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ar 2015 demand APRIL COLL (2)" sheetId="7" r:id="rId1"/>
    <sheet name="rptLedgerBook" sheetId="6" r:id="rId2"/>
    <sheet name="Mar 2015 demand APRIL COLL" sheetId="5" r:id="rId3"/>
    <sheet name="APRIL2015 TO JAN2016 (2)" sheetId="4" r:id="rId4"/>
    <sheet name="Sheet1" sheetId="1" r:id="rId5"/>
    <sheet name="Sheet2" sheetId="2" r:id="rId6"/>
    <sheet name="Sheet3" sheetId="3" r:id="rId7"/>
  </sheets>
  <definedNames>
    <definedName name="_111" localSheetId="0">rptLedgerBook!#REF!</definedName>
    <definedName name="_111">rptLedgerBook!#REF!</definedName>
    <definedName name="_112" localSheetId="0">rptLedgerBook!#REF!</definedName>
    <definedName name="_112">rptLedgerBook!#REF!</definedName>
    <definedName name="_113" localSheetId="0">rptLedgerBook!#REF!</definedName>
    <definedName name="_113">rptLedgerBook!#REF!</definedName>
    <definedName name="_114" localSheetId="0">rptLedgerBook!#REF!</definedName>
    <definedName name="_114">rptLedgerBook!#REF!</definedName>
    <definedName name="_143" localSheetId="0">rptLedgerBook!#REF!</definedName>
    <definedName name="_143">rptLedgerBook!#REF!</definedName>
    <definedName name="_144" localSheetId="0">rptLedgerBook!#REF!</definedName>
    <definedName name="_144">rptLedgerBook!#REF!</definedName>
    <definedName name="_145" localSheetId="0">rptLedgerBook!#REF!</definedName>
    <definedName name="_145">rptLedgerBook!#REF!</definedName>
    <definedName name="_146" localSheetId="0">rptLedgerBook!#REF!</definedName>
    <definedName name="_146">rptLedgerBook!#REF!</definedName>
    <definedName name="_223" localSheetId="0">rptLedgerBook!#REF!</definedName>
    <definedName name="_223">rptLedgerBook!#REF!</definedName>
    <definedName name="_224" localSheetId="0">rptLedgerBook!#REF!</definedName>
    <definedName name="_224">rptLedgerBook!#REF!</definedName>
    <definedName name="_225" localSheetId="0">rptLedgerBook!#REF!</definedName>
    <definedName name="_225">rptLedgerBook!#REF!</definedName>
    <definedName name="_226" localSheetId="0">rptLedgerBook!#REF!</definedName>
    <definedName name="_226">rptLedgerBook!#REF!</definedName>
    <definedName name="_271" localSheetId="0">rptLedgerBook!#REF!</definedName>
    <definedName name="_271">rptLedgerBook!#REF!</definedName>
    <definedName name="_272" localSheetId="0">rptLedgerBook!#REF!</definedName>
    <definedName name="_272">rptLedgerBook!#REF!</definedName>
    <definedName name="_273" localSheetId="0">rptLedgerBook!#REF!</definedName>
    <definedName name="_273">rptLedgerBook!#REF!</definedName>
    <definedName name="_274" localSheetId="0">rptLedgerBook!#REF!</definedName>
    <definedName name="_274">rptLedgerBook!#REF!</definedName>
    <definedName name="_303" localSheetId="0">rptLedgerBook!#REF!</definedName>
    <definedName name="_303">rptLedgerBook!#REF!</definedName>
    <definedName name="_304" localSheetId="0">rptLedgerBook!#REF!</definedName>
    <definedName name="_304">rptLedgerBook!#REF!</definedName>
    <definedName name="_305" localSheetId="0">rptLedgerBook!#REF!</definedName>
    <definedName name="_305">rptLedgerBook!#REF!</definedName>
    <definedName name="_306" localSheetId="0">rptLedgerBook!#REF!</definedName>
    <definedName name="_306">rptLedgerBook!#REF!</definedName>
    <definedName name="_359" localSheetId="0">rptLedgerBook!#REF!</definedName>
    <definedName name="_359">rptLedgerBook!#REF!</definedName>
    <definedName name="_360" localSheetId="0">rptLedgerBook!#REF!</definedName>
    <definedName name="_360">rptLedgerBook!#REF!</definedName>
    <definedName name="_361" localSheetId="0">rptLedgerBook!#REF!</definedName>
    <definedName name="_361">rptLedgerBook!#REF!</definedName>
    <definedName name="_362" localSheetId="0">rptLedgerBook!#REF!</definedName>
    <definedName name="_362">rptLedgerBook!#REF!</definedName>
    <definedName name="_399" localSheetId="0">rptLedgerBook!#REF!</definedName>
    <definedName name="_399">rptLedgerBook!#REF!</definedName>
    <definedName name="_400" localSheetId="0">rptLedgerBook!#REF!</definedName>
    <definedName name="_400">rptLedgerBook!#REF!</definedName>
    <definedName name="_401" localSheetId="0">rptLedgerBook!#REF!</definedName>
    <definedName name="_401">rptLedgerBook!#REF!</definedName>
    <definedName name="_402" localSheetId="0">rptLedgerBook!#REF!</definedName>
    <definedName name="_402">rptLedgerBook!#REF!</definedName>
    <definedName name="_447" localSheetId="0">rptLedgerBook!#REF!</definedName>
    <definedName name="_447">rptLedgerBook!#REF!</definedName>
    <definedName name="_448" localSheetId="0">rptLedgerBook!#REF!</definedName>
    <definedName name="_448">rptLedgerBook!#REF!</definedName>
    <definedName name="_449" localSheetId="0">rptLedgerBook!#REF!</definedName>
    <definedName name="_449">rptLedgerBook!#REF!</definedName>
    <definedName name="_450" localSheetId="0">rptLedgerBook!#REF!</definedName>
    <definedName name="_450">rptLedgerBook!#REF!</definedName>
    <definedName name="_47" localSheetId="0">rptLedgerBook!#REF!</definedName>
    <definedName name="_47">rptLedgerBook!#REF!</definedName>
    <definedName name="_48" localSheetId="0">rptLedgerBook!#REF!</definedName>
    <definedName name="_48">rptLedgerBook!#REF!</definedName>
    <definedName name="_49" localSheetId="0">rptLedgerBook!#REF!</definedName>
    <definedName name="_49">rptLedgerBook!#REF!</definedName>
    <definedName name="_50" localSheetId="0">rptLedgerBook!#REF!</definedName>
    <definedName name="_50">rptLedgerBook!#REF!</definedName>
    <definedName name="_551" localSheetId="0">rptLedgerBook!#REF!</definedName>
    <definedName name="_551">rptLedgerBook!#REF!</definedName>
    <definedName name="_552" localSheetId="0">rptLedgerBook!#REF!</definedName>
    <definedName name="_552">rptLedgerBook!#REF!</definedName>
    <definedName name="_553" localSheetId="0">rptLedgerBook!#REF!</definedName>
    <definedName name="_553">rptLedgerBook!#REF!</definedName>
    <definedName name="_554" localSheetId="0">rptLedgerBook!#REF!</definedName>
    <definedName name="_554">rptLedgerBook!#REF!</definedName>
    <definedName name="_79" localSheetId="0">rptLedgerBook!#REF!</definedName>
    <definedName name="_79">rptLedgerBook!#REF!</definedName>
    <definedName name="_80" localSheetId="0">rptLedgerBook!#REF!</definedName>
    <definedName name="_80">rptLedgerBook!#REF!</definedName>
    <definedName name="_81" localSheetId="0">rptLedgerBook!#REF!</definedName>
    <definedName name="_81">rptLedgerBook!#REF!</definedName>
    <definedName name="_82" localSheetId="0">rptLedgerBook!#REF!</definedName>
    <definedName name="_82">rptLedgerBook!#REF!</definedName>
    <definedName name="_xlnm._FilterDatabase" localSheetId="3" hidden="1">'APRIL2015 TO JAN2016 (2)'!#REF!</definedName>
    <definedName name="_xlnm.Print_Titles" localSheetId="3">'APRIL2015 TO JAN2016 (2)'!$A$3:$ES$4</definedName>
    <definedName name="_xlnm.Print_Titles" localSheetId="2">'Mar 2015 demand APRIL COLL'!$A$3:$FN$4</definedName>
    <definedName name="_xlnm.Print_Titles" localSheetId="0">'Mar 2015 demand APRIL COLL (2)'!$3:$4</definedName>
  </definedNames>
  <calcPr calcId="124519"/>
</workbook>
</file>

<file path=xl/calcChain.xml><?xml version="1.0" encoding="utf-8"?>
<calcChain xmlns="http://schemas.openxmlformats.org/spreadsheetml/2006/main">
  <c r="Q377" i="7"/>
  <c r="Q368"/>
  <c r="Q354"/>
  <c r="R346"/>
  <c r="Q346"/>
  <c r="R333"/>
  <c r="P320"/>
  <c r="R320"/>
  <c r="Q320"/>
  <c r="R307"/>
  <c r="Q307"/>
  <c r="Q294"/>
  <c r="Q282"/>
  <c r="R270"/>
  <c r="Q270"/>
  <c r="R256"/>
  <c r="R248"/>
  <c r="R243"/>
  <c r="Q243"/>
  <c r="P231"/>
  <c r="O231"/>
  <c r="R231"/>
  <c r="Q231"/>
  <c r="R218"/>
  <c r="R211"/>
  <c r="Q211"/>
  <c r="Q199"/>
  <c r="Q191"/>
  <c r="Q184"/>
  <c r="R172"/>
  <c r="Q167"/>
  <c r="Q155"/>
  <c r="Q143"/>
  <c r="R135"/>
  <c r="R128"/>
  <c r="Q128"/>
  <c r="Q115"/>
  <c r="R101"/>
  <c r="Q86"/>
  <c r="Q83"/>
  <c r="R71"/>
  <c r="Q71"/>
  <c r="Q59"/>
  <c r="Q44"/>
  <c r="Q40"/>
  <c r="R41" s="1"/>
  <c r="N41"/>
  <c r="Q41"/>
  <c r="Q27"/>
  <c r="Q26"/>
  <c r="Q17"/>
  <c r="Q18" s="1"/>
  <c r="S28"/>
  <c r="S41"/>
  <c r="S44"/>
  <c r="S47"/>
  <c r="S59"/>
  <c r="S71"/>
  <c r="S83"/>
  <c r="S86"/>
  <c r="S89"/>
  <c r="S101"/>
  <c r="S115"/>
  <c r="S128"/>
  <c r="S130"/>
  <c r="S135"/>
  <c r="S143"/>
  <c r="S155"/>
  <c r="S167"/>
  <c r="S172"/>
  <c r="S184"/>
  <c r="S191"/>
  <c r="S199"/>
  <c r="S211"/>
  <c r="S218"/>
  <c r="S231"/>
  <c r="S243"/>
  <c r="S248"/>
  <c r="S256"/>
  <c r="S270"/>
  <c r="S282"/>
  <c r="S294"/>
  <c r="S307"/>
  <c r="S320"/>
  <c r="S333"/>
  <c r="S346"/>
  <c r="S354"/>
  <c r="S356"/>
  <c r="S368"/>
  <c r="S377"/>
  <c r="S379"/>
  <c r="S18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FN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FN335"/>
  <c r="T334"/>
  <c r="T333"/>
  <c r="T332"/>
  <c r="T331"/>
  <c r="T330"/>
  <c r="T329"/>
  <c r="T328"/>
  <c r="T327"/>
  <c r="T326"/>
  <c r="T325"/>
  <c r="T324"/>
  <c r="T323"/>
  <c r="T322"/>
  <c r="FN322"/>
  <c r="T321"/>
  <c r="T320"/>
  <c r="T319"/>
  <c r="T318"/>
  <c r="T317"/>
  <c r="T316"/>
  <c r="T315"/>
  <c r="T314"/>
  <c r="T313"/>
  <c r="T312"/>
  <c r="T311"/>
  <c r="T310"/>
  <c r="T309"/>
  <c r="FN309"/>
  <c r="T308"/>
  <c r="T307"/>
  <c r="T306"/>
  <c r="T305"/>
  <c r="T304"/>
  <c r="T303"/>
  <c r="T302"/>
  <c r="T301"/>
  <c r="T300"/>
  <c r="T299"/>
  <c r="T298"/>
  <c r="T297"/>
  <c r="T296"/>
  <c r="FN296"/>
  <c r="T295"/>
  <c r="T294"/>
  <c r="T293"/>
  <c r="T292"/>
  <c r="T291"/>
  <c r="T290"/>
  <c r="T289"/>
  <c r="T288"/>
  <c r="T287"/>
  <c r="T286"/>
  <c r="T285"/>
  <c r="T284"/>
  <c r="FN284" s="1"/>
  <c r="T283"/>
  <c r="T282"/>
  <c r="T281"/>
  <c r="T280"/>
  <c r="T279"/>
  <c r="T278"/>
  <c r="T277"/>
  <c r="T276"/>
  <c r="T275"/>
  <c r="T274"/>
  <c r="T273"/>
  <c r="T272"/>
  <c r="FN272" s="1"/>
  <c r="T271"/>
  <c r="T270"/>
  <c r="T269"/>
  <c r="T268"/>
  <c r="T267"/>
  <c r="T266"/>
  <c r="T265"/>
  <c r="T264"/>
  <c r="T263"/>
  <c r="T262"/>
  <c r="T261"/>
  <c r="T260"/>
  <c r="T259"/>
  <c r="T258"/>
  <c r="FN258" s="1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FN233" s="1"/>
  <c r="T232"/>
  <c r="T231"/>
  <c r="T230"/>
  <c r="T229"/>
  <c r="T228"/>
  <c r="T227"/>
  <c r="T226"/>
  <c r="T225"/>
  <c r="T224"/>
  <c r="T223"/>
  <c r="T222"/>
  <c r="T221"/>
  <c r="T220"/>
  <c r="FN220" s="1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FN201" s="1"/>
  <c r="T200"/>
  <c r="T199"/>
  <c r="T198"/>
  <c r="T197"/>
  <c r="T196"/>
  <c r="T195"/>
  <c r="T194"/>
  <c r="T193"/>
  <c r="FN193" s="1"/>
  <c r="T192"/>
  <c r="T191"/>
  <c r="T190"/>
  <c r="T189"/>
  <c r="T188"/>
  <c r="T187"/>
  <c r="T186"/>
  <c r="FN186" s="1"/>
  <c r="T185"/>
  <c r="T184"/>
  <c r="T183"/>
  <c r="T182"/>
  <c r="T181"/>
  <c r="T180"/>
  <c r="T179"/>
  <c r="T178"/>
  <c r="T177"/>
  <c r="T176"/>
  <c r="T175"/>
  <c r="T174"/>
  <c r="FN174" s="1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FN157" s="1"/>
  <c r="T156"/>
  <c r="T155"/>
  <c r="T154"/>
  <c r="T153"/>
  <c r="T152"/>
  <c r="T151"/>
  <c r="T150"/>
  <c r="T149"/>
  <c r="T148"/>
  <c r="T147"/>
  <c r="T146"/>
  <c r="T145"/>
  <c r="FN145" s="1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FN117"/>
  <c r="T116"/>
  <c r="T115"/>
  <c r="T114"/>
  <c r="T113"/>
  <c r="T112"/>
  <c r="T111"/>
  <c r="T110"/>
  <c r="T109"/>
  <c r="T108"/>
  <c r="T107"/>
  <c r="T106"/>
  <c r="T105"/>
  <c r="T104"/>
  <c r="T103"/>
  <c r="FN103" s="1"/>
  <c r="T102"/>
  <c r="T101"/>
  <c r="T100"/>
  <c r="T99"/>
  <c r="T98"/>
  <c r="T97"/>
  <c r="T96"/>
  <c r="T95"/>
  <c r="T94"/>
  <c r="T93"/>
  <c r="T92"/>
  <c r="T91"/>
  <c r="FN91" s="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FN73" s="1"/>
  <c r="T72"/>
  <c r="T71"/>
  <c r="T70"/>
  <c r="T69"/>
  <c r="T68"/>
  <c r="T67"/>
  <c r="T66"/>
  <c r="T65"/>
  <c r="T64"/>
  <c r="T63"/>
  <c r="T62"/>
  <c r="T61"/>
  <c r="FN61" s="1"/>
  <c r="T60"/>
  <c r="T59"/>
  <c r="T58"/>
  <c r="T57"/>
  <c r="T56"/>
  <c r="T55"/>
  <c r="T54"/>
  <c r="T53"/>
  <c r="T52"/>
  <c r="T51"/>
  <c r="T50"/>
  <c r="T49"/>
  <c r="T48"/>
  <c r="T47"/>
  <c r="T46"/>
  <c r="FN46" s="1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M380"/>
  <c r="L380"/>
  <c r="K380"/>
  <c r="J380"/>
  <c r="I380"/>
  <c r="T380" s="1"/>
  <c r="C4"/>
  <c r="T378" i="5"/>
  <c r="T376"/>
  <c r="T375"/>
  <c r="T374"/>
  <c r="T373"/>
  <c r="T372"/>
  <c r="T371"/>
  <c r="T370"/>
  <c r="T369"/>
  <c r="T367"/>
  <c r="T366"/>
  <c r="T365"/>
  <c r="T364"/>
  <c r="T363"/>
  <c r="T362"/>
  <c r="T361"/>
  <c r="T360"/>
  <c r="T359"/>
  <c r="T358"/>
  <c r="T357"/>
  <c r="T355"/>
  <c r="T353"/>
  <c r="T352"/>
  <c r="T351"/>
  <c r="T350"/>
  <c r="T349"/>
  <c r="T348"/>
  <c r="T347"/>
  <c r="T345"/>
  <c r="T344"/>
  <c r="T343"/>
  <c r="T342"/>
  <c r="T341"/>
  <c r="T340"/>
  <c r="T339"/>
  <c r="T338"/>
  <c r="T337"/>
  <c r="T336"/>
  <c r="T335"/>
  <c r="T334"/>
  <c r="T332"/>
  <c r="T331"/>
  <c r="T330"/>
  <c r="T329"/>
  <c r="T328"/>
  <c r="T327"/>
  <c r="T326"/>
  <c r="T325"/>
  <c r="T324"/>
  <c r="T323"/>
  <c r="T322"/>
  <c r="T321"/>
  <c r="T319"/>
  <c r="T318"/>
  <c r="T317"/>
  <c r="T316"/>
  <c r="T315"/>
  <c r="T314"/>
  <c r="T313"/>
  <c r="T312"/>
  <c r="T311"/>
  <c r="T310"/>
  <c r="T309"/>
  <c r="T308"/>
  <c r="T306"/>
  <c r="T305"/>
  <c r="T304"/>
  <c r="T303"/>
  <c r="T302"/>
  <c r="T301"/>
  <c r="T300"/>
  <c r="T299"/>
  <c r="T298"/>
  <c r="T297"/>
  <c r="T296"/>
  <c r="T295"/>
  <c r="T293"/>
  <c r="T292"/>
  <c r="T291"/>
  <c r="T290"/>
  <c r="T289"/>
  <c r="T288"/>
  <c r="T287"/>
  <c r="T286"/>
  <c r="T285"/>
  <c r="T284"/>
  <c r="T283"/>
  <c r="T281"/>
  <c r="T280"/>
  <c r="T279"/>
  <c r="T278"/>
  <c r="T277"/>
  <c r="T276"/>
  <c r="T275"/>
  <c r="T274"/>
  <c r="T273"/>
  <c r="T272"/>
  <c r="T271"/>
  <c r="T269"/>
  <c r="T268"/>
  <c r="T267"/>
  <c r="T266"/>
  <c r="T265"/>
  <c r="T264"/>
  <c r="T263"/>
  <c r="T262"/>
  <c r="T261"/>
  <c r="T260"/>
  <c r="T259"/>
  <c r="T258"/>
  <c r="T257"/>
  <c r="T255"/>
  <c r="T254"/>
  <c r="T253"/>
  <c r="T252"/>
  <c r="T251"/>
  <c r="T250"/>
  <c r="T249"/>
  <c r="T247"/>
  <c r="T246"/>
  <c r="T245"/>
  <c r="T244"/>
  <c r="T242"/>
  <c r="T241"/>
  <c r="T240"/>
  <c r="T239"/>
  <c r="T238"/>
  <c r="T237"/>
  <c r="T236"/>
  <c r="T235"/>
  <c r="T234"/>
  <c r="T233"/>
  <c r="T232"/>
  <c r="T230"/>
  <c r="T229"/>
  <c r="T228"/>
  <c r="T227"/>
  <c r="T226"/>
  <c r="T225"/>
  <c r="T224"/>
  <c r="T223"/>
  <c r="T222"/>
  <c r="T221"/>
  <c r="T220"/>
  <c r="T219"/>
  <c r="T217"/>
  <c r="T216"/>
  <c r="T215"/>
  <c r="T214"/>
  <c r="T213"/>
  <c r="T212"/>
  <c r="T210"/>
  <c r="T209"/>
  <c r="T208"/>
  <c r="T207"/>
  <c r="T206"/>
  <c r="T205"/>
  <c r="T204"/>
  <c r="T203"/>
  <c r="T202"/>
  <c r="T201"/>
  <c r="T200"/>
  <c r="T198"/>
  <c r="T197"/>
  <c r="T196"/>
  <c r="T195"/>
  <c r="T194"/>
  <c r="T193"/>
  <c r="T192"/>
  <c r="T190"/>
  <c r="T189"/>
  <c r="T188"/>
  <c r="T187"/>
  <c r="T186"/>
  <c r="T185"/>
  <c r="T183"/>
  <c r="T182"/>
  <c r="T181"/>
  <c r="T180"/>
  <c r="T179"/>
  <c r="T178"/>
  <c r="T177"/>
  <c r="T176"/>
  <c r="T175"/>
  <c r="T174"/>
  <c r="T173"/>
  <c r="T171"/>
  <c r="T170"/>
  <c r="T169"/>
  <c r="T168"/>
  <c r="T166"/>
  <c r="T165"/>
  <c r="T164"/>
  <c r="T163"/>
  <c r="T162"/>
  <c r="T161"/>
  <c r="T160"/>
  <c r="T159"/>
  <c r="T158"/>
  <c r="T157"/>
  <c r="T156"/>
  <c r="T154"/>
  <c r="T153"/>
  <c r="T152"/>
  <c r="T151"/>
  <c r="T150"/>
  <c r="T149"/>
  <c r="T148"/>
  <c r="T147"/>
  <c r="T146"/>
  <c r="T145"/>
  <c r="T144"/>
  <c r="T142"/>
  <c r="T141"/>
  <c r="T140"/>
  <c r="T139"/>
  <c r="T138"/>
  <c r="T137"/>
  <c r="T136"/>
  <c r="T134"/>
  <c r="T133"/>
  <c r="T132"/>
  <c r="T131"/>
  <c r="T129"/>
  <c r="T127"/>
  <c r="T126"/>
  <c r="T125"/>
  <c r="T124"/>
  <c r="T123"/>
  <c r="T122"/>
  <c r="T121"/>
  <c r="T120"/>
  <c r="T119"/>
  <c r="T118"/>
  <c r="T117"/>
  <c r="T116"/>
  <c r="T114"/>
  <c r="T113"/>
  <c r="T112"/>
  <c r="T111"/>
  <c r="T110"/>
  <c r="T109"/>
  <c r="T108"/>
  <c r="T107"/>
  <c r="T106"/>
  <c r="T105"/>
  <c r="T104"/>
  <c r="T103"/>
  <c r="T102"/>
  <c r="T100"/>
  <c r="T99"/>
  <c r="T98"/>
  <c r="T97"/>
  <c r="T96"/>
  <c r="T95"/>
  <c r="T94"/>
  <c r="T93"/>
  <c r="T92"/>
  <c r="T91"/>
  <c r="T90"/>
  <c r="T88"/>
  <c r="T87"/>
  <c r="T85"/>
  <c r="T84"/>
  <c r="T82"/>
  <c r="T81"/>
  <c r="T80"/>
  <c r="T79"/>
  <c r="T78"/>
  <c r="T77"/>
  <c r="T76"/>
  <c r="T75"/>
  <c r="T74"/>
  <c r="T73"/>
  <c r="T72"/>
  <c r="T70"/>
  <c r="T69"/>
  <c r="T68"/>
  <c r="T67"/>
  <c r="T66"/>
  <c r="T65"/>
  <c r="T64"/>
  <c r="T63"/>
  <c r="T62"/>
  <c r="T61"/>
  <c r="T60"/>
  <c r="T58"/>
  <c r="T57"/>
  <c r="T56"/>
  <c r="T55"/>
  <c r="T54"/>
  <c r="T53"/>
  <c r="T52"/>
  <c r="T51"/>
  <c r="T50"/>
  <c r="T49"/>
  <c r="T48"/>
  <c r="T46"/>
  <c r="T45"/>
  <c r="T43"/>
  <c r="T42"/>
  <c r="T40"/>
  <c r="T39"/>
  <c r="T38"/>
  <c r="T37"/>
  <c r="T36"/>
  <c r="T35"/>
  <c r="T34"/>
  <c r="T33"/>
  <c r="T32"/>
  <c r="T31"/>
  <c r="T30"/>
  <c r="T29"/>
  <c r="I18"/>
  <c r="M379"/>
  <c r="L379"/>
  <c r="K379"/>
  <c r="J379"/>
  <c r="I379"/>
  <c r="M377"/>
  <c r="L377"/>
  <c r="K377"/>
  <c r="J377"/>
  <c r="I377"/>
  <c r="T377" s="1"/>
  <c r="M368"/>
  <c r="L368"/>
  <c r="K368"/>
  <c r="J368"/>
  <c r="I368"/>
  <c r="M356"/>
  <c r="L356"/>
  <c r="K356"/>
  <c r="J356"/>
  <c r="I356"/>
  <c r="T356" s="1"/>
  <c r="M354"/>
  <c r="L354"/>
  <c r="K354"/>
  <c r="J354"/>
  <c r="I354"/>
  <c r="M346"/>
  <c r="L346"/>
  <c r="K346"/>
  <c r="J346"/>
  <c r="I346"/>
  <c r="T346" s="1"/>
  <c r="M333"/>
  <c r="L333"/>
  <c r="K333"/>
  <c r="J333"/>
  <c r="I333"/>
  <c r="M320"/>
  <c r="L320"/>
  <c r="K320"/>
  <c r="J320"/>
  <c r="I320"/>
  <c r="T320" s="1"/>
  <c r="M307"/>
  <c r="L307"/>
  <c r="K307"/>
  <c r="J307"/>
  <c r="I307"/>
  <c r="M294"/>
  <c r="L294"/>
  <c r="K294"/>
  <c r="J294"/>
  <c r="I294"/>
  <c r="T294" s="1"/>
  <c r="M282"/>
  <c r="L282"/>
  <c r="K282"/>
  <c r="J282"/>
  <c r="I282"/>
  <c r="M270"/>
  <c r="L270"/>
  <c r="K270"/>
  <c r="J270"/>
  <c r="I270"/>
  <c r="T270" s="1"/>
  <c r="M256"/>
  <c r="L256"/>
  <c r="K256"/>
  <c r="J256"/>
  <c r="I256"/>
  <c r="M248"/>
  <c r="L248"/>
  <c r="K248"/>
  <c r="J248"/>
  <c r="I248"/>
  <c r="T248" s="1"/>
  <c r="M243"/>
  <c r="L243"/>
  <c r="K243"/>
  <c r="J243"/>
  <c r="I243"/>
  <c r="M231"/>
  <c r="L231"/>
  <c r="K231"/>
  <c r="J231"/>
  <c r="I231"/>
  <c r="T231" s="1"/>
  <c r="M218"/>
  <c r="L218"/>
  <c r="K218"/>
  <c r="J218"/>
  <c r="I218"/>
  <c r="M211"/>
  <c r="L211"/>
  <c r="K211"/>
  <c r="J211"/>
  <c r="I211"/>
  <c r="T211" s="1"/>
  <c r="M199"/>
  <c r="L199"/>
  <c r="K199"/>
  <c r="J199"/>
  <c r="I199"/>
  <c r="M191"/>
  <c r="L191"/>
  <c r="K191"/>
  <c r="J191"/>
  <c r="I191"/>
  <c r="T191" s="1"/>
  <c r="M184"/>
  <c r="L184"/>
  <c r="K184"/>
  <c r="J184"/>
  <c r="I184"/>
  <c r="M172"/>
  <c r="L172"/>
  <c r="K172"/>
  <c r="J172"/>
  <c r="I172"/>
  <c r="T172" s="1"/>
  <c r="M167"/>
  <c r="L167"/>
  <c r="K167"/>
  <c r="J167"/>
  <c r="I167"/>
  <c r="M155"/>
  <c r="L155"/>
  <c r="K155"/>
  <c r="J155"/>
  <c r="I155"/>
  <c r="T155" s="1"/>
  <c r="M143"/>
  <c r="L143"/>
  <c r="K143"/>
  <c r="J143"/>
  <c r="I143"/>
  <c r="M135"/>
  <c r="L135"/>
  <c r="K135"/>
  <c r="J135"/>
  <c r="I135"/>
  <c r="T135" s="1"/>
  <c r="M130"/>
  <c r="L130"/>
  <c r="K130"/>
  <c r="J130"/>
  <c r="I130"/>
  <c r="M128"/>
  <c r="L128"/>
  <c r="K128"/>
  <c r="J128"/>
  <c r="I128"/>
  <c r="T128" s="1"/>
  <c r="M115"/>
  <c r="L115"/>
  <c r="K115"/>
  <c r="J115"/>
  <c r="I115"/>
  <c r="M101"/>
  <c r="L101"/>
  <c r="K101"/>
  <c r="J101"/>
  <c r="I101"/>
  <c r="T101" s="1"/>
  <c r="M89"/>
  <c r="L89"/>
  <c r="K89"/>
  <c r="J89"/>
  <c r="I89"/>
  <c r="M86"/>
  <c r="L86"/>
  <c r="K86"/>
  <c r="J86"/>
  <c r="I86"/>
  <c r="T86" s="1"/>
  <c r="M83"/>
  <c r="L83"/>
  <c r="K83"/>
  <c r="J83"/>
  <c r="I83"/>
  <c r="M71"/>
  <c r="L71"/>
  <c r="K71"/>
  <c r="J71"/>
  <c r="I71"/>
  <c r="T71" s="1"/>
  <c r="M59"/>
  <c r="L59"/>
  <c r="K59"/>
  <c r="J59"/>
  <c r="I59"/>
  <c r="M47"/>
  <c r="L47"/>
  <c r="K47"/>
  <c r="J47"/>
  <c r="I47"/>
  <c r="T47" s="1"/>
  <c r="M44"/>
  <c r="L44"/>
  <c r="K44"/>
  <c r="J44"/>
  <c r="I44"/>
  <c r="T44" s="1"/>
  <c r="M41"/>
  <c r="L41"/>
  <c r="K41"/>
  <c r="J41"/>
  <c r="I41"/>
  <c r="T41" s="1"/>
  <c r="M28"/>
  <c r="L28"/>
  <c r="K28"/>
  <c r="J28"/>
  <c r="I28"/>
  <c r="I380" s="1"/>
  <c r="M18"/>
  <c r="M380" s="1"/>
  <c r="L18"/>
  <c r="L380" s="1"/>
  <c r="K18"/>
  <c r="K380" s="1"/>
  <c r="J18"/>
  <c r="J380" s="1"/>
  <c r="Q62"/>
  <c r="Q310"/>
  <c r="Q205"/>
  <c r="D55" i="6"/>
  <c r="P20" i="5"/>
  <c r="P7"/>
  <c r="P373"/>
  <c r="P8"/>
  <c r="P9"/>
  <c r="P10"/>
  <c r="P374"/>
  <c r="P12"/>
  <c r="P11"/>
  <c r="P13"/>
  <c r="P14"/>
  <c r="P15"/>
  <c r="P16"/>
  <c r="P49"/>
  <c r="P50"/>
  <c r="P51"/>
  <c r="P52"/>
  <c r="P54"/>
  <c r="P53"/>
  <c r="P55"/>
  <c r="P56"/>
  <c r="P57"/>
  <c r="P30"/>
  <c r="P58"/>
  <c r="P31"/>
  <c r="P32"/>
  <c r="P33"/>
  <c r="P35"/>
  <c r="P34"/>
  <c r="P37"/>
  <c r="P38"/>
  <c r="P39"/>
  <c r="P40"/>
  <c r="P367"/>
  <c r="P281"/>
  <c r="P318"/>
  <c r="P352"/>
  <c r="P242"/>
  <c r="P127"/>
  <c r="P345"/>
  <c r="P269"/>
  <c r="P183"/>
  <c r="P100"/>
  <c r="P230"/>
  <c r="P217"/>
  <c r="P82"/>
  <c r="P332"/>
  <c r="P210"/>
  <c r="P293"/>
  <c r="P255"/>
  <c r="P247"/>
  <c r="P166"/>
  <c r="P70"/>
  <c r="P88"/>
  <c r="P142"/>
  <c r="P154"/>
  <c r="P306"/>
  <c r="P134"/>
  <c r="P366"/>
  <c r="P280"/>
  <c r="P317"/>
  <c r="P351"/>
  <c r="P241"/>
  <c r="P126"/>
  <c r="P344"/>
  <c r="P268"/>
  <c r="P182"/>
  <c r="P169"/>
  <c r="P99"/>
  <c r="P229"/>
  <c r="P216"/>
  <c r="P111"/>
  <c r="P81"/>
  <c r="P331"/>
  <c r="P209"/>
  <c r="P292"/>
  <c r="P254"/>
  <c r="P246"/>
  <c r="P165"/>
  <c r="P69"/>
  <c r="P141"/>
  <c r="P153"/>
  <c r="P305"/>
  <c r="P133"/>
  <c r="P365"/>
  <c r="P279"/>
  <c r="P316"/>
  <c r="P350"/>
  <c r="P240"/>
  <c r="P125"/>
  <c r="P343"/>
  <c r="P267"/>
  <c r="P181"/>
  <c r="P98"/>
  <c r="P228"/>
  <c r="P215"/>
  <c r="P110"/>
  <c r="P80"/>
  <c r="P330"/>
  <c r="P208"/>
  <c r="P291"/>
  <c r="P253"/>
  <c r="P245"/>
  <c r="P164"/>
  <c r="P68"/>
  <c r="P140"/>
  <c r="P152"/>
  <c r="P304"/>
  <c r="P132"/>
  <c r="P207"/>
  <c r="P364"/>
  <c r="P278"/>
  <c r="P315"/>
  <c r="P349"/>
  <c r="P129"/>
  <c r="P239"/>
  <c r="P124"/>
  <c r="P342"/>
  <c r="P266"/>
  <c r="P180"/>
  <c r="P97"/>
  <c r="P227"/>
  <c r="P214"/>
  <c r="P109"/>
  <c r="P79"/>
  <c r="P329"/>
  <c r="P290"/>
  <c r="P252"/>
  <c r="P163"/>
  <c r="P67"/>
  <c r="P139"/>
  <c r="P151"/>
  <c r="P303"/>
  <c r="P206"/>
  <c r="P363"/>
  <c r="P348"/>
  <c r="P341"/>
  <c r="P328"/>
  <c r="P314"/>
  <c r="P302"/>
  <c r="P289"/>
  <c r="P277"/>
  <c r="P265"/>
  <c r="P251"/>
  <c r="P238"/>
  <c r="P226"/>
  <c r="P213"/>
  <c r="P198"/>
  <c r="P179"/>
  <c r="P162"/>
  <c r="P150"/>
  <c r="P138"/>
  <c r="P123"/>
  <c r="P96"/>
  <c r="P78"/>
  <c r="P66"/>
  <c r="G205"/>
  <c r="P205" s="1"/>
  <c r="P362"/>
  <c r="P276"/>
  <c r="P313"/>
  <c r="P237"/>
  <c r="P122"/>
  <c r="P340"/>
  <c r="P197"/>
  <c r="P178"/>
  <c r="P95"/>
  <c r="P77"/>
  <c r="P327"/>
  <c r="P288"/>
  <c r="P250"/>
  <c r="P161"/>
  <c r="P65"/>
  <c r="P149"/>
  <c r="P301"/>
  <c r="P204"/>
  <c r="P361"/>
  <c r="P339"/>
  <c r="P326"/>
  <c r="P312"/>
  <c r="P300"/>
  <c r="P287"/>
  <c r="P275"/>
  <c r="P236"/>
  <c r="P223"/>
  <c r="P196"/>
  <c r="P177"/>
  <c r="P160"/>
  <c r="P148"/>
  <c r="P121"/>
  <c r="P94"/>
  <c r="P76"/>
  <c r="P64"/>
  <c r="P203"/>
  <c r="P360"/>
  <c r="P274"/>
  <c r="P311"/>
  <c r="P235"/>
  <c r="P119"/>
  <c r="P337"/>
  <c r="P195"/>
  <c r="P188"/>
  <c r="P176"/>
  <c r="P93"/>
  <c r="P222"/>
  <c r="P105"/>
  <c r="P75"/>
  <c r="P324"/>
  <c r="P286"/>
  <c r="P159"/>
  <c r="P63"/>
  <c r="P147"/>
  <c r="P298"/>
  <c r="G62"/>
  <c r="P62" s="1"/>
  <c r="P221"/>
  <c r="P202"/>
  <c r="P146"/>
  <c r="P118"/>
  <c r="P285"/>
  <c r="P273"/>
  <c r="P234"/>
  <c r="P187"/>
  <c r="P336"/>
  <c r="P359"/>
  <c r="P175"/>
  <c r="P297"/>
  <c r="P158"/>
  <c r="P323"/>
  <c r="P92"/>
  <c r="P74"/>
  <c r="P104"/>
  <c r="P194"/>
  <c r="G310"/>
  <c r="P201"/>
  <c r="P358"/>
  <c r="FN358" s="1"/>
  <c r="P272"/>
  <c r="FN272"/>
  <c r="P309"/>
  <c r="P233"/>
  <c r="P117"/>
  <c r="P335"/>
  <c r="P193"/>
  <c r="P186"/>
  <c r="P174"/>
  <c r="P91"/>
  <c r="P220"/>
  <c r="P103"/>
  <c r="P73"/>
  <c r="P46"/>
  <c r="P322"/>
  <c r="FN322" s="1"/>
  <c r="P284"/>
  <c r="P157"/>
  <c r="P61"/>
  <c r="FN61" s="1"/>
  <c r="P145"/>
  <c r="P296"/>
  <c r="C4"/>
  <c r="N34" i="4"/>
  <c r="N13"/>
  <c r="N23"/>
  <c r="H42"/>
  <c r="I42"/>
  <c r="J42"/>
  <c r="L42"/>
  <c r="N37"/>
  <c r="N15"/>
  <c r="N24"/>
  <c r="N22"/>
  <c r="N12"/>
  <c r="N33"/>
  <c r="N32"/>
  <c r="N11"/>
  <c r="N21"/>
  <c r="N29"/>
  <c r="N9"/>
  <c r="N19"/>
  <c r="N30"/>
  <c r="N20"/>
  <c r="N10"/>
  <c r="N36"/>
  <c r="N46"/>
  <c r="N31"/>
  <c r="N28"/>
  <c r="N18"/>
  <c r="N8"/>
  <c r="N17"/>
  <c r="N7"/>
  <c r="N27"/>
  <c r="N6"/>
  <c r="N26"/>
  <c r="N16"/>
  <c r="N14"/>
  <c r="N5"/>
  <c r="N42" s="1"/>
  <c r="N25"/>
  <c r="T18" i="7" l="1"/>
  <c r="T380" i="5"/>
  <c r="T59"/>
  <c r="T83"/>
  <c r="T89"/>
  <c r="T115"/>
  <c r="T130"/>
  <c r="T143"/>
  <c r="T167"/>
  <c r="T184"/>
  <c r="T199"/>
  <c r="T218"/>
  <c r="T243"/>
  <c r="T256"/>
  <c r="T282"/>
  <c r="T307"/>
  <c r="T333"/>
  <c r="T354"/>
  <c r="T368"/>
  <c r="T379"/>
  <c r="T18"/>
  <c r="T28"/>
  <c r="FN157"/>
  <c r="FN296"/>
  <c r="FN145"/>
  <c r="FN284"/>
  <c r="FN46"/>
  <c r="FN73"/>
  <c r="FN103"/>
  <c r="FN91"/>
  <c r="FN174"/>
  <c r="FN117"/>
  <c r="FN233"/>
  <c r="FN309"/>
  <c r="FN201"/>
  <c r="FN220"/>
  <c r="FN193"/>
  <c r="FN335"/>
  <c r="FN186"/>
  <c r="FN258"/>
  <c r="P310"/>
</calcChain>
</file>

<file path=xl/comments1.xml><?xml version="1.0" encoding="utf-8"?>
<comments xmlns="http://schemas.openxmlformats.org/spreadsheetml/2006/main">
  <authors>
    <author>Author</author>
  </authors>
  <commentList>
    <comment ref="K6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6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6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6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6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6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6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7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10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800
</t>
        </r>
      </text>
    </comment>
    <comment ref="K10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800
</t>
        </r>
      </text>
    </comment>
    <comment ref="K1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800
</t>
        </r>
      </text>
    </comment>
    <comment ref="K1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800
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800
</t>
        </r>
      </text>
    </comment>
    <comment ref="K1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1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2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2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2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2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2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2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G17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7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7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7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7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7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7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7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7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7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7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7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8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8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8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8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old loan coll diff add 4440
</t>
        </r>
      </text>
    </comment>
    <comment ref="K1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
feb 12014
</t>
        </r>
      </text>
    </comment>
    <comment ref="Q1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old loan coll diff add 4440
</t>
        </r>
      </text>
    </comment>
    <comment ref="G18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old loan coll diff add 4440
</t>
        </r>
      </text>
    </comment>
    <comment ref="K18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
feb 12014
</t>
        </r>
      </text>
    </comment>
    <comment ref="Q18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old loan coll diff add 4440
</t>
        </r>
      </text>
    </comment>
    <comment ref="G18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old loan coll diff add 4440
</t>
        </r>
      </text>
    </comment>
    <comment ref="K18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
feb 12014
</t>
        </r>
      </text>
    </comment>
    <comment ref="Q18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old loan coll diff add 4440
</t>
        </r>
      </text>
    </comment>
    <comment ref="G18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old loan coll diff add 4440
</t>
        </r>
      </text>
    </comment>
    <comment ref="K18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
feb 12014
</t>
        </r>
      </text>
    </comment>
    <comment ref="Q18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old loan coll diff add 4440
</t>
        </r>
      </text>
    </comment>
    <comment ref="K20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K2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K20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K20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G20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K20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G2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K20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K20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G20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K20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G20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K20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G2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K21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L2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AUG 2015 DEMAND 2350 MONTHLY DUE
</t>
        </r>
      </text>
    </comment>
    <comment ref="L2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AUG 2015 DEMAND 2350 MONTHLY DUE
</t>
        </r>
      </text>
    </comment>
    <comment ref="L2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AUG 2015 DEMAND 2350 MONTHLY DUE
</t>
        </r>
      </text>
    </comment>
    <comment ref="L2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AUG 2015 DEMAND 2350 MONTHLY DUE
</t>
        </r>
      </text>
    </comment>
    <comment ref="L2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AUG 2015 DEMAND 2350 MONTHLY DUE
</t>
        </r>
      </text>
    </comment>
    <comment ref="L2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AUG 2015 DEMAND 2350 MONTHLY DUE
</t>
        </r>
      </text>
    </comment>
    <comment ref="K24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1000
DEC15</t>
        </r>
      </text>
    </comment>
    <comment ref="G29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29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
</t>
        </r>
      </text>
    </comment>
    <comment ref="Q29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2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2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
</t>
        </r>
      </text>
    </comment>
    <comment ref="Q2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29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29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
</t>
        </r>
      </text>
    </comment>
    <comment ref="Q29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30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30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2014monthly due 4000 aug15</t>
        </r>
      </text>
    </comment>
    <comment ref="Q30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30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30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2014monthly due 4000 aug15</t>
        </r>
      </text>
    </comment>
    <comment ref="Q30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3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3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2014monthly due 4000 aug15</t>
        </r>
      </text>
    </comment>
    <comment ref="Q3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30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30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2014monthly due 4000 aug15</t>
        </r>
      </text>
    </comment>
    <comment ref="Q30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30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30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2014monthly due 4000 aug15</t>
        </r>
      </text>
    </comment>
    <comment ref="Q30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30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30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2014monthly due 4000 aug15</t>
        </r>
      </text>
    </comment>
    <comment ref="Q30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30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30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2014monthly due 4000 aug15</t>
        </r>
      </text>
    </comment>
    <comment ref="Q30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37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10000
SEP23015</t>
        </r>
      </text>
    </comment>
    <comment ref="K37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10000
SEP23015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6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6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6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6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6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6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6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7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EUDUCATION LOAN JUNE ISSUED MONTHLY DUE 1040+1150
2190</t>
        </r>
      </text>
    </comment>
    <comment ref="K10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800
</t>
        </r>
      </text>
    </comment>
    <comment ref="K10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800
</t>
        </r>
      </text>
    </comment>
    <comment ref="K1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800
</t>
        </r>
      </text>
    </comment>
    <comment ref="K1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800
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800
</t>
        </r>
      </text>
    </comment>
    <comment ref="K11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1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1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2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2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2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2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2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2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K12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G17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7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7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7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7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7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7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7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7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7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7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7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8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8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8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Q18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G1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old loan coll diff add 4440
</t>
        </r>
      </text>
    </comment>
    <comment ref="K1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
feb 12014
</t>
        </r>
      </text>
    </comment>
    <comment ref="Q1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old loan coll diff add 4440
</t>
        </r>
      </text>
    </comment>
    <comment ref="G18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old loan coll diff add 4440
</t>
        </r>
      </text>
    </comment>
    <comment ref="K18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
feb 12014
</t>
        </r>
      </text>
    </comment>
    <comment ref="Q18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old loan coll diff add 4440
</t>
        </r>
      </text>
    </comment>
    <comment ref="G18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old loan coll diff add 4440
</t>
        </r>
      </text>
    </comment>
    <comment ref="K18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
feb 12014
</t>
        </r>
      </text>
    </comment>
    <comment ref="Q18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old loan coll diff add 4440
</t>
        </r>
      </text>
    </comment>
    <comment ref="G18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old loan coll diff add 4440
</t>
        </r>
      </text>
    </comment>
    <comment ref="K18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1500
feb 12014
</t>
        </r>
      </text>
    </comment>
    <comment ref="Q18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old loan coll diff add 4440
</t>
        </r>
      </text>
    </comment>
    <comment ref="K20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K2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K20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K20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G20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K20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G2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K20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K20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G20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K20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G20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K20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G2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K21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L2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AUG 2015 DEMAND 2350 MONTHLY DUE
</t>
        </r>
      </text>
    </comment>
    <comment ref="L2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AUG 2015 DEMAND 2350 MONTHLY DUE
</t>
        </r>
      </text>
    </comment>
    <comment ref="L2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AUG 2015 DEMAND 2350 MONTHLY DUE
</t>
        </r>
      </text>
    </comment>
    <comment ref="L2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AUG 2015 DEMAND 2350 MONTHLY DUE
</t>
        </r>
      </text>
    </comment>
    <comment ref="L2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AUG 2015 DEMAND 2350 MONTHLY DUE
</t>
        </r>
      </text>
    </comment>
    <comment ref="L2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AUG 2015 DEMAND 2350 MONTHLY DUE
</t>
        </r>
      </text>
    </comment>
    <comment ref="K24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1000
DEC15</t>
        </r>
      </text>
    </comment>
    <comment ref="G29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29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
</t>
        </r>
      </text>
    </comment>
    <comment ref="Q29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2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2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
</t>
        </r>
      </text>
    </comment>
    <comment ref="Q2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29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29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
</t>
        </r>
      </text>
    </comment>
    <comment ref="Q29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30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30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2014monthly due 4000 aug15</t>
        </r>
      </text>
    </comment>
    <comment ref="Q30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30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30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2014monthly due 4000 aug15</t>
        </r>
      </text>
    </comment>
    <comment ref="Q30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3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3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2014monthly due 4000 aug15</t>
        </r>
      </text>
    </comment>
    <comment ref="Q3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30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30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2014monthly due 4000 aug15</t>
        </r>
      </text>
    </comment>
    <comment ref="Q30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30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30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2014monthly due 4000 aug15</t>
        </r>
      </text>
    </comment>
    <comment ref="Q30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30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30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2014monthly due 4000 aug15</t>
        </r>
      </text>
    </comment>
    <comment ref="Q30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G30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30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2014monthly due 4000 aug15</t>
        </r>
      </text>
    </comment>
    <comment ref="Q30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K37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10000
SEP23015</t>
        </r>
      </text>
    </comment>
    <comment ref="K37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10000
SEP23015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10000
SEP23015</t>
        </r>
      </text>
    </comment>
    <comment ref="J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10000
SEP23015</t>
        </r>
      </text>
    </comment>
  </commentList>
</comments>
</file>

<file path=xl/sharedStrings.xml><?xml version="1.0" encoding="utf-8"?>
<sst xmlns="http://schemas.openxmlformats.org/spreadsheetml/2006/main" count="1070" uniqueCount="230">
  <si>
    <t>GUNASEKARAN  R</t>
  </si>
  <si>
    <t>DEVARAJ  KT</t>
  </si>
  <si>
    <t>MURUGESAN  P</t>
  </si>
  <si>
    <t>LOGANATHAN  M</t>
  </si>
  <si>
    <t>SURESH  M J</t>
  </si>
  <si>
    <t>KARTHIKEYAN  M</t>
  </si>
  <si>
    <t>RAVINDRAN  A</t>
  </si>
  <si>
    <t>NALLUCHAMY  P</t>
  </si>
  <si>
    <t>P.NALLUSHAMY</t>
  </si>
  <si>
    <t>A RAVINDRAN</t>
  </si>
  <si>
    <t>K T DEVARAJ</t>
  </si>
  <si>
    <t>TOTAL</t>
  </si>
  <si>
    <t>Int.</t>
  </si>
  <si>
    <t>RI</t>
  </si>
  <si>
    <t>Pl.</t>
  </si>
  <si>
    <t>BALANCE</t>
  </si>
  <si>
    <t>SEP ISSUE</t>
  </si>
  <si>
    <t>S. NO</t>
  </si>
  <si>
    <t>EDUCATION LOAN</t>
  </si>
  <si>
    <t>M.NO</t>
  </si>
  <si>
    <t xml:space="preserve">NAME        </t>
  </si>
  <si>
    <t>T.NO.</t>
  </si>
  <si>
    <t>DEPT</t>
  </si>
  <si>
    <t>STAFF DEMAND   LIST MONTH Of APRIL 2015</t>
  </si>
  <si>
    <t>LAKSHMI MACHINE WORKS CO-OPERATIVE THRIFT AND CREDIT SOCIETY LTD., CC2243</t>
  </si>
  <si>
    <t>WORKER DEMAND FOR THE  MONTH Of MARCH 2015</t>
  </si>
  <si>
    <t>BALANCE 10.5 %</t>
  </si>
  <si>
    <t>BALANCE 10 %</t>
  </si>
  <si>
    <t>Pl. 10.5</t>
  </si>
  <si>
    <t>Pl.10.00</t>
  </si>
  <si>
    <t>RADHAKRISHNAN  R</t>
  </si>
  <si>
    <t>SIVARAJU   D</t>
  </si>
  <si>
    <t>SUBBARAJU N</t>
  </si>
  <si>
    <t>R.GANESHMOORTHY</t>
  </si>
  <si>
    <t>SIVAGNANAM  V</t>
  </si>
  <si>
    <t>KANAGARAJ N</t>
  </si>
  <si>
    <t>RAJENDRA JAYABAL G</t>
  </si>
  <si>
    <t>MANIKANDAN    P</t>
  </si>
  <si>
    <t>R.BALARAMAN</t>
  </si>
  <si>
    <t>JANARTHANAN    K</t>
  </si>
  <si>
    <t>NANDAKUMAR G</t>
  </si>
  <si>
    <t>VIJAYARAGHAVAN    N</t>
  </si>
  <si>
    <t>CHANDRASEKAR    G</t>
  </si>
  <si>
    <t>V. PADMANABAN</t>
  </si>
  <si>
    <t>KULANDAIVELU K</t>
  </si>
  <si>
    <t>SELVARAJ  J</t>
  </si>
  <si>
    <t>A.PALANISWAMY</t>
  </si>
  <si>
    <t>V.RAJENDRAN</t>
  </si>
  <si>
    <t>D.SELVARAJ</t>
  </si>
  <si>
    <t>V. PERUMALSWAMY</t>
  </si>
  <si>
    <t>KRISHNAMURTHY V</t>
  </si>
  <si>
    <t>SEKAR T</t>
  </si>
  <si>
    <t>VELLINGIRI N</t>
  </si>
  <si>
    <t>M.SOMASUNDARAM</t>
  </si>
  <si>
    <t>D.CHANDRASEKARAN</t>
  </si>
  <si>
    <t>VIJAYARAGAVAN T</t>
  </si>
  <si>
    <t>M.LOGANATHAN</t>
  </si>
  <si>
    <t>SEKAR A</t>
  </si>
  <si>
    <t>KARUPPUSWAMY  A</t>
  </si>
  <si>
    <t>THANGAVELU K</t>
  </si>
  <si>
    <t>GANESHMURTHY  R</t>
  </si>
  <si>
    <t>KANAGARAJ  N</t>
  </si>
  <si>
    <t>BALARAMAN  R</t>
  </si>
  <si>
    <t>NANDAKUMAR  G</t>
  </si>
  <si>
    <t>PADMANABAN  V</t>
  </si>
  <si>
    <t>PALANISAMY  A</t>
  </si>
  <si>
    <t>PERUMALSAMY  V</t>
  </si>
  <si>
    <t>SOMASUNDARAM  M</t>
  </si>
  <si>
    <t>CHANDRASEKARAN  M</t>
  </si>
  <si>
    <t>KARUPPASAMY  A</t>
  </si>
  <si>
    <t>LMW EMPLOYEE`S CO-OPERATIVE THRIFT  &amp; CREDIT  SOCIETY LTD., -No CC 2243</t>
  </si>
  <si>
    <t>GROUP NAME  :  3 MEMBERS LOAN</t>
  </si>
  <si>
    <t>HEAD NAME  :  EDUCATION LOAN A/C</t>
  </si>
  <si>
    <t>DATE</t>
  </si>
  <si>
    <t>AC.No</t>
  </si>
  <si>
    <t>PARTICULARSS</t>
  </si>
  <si>
    <t>REPT</t>
  </si>
  <si>
    <t>PYMT</t>
  </si>
  <si>
    <t>CUM-BAL</t>
  </si>
  <si>
    <t>O/B</t>
  </si>
  <si>
    <t>13/04/2015</t>
  </si>
  <si>
    <t>demand coll</t>
  </si>
  <si>
    <t>30/04/2015</t>
  </si>
  <si>
    <t>2879  SEKAR A</t>
  </si>
  <si>
    <t>05/05/2015</t>
  </si>
  <si>
    <t>5227  NALLUCHAMY P</t>
  </si>
  <si>
    <t>12/05/2015</t>
  </si>
  <si>
    <t>12/06/2015</t>
  </si>
  <si>
    <t>DEMMAND COLL</t>
  </si>
  <si>
    <t>13/06/2015</t>
  </si>
  <si>
    <t>2962  R.BALARAMAN 528</t>
  </si>
  <si>
    <t>01/07/2015</t>
  </si>
  <si>
    <t>2647  KRISHNAMURTHY V529</t>
  </si>
  <si>
    <t>2974  V. PERUMALSWAMY530</t>
  </si>
  <si>
    <t>2846  THANGAVELU K532</t>
  </si>
  <si>
    <t>2894  SIVARAJU D531</t>
  </si>
  <si>
    <t>11/07/2015</t>
  </si>
  <si>
    <t>2733  R.GANESHMURTHY533</t>
  </si>
  <si>
    <t>13/07/2015</t>
  </si>
  <si>
    <t>2776  V.RAJENDRAN</t>
  </si>
  <si>
    <t>DEMAND COLL</t>
  </si>
  <si>
    <t>29/07/2015</t>
  </si>
  <si>
    <t>2797  PADMANABAN V534</t>
  </si>
  <si>
    <t>01/08/2015</t>
  </si>
  <si>
    <t>2793  CHANDRASEKAR G535</t>
  </si>
  <si>
    <t>05/08/2015</t>
  </si>
  <si>
    <t>06/08/2015</t>
  </si>
  <si>
    <t>3003  M.SOMASUNDARAM</t>
  </si>
  <si>
    <t>12/08/2015</t>
  </si>
  <si>
    <t>DEMAND COL</t>
  </si>
  <si>
    <t>05/09/2015</t>
  </si>
  <si>
    <t>1385  GUNASEKARN R</t>
  </si>
  <si>
    <t>12/09/2015</t>
  </si>
  <si>
    <t>SEP COLL</t>
  </si>
  <si>
    <t>07/10/2015</t>
  </si>
  <si>
    <t>1422  SURESH M J</t>
  </si>
  <si>
    <t>12/10/2015</t>
  </si>
  <si>
    <t>OCT  COLL</t>
  </si>
  <si>
    <t>26/10/2015</t>
  </si>
  <si>
    <t>28/10/2015</t>
  </si>
  <si>
    <t>2839  RAJENDRA JAYABAL G</t>
  </si>
  <si>
    <t>2716  RADHAKRISHNAN R</t>
  </si>
  <si>
    <t>04/11/2015</t>
  </si>
  <si>
    <t>1385  GUNASEKARAN R</t>
  </si>
  <si>
    <t>06/11/2015</t>
  </si>
  <si>
    <t>2756  SELVARAJ J</t>
  </si>
  <si>
    <t>12/11/2015</t>
  </si>
  <si>
    <t>NON15</t>
  </si>
  <si>
    <t>01/12/2015</t>
  </si>
  <si>
    <t>2625  MURUGESAN P</t>
  </si>
  <si>
    <t>04/12/2015</t>
  </si>
  <si>
    <t>1596  KARTHIKEYAN M</t>
  </si>
  <si>
    <t>12/12/2015</t>
  </si>
  <si>
    <t>DEC 2015 COLL</t>
  </si>
  <si>
    <t>12/01/2016</t>
  </si>
  <si>
    <t>JAN 2016 COLL</t>
  </si>
  <si>
    <t>1311  DEVARAJ K T</t>
  </si>
  <si>
    <t>14/01/2016</t>
  </si>
  <si>
    <t>5677  SURESHKUMAR K</t>
  </si>
  <si>
    <t>18/01/2016</t>
  </si>
  <si>
    <t>19/01/2016</t>
  </si>
  <si>
    <t>2642  VIJAYARAGHAVAN N</t>
  </si>
  <si>
    <t>21/01/2016</t>
  </si>
  <si>
    <t>2623  THIAGARAJAN B</t>
  </si>
  <si>
    <t>23/01/2016</t>
  </si>
  <si>
    <t>3038  VELRAJ B</t>
  </si>
  <si>
    <t>28/01/2016</t>
  </si>
  <si>
    <t>2946  CHANDRASEKARAN M</t>
  </si>
  <si>
    <t>29/01/2016</t>
  </si>
  <si>
    <t>02/02/2016</t>
  </si>
  <si>
    <t>05/02/2016</t>
  </si>
  <si>
    <t>3003  SOMASUNDARAM M</t>
  </si>
  <si>
    <t>12/02/2016</t>
  </si>
  <si>
    <t>demand</t>
  </si>
  <si>
    <t>coll</t>
  </si>
  <si>
    <t>DEMMAND</t>
  </si>
  <si>
    <t>DEMAND</t>
  </si>
  <si>
    <t>SEP</t>
  </si>
  <si>
    <t>OCT</t>
  </si>
  <si>
    <t>DEC</t>
  </si>
  <si>
    <t>JAN</t>
  </si>
  <si>
    <t>ob</t>
  </si>
  <si>
    <t>Issue</t>
  </si>
  <si>
    <t>Janarthanan K</t>
  </si>
  <si>
    <t>Rajendran V</t>
  </si>
  <si>
    <t>Manikandan</t>
  </si>
  <si>
    <t>Selvaraj D</t>
  </si>
  <si>
    <t>Kanagaraj N</t>
  </si>
  <si>
    <t>Palanisamy A</t>
  </si>
  <si>
    <t>Vijayaragavan N</t>
  </si>
  <si>
    <t>Suresh MJ</t>
  </si>
  <si>
    <t>Vijayaragavan T</t>
  </si>
  <si>
    <t>Perumalsamy V</t>
  </si>
  <si>
    <t>Kulandaivelu K</t>
  </si>
  <si>
    <t>Karuppusamy a</t>
  </si>
  <si>
    <t>Loganathan M</t>
  </si>
  <si>
    <t>Nandakumar G</t>
  </si>
  <si>
    <t>Sekar A</t>
  </si>
  <si>
    <t>Ravindaran A</t>
  </si>
  <si>
    <t>Balaraman R</t>
  </si>
  <si>
    <t>Krishnamurthy V</t>
  </si>
  <si>
    <t>Suburaj N</t>
  </si>
  <si>
    <t>Devaraj KT</t>
  </si>
  <si>
    <t>Sekar T</t>
  </si>
  <si>
    <t>Chandrasekaran M</t>
  </si>
  <si>
    <t>Padmanaban V</t>
  </si>
  <si>
    <t>Sivagnanam</t>
  </si>
  <si>
    <t>Sivaraju D</t>
  </si>
  <si>
    <t>2733 Total</t>
  </si>
  <si>
    <t>2627 Total</t>
  </si>
  <si>
    <t>2793 Total</t>
  </si>
  <si>
    <t>2962 Total</t>
  </si>
  <si>
    <t>2846 Total</t>
  </si>
  <si>
    <t>2839 Total</t>
  </si>
  <si>
    <t>2625 Total</t>
  </si>
  <si>
    <t>2756 Total</t>
  </si>
  <si>
    <t>2716 Total</t>
  </si>
  <si>
    <t>2649 Total</t>
  </si>
  <si>
    <t>2776 Total</t>
  </si>
  <si>
    <t>2440 Total</t>
  </si>
  <si>
    <t>2779 Total</t>
  </si>
  <si>
    <t>2884 Total</t>
  </si>
  <si>
    <t>2770 Total</t>
  </si>
  <si>
    <t>2789 Total</t>
  </si>
  <si>
    <t>2754 Total</t>
  </si>
  <si>
    <t>2879 Total</t>
  </si>
  <si>
    <t>2642 Total</t>
  </si>
  <si>
    <t>2800 Total</t>
  </si>
  <si>
    <t>2883 Total</t>
  </si>
  <si>
    <t>2974 Total</t>
  </si>
  <si>
    <t>2614 Total</t>
  </si>
  <si>
    <t>3053 Total</t>
  </si>
  <si>
    <t>3003 Total</t>
  </si>
  <si>
    <t>2647 Total</t>
  </si>
  <si>
    <t>2946 Total</t>
  </si>
  <si>
    <t>2797 Total</t>
  </si>
  <si>
    <t>2739 Total</t>
  </si>
  <si>
    <t>2566 Total</t>
  </si>
  <si>
    <t>2894 Total</t>
  </si>
  <si>
    <t>1422 Total</t>
  </si>
  <si>
    <t>2518 Total</t>
  </si>
  <si>
    <t>1311 Total</t>
  </si>
  <si>
    <t>5227 Total</t>
  </si>
  <si>
    <t>1596 Total</t>
  </si>
  <si>
    <t>1385 Total</t>
  </si>
  <si>
    <t>2623 Total</t>
  </si>
  <si>
    <t>3038 Total</t>
  </si>
  <si>
    <t>5677 Total</t>
  </si>
  <si>
    <t>Grand Total</t>
  </si>
  <si>
    <t>Total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</si>
</sst>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[$-1010409]General"/>
  </numFmts>
  <fonts count="33">
    <font>
      <sz val="11"/>
      <color theme="1"/>
      <name val="Calibri"/>
      <family val="2"/>
      <scheme val="minor"/>
    </font>
    <font>
      <sz val="11"/>
      <name val="Book Antiqua"/>
      <family val="1"/>
    </font>
    <font>
      <sz val="10"/>
      <name val="Book Antiqua"/>
      <family val="1"/>
    </font>
    <font>
      <sz val="11"/>
      <color indexed="8"/>
      <name val="Calibri"/>
      <family val="2"/>
    </font>
    <font>
      <sz val="11"/>
      <color rgb="FFFF0000"/>
      <name val="Book Antiqua"/>
      <family val="1"/>
    </font>
    <font>
      <sz val="10"/>
      <name val="Arial"/>
      <family val="2"/>
    </font>
    <font>
      <sz val="9"/>
      <name val="Arial"/>
      <family val="2"/>
    </font>
    <font>
      <sz val="10"/>
      <color rgb="FFFF0000"/>
      <name val="Book Antiqua"/>
      <family val="1"/>
    </font>
    <font>
      <sz val="11"/>
      <name val="Arial"/>
      <family val="2"/>
    </font>
    <font>
      <b/>
      <sz val="9"/>
      <name val="Book Antiqua"/>
      <family val="1"/>
    </font>
    <font>
      <b/>
      <sz val="10"/>
      <name val="Book Antiqua"/>
      <family val="1"/>
    </font>
    <font>
      <b/>
      <sz val="12"/>
      <name val="Book Antiqua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Book Antiqua"/>
      <family val="1"/>
    </font>
    <font>
      <b/>
      <sz val="14"/>
      <name val="Book Antiqua"/>
      <family val="1"/>
    </font>
    <font>
      <sz val="9"/>
      <name val="Book Antiqua"/>
      <family val="1"/>
    </font>
    <font>
      <sz val="9"/>
      <color rgb="FFFF0000"/>
      <name val="Book Antiqua"/>
      <family val="1"/>
    </font>
    <font>
      <sz val="10"/>
      <name val="Arial"/>
      <charset val="1"/>
    </font>
    <font>
      <sz val="13.95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Bamini"/>
    </font>
    <font>
      <sz val="12"/>
      <name val="Arial"/>
      <family val="2"/>
    </font>
    <font>
      <b/>
      <sz val="10"/>
      <color rgb="FFFF0000"/>
      <name val="Book Antiqua"/>
      <family val="1"/>
    </font>
    <font>
      <b/>
      <sz val="11"/>
      <color rgb="FFFF0000"/>
      <name val="Book Antiqua"/>
      <family val="1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Book Antiqua"/>
      <family val="1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wrapText="1"/>
    </xf>
    <xf numFmtId="164" fontId="3" fillId="0" borderId="0" applyFont="0" applyFill="0" applyBorder="0" applyAlignment="0" applyProtection="0"/>
    <xf numFmtId="0" fontId="20" fillId="0" borderId="0">
      <alignment wrapText="1"/>
    </xf>
  </cellStyleXfs>
  <cellXfs count="180">
    <xf numFmtId="0" fontId="0" fillId="0" borderId="0" xfId="0"/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horizontal="right" vertical="center"/>
    </xf>
    <xf numFmtId="1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right" vertical="center"/>
    </xf>
    <xf numFmtId="1" fontId="1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2" applyFont="1" applyFill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vertical="center"/>
    </xf>
    <xf numFmtId="0" fontId="9" fillId="0" borderId="0" xfId="2" applyFont="1" applyFill="1" applyBorder="1" applyAlignment="1">
      <alignment horizontal="center" vertical="center"/>
    </xf>
    <xf numFmtId="2" fontId="9" fillId="0" borderId="1" xfId="2" applyNumberFormat="1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18" fillId="0" borderId="1" xfId="2" applyFont="1" applyFill="1" applyBorder="1" applyAlignment="1">
      <alignment vertical="center"/>
    </xf>
    <xf numFmtId="0" fontId="1" fillId="0" borderId="1" xfId="2" applyFont="1" applyFill="1" applyBorder="1" applyAlignment="1">
      <alignment horizontal="center" vertical="center"/>
    </xf>
    <xf numFmtId="1" fontId="1" fillId="0" borderId="1" xfId="2" applyNumberFormat="1" applyFont="1" applyFill="1" applyBorder="1" applyAlignment="1">
      <alignment horizontal="center" vertical="center"/>
    </xf>
    <xf numFmtId="1" fontId="1" fillId="0" borderId="1" xfId="2" applyNumberFormat="1" applyFont="1" applyFill="1" applyBorder="1" applyAlignment="1">
      <alignment horizontal="right" vertical="center"/>
    </xf>
    <xf numFmtId="0" fontId="1" fillId="0" borderId="1" xfId="2" applyFont="1" applyFill="1" applyBorder="1" applyAlignment="1">
      <alignment vertical="center"/>
    </xf>
    <xf numFmtId="2" fontId="1" fillId="0" borderId="1" xfId="2" applyNumberFormat="1" applyFont="1" applyFill="1" applyBorder="1" applyAlignment="1">
      <alignment vertical="center"/>
    </xf>
    <xf numFmtId="1" fontId="1" fillId="0" borderId="1" xfId="2" applyNumberFormat="1" applyFont="1" applyFill="1" applyBorder="1">
      <alignment vertical="center"/>
    </xf>
    <xf numFmtId="1" fontId="1" fillId="0" borderId="1" xfId="2" applyNumberFormat="1" applyFont="1" applyFill="1" applyBorder="1" applyAlignment="1">
      <alignment vertical="center"/>
    </xf>
    <xf numFmtId="1" fontId="4" fillId="0" borderId="1" xfId="2" applyNumberFormat="1" applyFont="1" applyFill="1" applyBorder="1" applyAlignment="1">
      <alignment vertical="center"/>
    </xf>
    <xf numFmtId="14" fontId="2" fillId="0" borderId="1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vertical="center"/>
    </xf>
    <xf numFmtId="1" fontId="1" fillId="0" borderId="0" xfId="2" applyNumberFormat="1" applyFont="1" applyFill="1" applyBorder="1" applyAlignment="1">
      <alignment horizontal="right" vertical="center"/>
    </xf>
    <xf numFmtId="0" fontId="7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2" fontId="4" fillId="0" borderId="1" xfId="2" applyNumberFormat="1" applyFont="1" applyFill="1" applyBorder="1" applyAlignment="1">
      <alignment vertical="center"/>
    </xf>
    <xf numFmtId="1" fontId="4" fillId="0" borderId="1" xfId="2" applyNumberFormat="1" applyFont="1" applyFill="1" applyBorder="1">
      <alignment vertical="center"/>
    </xf>
    <xf numFmtId="0" fontId="4" fillId="0" borderId="0" xfId="2" applyFont="1" applyFill="1" applyBorder="1" applyAlignment="1">
      <alignment vertical="center"/>
    </xf>
    <xf numFmtId="1" fontId="2" fillId="0" borderId="1" xfId="2" applyNumberFormat="1" applyFont="1" applyFill="1" applyBorder="1" applyAlignment="1">
      <alignment vertical="center"/>
    </xf>
    <xf numFmtId="0" fontId="2" fillId="0" borderId="1" xfId="2" applyFont="1" applyFill="1" applyBorder="1" applyAlignment="1">
      <alignment vertical="center"/>
    </xf>
    <xf numFmtId="0" fontId="16" fillId="0" borderId="0" xfId="2" applyFont="1" applyFill="1" applyBorder="1" applyAlignment="1">
      <alignment vertical="center"/>
    </xf>
    <xf numFmtId="0" fontId="18" fillId="0" borderId="1" xfId="2" applyFont="1" applyFill="1" applyBorder="1" applyAlignment="1">
      <alignment horizontal="left" vertical="center"/>
    </xf>
    <xf numFmtId="1" fontId="2" fillId="0" borderId="1" xfId="2" applyNumberFormat="1" applyFont="1" applyFill="1" applyBorder="1" applyAlignment="1">
      <alignment horizontal="center" vertical="center"/>
    </xf>
    <xf numFmtId="0" fontId="19" fillId="0" borderId="1" xfId="2" applyFont="1" applyFill="1" applyBorder="1" applyAlignment="1">
      <alignment horizontal="left" vertical="center"/>
    </xf>
    <xf numFmtId="1" fontId="4" fillId="0" borderId="1" xfId="2" applyNumberFormat="1" applyFont="1" applyFill="1" applyBorder="1" applyAlignment="1">
      <alignment horizontal="right" vertical="center"/>
    </xf>
    <xf numFmtId="1" fontId="7" fillId="0" borderId="1" xfId="2" applyNumberFormat="1" applyFont="1" applyFill="1" applyBorder="1" applyAlignment="1">
      <alignment vertical="center"/>
    </xf>
    <xf numFmtId="0" fontId="7" fillId="0" borderId="1" xfId="2" applyFont="1" applyFill="1" applyBorder="1" applyAlignment="1">
      <alignment vertical="center"/>
    </xf>
    <xf numFmtId="1" fontId="1" fillId="0" borderId="0" xfId="2" applyNumberFormat="1" applyFont="1" applyFill="1" applyBorder="1" applyAlignment="1">
      <alignment vertical="center"/>
    </xf>
    <xf numFmtId="14" fontId="7" fillId="0" borderId="1" xfId="2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2" fontId="1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horizontal="center" vertical="center"/>
    </xf>
    <xf numFmtId="1" fontId="1" fillId="0" borderId="0" xfId="2" applyNumberFormat="1" applyFont="1" applyFill="1" applyBorder="1">
      <alignment vertical="center"/>
    </xf>
    <xf numFmtId="14" fontId="2" fillId="0" borderId="0" xfId="2" applyNumberFormat="1" applyFont="1" applyFill="1" applyBorder="1" applyAlignment="1">
      <alignment horizontal="center" vertical="center"/>
    </xf>
    <xf numFmtId="14" fontId="7" fillId="0" borderId="0" xfId="2" applyNumberFormat="1" applyFont="1" applyFill="1" applyBorder="1" applyAlignment="1">
      <alignment horizontal="center" vertical="center"/>
    </xf>
    <xf numFmtId="0" fontId="20" fillId="0" borderId="0" xfId="5">
      <alignment wrapText="1"/>
    </xf>
    <xf numFmtId="0" fontId="23" fillId="3" borderId="1" xfId="5" applyFont="1" applyFill="1" applyBorder="1" applyAlignment="1">
      <alignment vertical="top" wrapText="1"/>
    </xf>
    <xf numFmtId="0" fontId="22" fillId="3" borderId="1" xfId="5" applyFont="1" applyFill="1" applyBorder="1" applyAlignment="1">
      <alignment horizontal="center" vertical="center" wrapText="1"/>
    </xf>
    <xf numFmtId="0" fontId="24" fillId="3" borderId="1" xfId="5" applyFont="1" applyFill="1" applyBorder="1" applyAlignment="1">
      <alignment horizontal="center" vertical="center" wrapText="1"/>
    </xf>
    <xf numFmtId="165" fontId="22" fillId="3" borderId="1" xfId="5" applyNumberFormat="1" applyFont="1" applyFill="1" applyBorder="1" applyAlignment="1">
      <alignment horizontal="right" vertical="center" wrapText="1"/>
    </xf>
    <xf numFmtId="0" fontId="23" fillId="0" borderId="1" xfId="5" applyFont="1" applyFill="1" applyBorder="1" applyAlignment="1">
      <alignment vertical="top" wrapText="1"/>
    </xf>
    <xf numFmtId="165" fontId="23" fillId="0" borderId="1" xfId="5" applyNumberFormat="1" applyFont="1" applyFill="1" applyBorder="1" applyAlignment="1">
      <alignment horizontal="right" vertical="top" wrapText="1"/>
    </xf>
    <xf numFmtId="165" fontId="20" fillId="0" borderId="0" xfId="5" applyNumberFormat="1">
      <alignment wrapText="1"/>
    </xf>
    <xf numFmtId="0" fontId="16" fillId="0" borderId="0" xfId="2" applyFont="1" applyFill="1" applyBorder="1" applyAlignment="1">
      <alignment horizontal="center" vertical="center"/>
    </xf>
    <xf numFmtId="0" fontId="6" fillId="0" borderId="1" xfId="2" applyFont="1" applyFill="1" applyBorder="1" applyAlignment="1">
      <alignment vertical="center"/>
    </xf>
    <xf numFmtId="0" fontId="8" fillId="0" borderId="1" xfId="2" applyFont="1" applyFill="1" applyBorder="1" applyAlignment="1">
      <alignment horizontal="center" vertical="center"/>
    </xf>
    <xf numFmtId="0" fontId="25" fillId="0" borderId="1" xfId="2" applyFont="1" applyFill="1" applyBorder="1" applyAlignment="1">
      <alignment vertical="center"/>
    </xf>
    <xf numFmtId="0" fontId="26" fillId="0" borderId="1" xfId="2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vertical="center"/>
    </xf>
    <xf numFmtId="165" fontId="23" fillId="0" borderId="0" xfId="5" applyNumberFormat="1" applyFont="1" applyFill="1" applyBorder="1" applyAlignment="1">
      <alignment horizontal="right" vertical="top" wrapText="1"/>
    </xf>
    <xf numFmtId="0" fontId="23" fillId="0" borderId="0" xfId="5" applyFont="1" applyFill="1" applyBorder="1" applyAlignment="1">
      <alignment vertical="top" wrapText="1"/>
    </xf>
    <xf numFmtId="0" fontId="8" fillId="0" borderId="0" xfId="2" applyFont="1" applyFill="1" applyBorder="1" applyAlignment="1">
      <alignment horizontal="center" vertical="center"/>
    </xf>
    <xf numFmtId="0" fontId="25" fillId="0" borderId="0" xfId="2" applyFont="1" applyFill="1" applyBorder="1" applyAlignment="1">
      <alignment vertical="center"/>
    </xf>
    <xf numFmtId="1" fontId="7" fillId="0" borderId="1" xfId="2" applyNumberFormat="1" applyFont="1" applyFill="1" applyBorder="1" applyAlignment="1">
      <alignment horizontal="center" vertical="center"/>
    </xf>
    <xf numFmtId="1" fontId="23" fillId="0" borderId="1" xfId="5" applyNumberFormat="1" applyFont="1" applyFill="1" applyBorder="1" applyAlignment="1">
      <alignment vertical="top" wrapText="1"/>
    </xf>
    <xf numFmtId="1" fontId="5" fillId="0" borderId="1" xfId="2" applyNumberFormat="1" applyFont="1" applyFill="1" applyBorder="1" applyAlignment="1">
      <alignment horizontal="center" vertical="center"/>
    </xf>
    <xf numFmtId="1" fontId="10" fillId="0" borderId="1" xfId="2" applyNumberFormat="1" applyFont="1" applyFill="1" applyBorder="1" applyAlignment="1">
      <alignment horizontal="center" vertical="center"/>
    </xf>
    <xf numFmtId="1" fontId="26" fillId="0" borderId="1" xfId="2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28" fillId="0" borderId="1" xfId="5" applyNumberFormat="1" applyFont="1" applyFill="1" applyBorder="1" applyAlignment="1">
      <alignment vertical="top" wrapText="1"/>
    </xf>
    <xf numFmtId="1" fontId="28" fillId="0" borderId="0" xfId="5" applyNumberFormat="1" applyFont="1" applyFill="1" applyBorder="1" applyAlignment="1">
      <alignment vertical="top" wrapText="1"/>
    </xf>
    <xf numFmtId="165" fontId="1" fillId="0" borderId="1" xfId="2" applyNumberFormat="1" applyFont="1" applyFill="1" applyBorder="1" applyAlignment="1">
      <alignment vertical="center"/>
    </xf>
    <xf numFmtId="1" fontId="5" fillId="0" borderId="1" xfId="5" applyNumberFormat="1" applyFont="1" applyFill="1" applyBorder="1" applyAlignment="1">
      <alignment vertical="top" wrapText="1"/>
    </xf>
    <xf numFmtId="0" fontId="5" fillId="0" borderId="1" xfId="5" applyFont="1" applyFill="1" applyBorder="1" applyAlignment="1">
      <alignment vertical="top" wrapText="1"/>
    </xf>
    <xf numFmtId="165" fontId="5" fillId="0" borderId="1" xfId="5" applyNumberFormat="1" applyFont="1" applyFill="1" applyBorder="1" applyAlignment="1">
      <alignment horizontal="right" vertical="top" wrapText="1"/>
    </xf>
    <xf numFmtId="165" fontId="5" fillId="0" borderId="0" xfId="5" applyNumberFormat="1" applyFont="1" applyFill="1" applyBorder="1" applyAlignment="1">
      <alignment horizontal="right" vertical="top" wrapText="1"/>
    </xf>
    <xf numFmtId="1" fontId="29" fillId="0" borderId="1" xfId="5" applyNumberFormat="1" applyFont="1" applyFill="1" applyBorder="1" applyAlignment="1">
      <alignment vertical="top" wrapText="1"/>
    </xf>
    <xf numFmtId="0" fontId="5" fillId="0" borderId="0" xfId="5" applyFont="1" applyFill="1" applyBorder="1" applyAlignment="1">
      <alignment vertical="top" wrapText="1"/>
    </xf>
    <xf numFmtId="1" fontId="29" fillId="0" borderId="0" xfId="5" applyNumberFormat="1" applyFont="1" applyFill="1" applyBorder="1" applyAlignment="1">
      <alignment vertical="top" wrapText="1"/>
    </xf>
    <xf numFmtId="0" fontId="29" fillId="0" borderId="1" xfId="5" applyFont="1" applyFill="1" applyBorder="1" applyAlignment="1">
      <alignment vertical="top" wrapText="1"/>
    </xf>
    <xf numFmtId="0" fontId="16" fillId="0" borderId="1" xfId="2" applyFont="1" applyFill="1" applyBorder="1" applyAlignment="1">
      <alignment vertical="center"/>
    </xf>
    <xf numFmtId="165" fontId="29" fillId="0" borderId="1" xfId="5" applyNumberFormat="1" applyFont="1" applyFill="1" applyBorder="1" applyAlignment="1">
      <alignment horizontal="right" vertical="top" wrapText="1"/>
    </xf>
    <xf numFmtId="2" fontId="16" fillId="0" borderId="1" xfId="2" applyNumberFormat="1" applyFont="1" applyFill="1" applyBorder="1" applyAlignment="1">
      <alignment vertical="center"/>
    </xf>
    <xf numFmtId="1" fontId="16" fillId="0" borderId="1" xfId="2" applyNumberFormat="1" applyFont="1" applyFill="1" applyBorder="1" applyAlignment="1">
      <alignment vertical="center"/>
    </xf>
    <xf numFmtId="165" fontId="29" fillId="0" borderId="1" xfId="5" applyNumberFormat="1" applyFont="1" applyFill="1" applyBorder="1" applyAlignment="1">
      <alignment vertical="top" wrapText="1"/>
    </xf>
    <xf numFmtId="165" fontId="29" fillId="0" borderId="0" xfId="5" applyNumberFormat="1" applyFont="1" applyFill="1" applyBorder="1" applyAlignment="1">
      <alignment horizontal="right" vertical="top" wrapText="1"/>
    </xf>
    <xf numFmtId="1" fontId="16" fillId="0" borderId="1" xfId="0" applyNumberFormat="1" applyFont="1" applyFill="1" applyBorder="1" applyAlignment="1">
      <alignment horizontal="right" vertical="center"/>
    </xf>
    <xf numFmtId="1" fontId="16" fillId="0" borderId="1" xfId="0" applyNumberFormat="1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1" fontId="16" fillId="0" borderId="1" xfId="2" applyNumberFormat="1" applyFont="1" applyFill="1" applyBorder="1" applyAlignment="1">
      <alignment horizontal="right" vertical="center"/>
    </xf>
    <xf numFmtId="1" fontId="16" fillId="0" borderId="1" xfId="2" applyNumberFormat="1" applyFont="1" applyFill="1" applyBorder="1">
      <alignment vertical="center"/>
    </xf>
    <xf numFmtId="0" fontId="9" fillId="0" borderId="1" xfId="2" applyFont="1" applyFill="1" applyBorder="1" applyAlignment="1">
      <alignment horizontal="left" vertical="center"/>
    </xf>
    <xf numFmtId="1" fontId="16" fillId="0" borderId="1" xfId="2" applyNumberFormat="1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horizontal="center" vertical="center"/>
    </xf>
    <xf numFmtId="1" fontId="10" fillId="0" borderId="1" xfId="2" applyNumberFormat="1" applyFont="1" applyFill="1" applyBorder="1" applyAlignment="1">
      <alignment vertical="center"/>
    </xf>
    <xf numFmtId="0" fontId="10" fillId="0" borderId="1" xfId="2" applyFont="1" applyFill="1" applyBorder="1" applyAlignment="1">
      <alignment vertical="center"/>
    </xf>
    <xf numFmtId="0" fontId="10" fillId="0" borderId="0" xfId="2" applyFont="1" applyFill="1" applyBorder="1" applyAlignment="1">
      <alignment horizontal="center" vertical="center"/>
    </xf>
    <xf numFmtId="0" fontId="29" fillId="0" borderId="0" xfId="5" applyFont="1" applyFill="1" applyBorder="1" applyAlignment="1">
      <alignment vertical="top" wrapText="1"/>
    </xf>
    <xf numFmtId="1" fontId="16" fillId="0" borderId="0" xfId="2" applyNumberFormat="1" applyFont="1" applyFill="1" applyBorder="1" applyAlignment="1">
      <alignment vertical="center"/>
    </xf>
    <xf numFmtId="1" fontId="16" fillId="0" borderId="0" xfId="2" applyNumberFormat="1" applyFont="1" applyFill="1" applyBorder="1" applyAlignment="1">
      <alignment horizontal="right" vertical="center"/>
    </xf>
    <xf numFmtId="2" fontId="16" fillId="0" borderId="0" xfId="2" applyNumberFormat="1" applyFont="1" applyFill="1" applyBorder="1" applyAlignment="1">
      <alignment vertical="center"/>
    </xf>
    <xf numFmtId="1" fontId="16" fillId="0" borderId="0" xfId="2" applyNumberFormat="1" applyFont="1" applyFill="1" applyBorder="1">
      <alignment vertical="center"/>
    </xf>
    <xf numFmtId="165" fontId="29" fillId="0" borderId="0" xfId="5" applyNumberFormat="1" applyFont="1" applyFill="1" applyBorder="1" applyAlignment="1">
      <alignment vertical="top" wrapText="1"/>
    </xf>
    <xf numFmtId="165" fontId="30" fillId="0" borderId="0" xfId="5" applyNumberFormat="1" applyFont="1" applyFill="1" applyBorder="1" applyAlignment="1">
      <alignment horizontal="right" vertical="top" wrapText="1"/>
    </xf>
    <xf numFmtId="0" fontId="27" fillId="0" borderId="0" xfId="2" applyFont="1" applyFill="1" applyBorder="1" applyAlignment="1">
      <alignment vertical="center"/>
    </xf>
    <xf numFmtId="165" fontId="16" fillId="0" borderId="1" xfId="2" applyNumberFormat="1" applyFont="1" applyFill="1" applyBorder="1" applyAlignment="1">
      <alignment vertical="center"/>
    </xf>
    <xf numFmtId="0" fontId="31" fillId="0" borderId="1" xfId="2" applyFont="1" applyFill="1" applyBorder="1" applyAlignment="1">
      <alignment horizontal="left" vertical="center"/>
    </xf>
    <xf numFmtId="1" fontId="27" fillId="0" borderId="1" xfId="2" applyNumberFormat="1" applyFont="1" applyFill="1" applyBorder="1" applyAlignment="1">
      <alignment vertical="center"/>
    </xf>
    <xf numFmtId="1" fontId="27" fillId="0" borderId="1" xfId="2" applyNumberFormat="1" applyFont="1" applyFill="1" applyBorder="1" applyAlignment="1">
      <alignment horizontal="right" vertical="center"/>
    </xf>
    <xf numFmtId="0" fontId="27" fillId="0" borderId="1" xfId="2" applyFont="1" applyFill="1" applyBorder="1" applyAlignment="1">
      <alignment vertical="center"/>
    </xf>
    <xf numFmtId="2" fontId="27" fillId="0" borderId="1" xfId="2" applyNumberFormat="1" applyFont="1" applyFill="1" applyBorder="1" applyAlignment="1">
      <alignment vertical="center"/>
    </xf>
    <xf numFmtId="1" fontId="27" fillId="0" borderId="1" xfId="2" applyNumberFormat="1" applyFont="1" applyFill="1" applyBorder="1">
      <alignment vertical="center"/>
    </xf>
    <xf numFmtId="165" fontId="32" fillId="0" borderId="1" xfId="5" applyNumberFormat="1" applyFont="1" applyFill="1" applyBorder="1" applyAlignment="1">
      <alignment vertical="top" wrapText="1"/>
    </xf>
    <xf numFmtId="165" fontId="32" fillId="0" borderId="0" xfId="5" applyNumberFormat="1" applyFont="1" applyFill="1" applyBorder="1" applyAlignment="1">
      <alignment horizontal="right" vertical="top" wrapText="1"/>
    </xf>
    <xf numFmtId="1" fontId="16" fillId="0" borderId="0" xfId="2" applyNumberFormat="1" applyFont="1" applyFill="1" applyBorder="1" applyAlignment="1">
      <alignment horizontal="center" vertical="center"/>
    </xf>
    <xf numFmtId="165" fontId="16" fillId="0" borderId="0" xfId="2" applyNumberFormat="1" applyFont="1" applyFill="1" applyBorder="1" applyAlignment="1">
      <alignment vertical="center"/>
    </xf>
    <xf numFmtId="1" fontId="30" fillId="0" borderId="1" xfId="5" applyNumberFormat="1" applyFont="1" applyFill="1" applyBorder="1" applyAlignment="1">
      <alignment vertical="top" wrapText="1"/>
    </xf>
    <xf numFmtId="0" fontId="30" fillId="0" borderId="1" xfId="5" applyFont="1" applyFill="1" applyBorder="1" applyAlignment="1">
      <alignment vertical="top" wrapText="1"/>
    </xf>
    <xf numFmtId="2" fontId="4" fillId="0" borderId="0" xfId="2" applyNumberFormat="1" applyFont="1" applyFill="1" applyBorder="1" applyAlignment="1">
      <alignment vertical="center"/>
    </xf>
    <xf numFmtId="1" fontId="4" fillId="0" borderId="0" xfId="2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vertical="top" wrapText="1"/>
    </xf>
    <xf numFmtId="0" fontId="26" fillId="0" borderId="0" xfId="2" applyFont="1" applyFill="1" applyBorder="1" applyAlignment="1">
      <alignment horizontal="center" vertical="center"/>
    </xf>
    <xf numFmtId="1" fontId="32" fillId="0" borderId="1" xfId="5" applyNumberFormat="1" applyFont="1" applyFill="1" applyBorder="1" applyAlignment="1">
      <alignment vertical="top" wrapText="1"/>
    </xf>
    <xf numFmtId="0" fontId="32" fillId="0" borderId="1" xfId="5" applyFont="1" applyFill="1" applyBorder="1" applyAlignment="1">
      <alignment vertical="top" wrapText="1"/>
    </xf>
    <xf numFmtId="2" fontId="27" fillId="0" borderId="0" xfId="2" applyNumberFormat="1" applyFont="1" applyFill="1" applyBorder="1" applyAlignment="1">
      <alignment vertical="center"/>
    </xf>
    <xf numFmtId="1" fontId="27" fillId="0" borderId="0" xfId="2" applyNumberFormat="1" applyFont="1" applyFill="1" applyBorder="1" applyAlignment="1">
      <alignment vertical="center"/>
    </xf>
    <xf numFmtId="165" fontId="27" fillId="0" borderId="0" xfId="2" applyNumberFormat="1" applyFont="1" applyFill="1" applyBorder="1" applyAlignment="1">
      <alignment vertical="center"/>
    </xf>
    <xf numFmtId="165" fontId="32" fillId="0" borderId="0" xfId="5" applyNumberFormat="1" applyFont="1" applyFill="1" applyBorder="1" applyAlignment="1">
      <alignment vertical="top" wrapText="1"/>
    </xf>
    <xf numFmtId="0" fontId="10" fillId="0" borderId="1" xfId="2" applyFont="1" applyFill="1" applyBorder="1" applyAlignment="1">
      <alignment horizontal="center" vertical="center" wrapText="1"/>
    </xf>
    <xf numFmtId="0" fontId="17" fillId="0" borderId="3" xfId="2" applyFont="1" applyFill="1" applyBorder="1" applyAlignment="1">
      <alignment horizontal="center" vertical="center"/>
    </xf>
    <xf numFmtId="0" fontId="17" fillId="0" borderId="5" xfId="2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/>
    </xf>
    <xf numFmtId="0" fontId="16" fillId="0" borderId="4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21" fillId="3" borderId="1" xfId="5" applyFont="1" applyFill="1" applyBorder="1" applyAlignment="1">
      <alignment horizontal="center" vertical="top" wrapText="1"/>
    </xf>
    <xf numFmtId="0" fontId="22" fillId="3" borderId="1" xfId="5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6">
    <cellStyle name="Comma 2" xfId="1"/>
    <cellStyle name="Comma 2 2" xfId="4"/>
    <cellStyle name="Normal" xfId="0" builtinId="0"/>
    <cellStyle name="Normal 2" xfId="2"/>
    <cellStyle name="Normal 2 2" xfId="3"/>
    <cellStyle name="Normal 3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N380"/>
  <sheetViews>
    <sheetView tabSelected="1" workbookViewId="0">
      <pane xSplit="6" ySplit="5" topLeftCell="I341" activePane="bottomRight" state="frozen"/>
      <selection pane="topRight" activeCell="G1" sqref="G1"/>
      <selection pane="bottomLeft" activeCell="A6" sqref="A6"/>
      <selection pane="bottomRight" activeCell="P350" sqref="P350"/>
    </sheetView>
  </sheetViews>
  <sheetFormatPr defaultRowHeight="16.5"/>
  <cols>
    <col min="1" max="1" width="4.140625" style="75" customWidth="1"/>
    <col min="2" max="2" width="5.42578125" style="75" customWidth="1"/>
    <col min="3" max="3" width="5.85546875" style="75" customWidth="1"/>
    <col min="4" max="4" width="7.28515625" style="75" customWidth="1"/>
    <col min="5" max="5" width="25.140625" style="57" customWidth="1"/>
    <col min="6" max="6" width="5.5703125" style="75" customWidth="1"/>
    <col min="7" max="7" width="9.28515625" style="38" hidden="1" customWidth="1"/>
    <col min="8" max="8" width="8.5703125" style="38" hidden="1" customWidth="1"/>
    <col min="9" max="9" width="12.140625" style="38" customWidth="1"/>
    <col min="10" max="10" width="8.5703125" style="38" customWidth="1"/>
    <col min="11" max="11" width="9.42578125" style="38" customWidth="1"/>
    <col min="12" max="14" width="9.140625" style="38" customWidth="1"/>
    <col min="15" max="15" width="10.7109375" style="77" bestFit="1" customWidth="1"/>
    <col min="16" max="16" width="6.42578125" style="73" customWidth="1"/>
    <col min="17" max="17" width="9.28515625" style="38" customWidth="1"/>
    <col min="18" max="18" width="8.5703125" style="38" customWidth="1"/>
    <col min="19" max="19" width="14.5703125" style="75" customWidth="1"/>
    <col min="20" max="170" width="9.140625" style="38"/>
    <col min="171" max="171" width="4.140625" style="38" customWidth="1"/>
    <col min="172" max="172" width="0" style="38" hidden="1" customWidth="1"/>
    <col min="173" max="173" width="5.85546875" style="38" customWidth="1"/>
    <col min="174" max="174" width="4.85546875" style="38" customWidth="1"/>
    <col min="175" max="175" width="21.85546875" style="38" customWidth="1"/>
    <col min="176" max="176" width="5.5703125" style="38" customWidth="1"/>
    <col min="177" max="177" width="11.42578125" style="38" customWidth="1"/>
    <col min="178" max="178" width="9.140625" style="38" customWidth="1"/>
    <col min="179" max="179" width="9.85546875" style="38" customWidth="1"/>
    <col min="180" max="181" width="9.140625" style="38" customWidth="1"/>
    <col min="182" max="182" width="13.5703125" style="38" customWidth="1"/>
    <col min="183" max="183" width="13.28515625" style="38" customWidth="1"/>
    <col min="184" max="184" width="15.7109375" style="38" customWidth="1"/>
    <col min="185" max="186" width="9.140625" style="38" customWidth="1"/>
    <col min="187" max="187" width="12.7109375" style="38" customWidth="1"/>
    <col min="188" max="188" width="9.85546875" style="38" customWidth="1"/>
    <col min="189" max="189" width="14.5703125" style="38" customWidth="1"/>
    <col min="190" max="190" width="9.140625" style="38" customWidth="1"/>
    <col min="191" max="191" width="11.5703125" style="38" customWidth="1"/>
    <col min="192" max="192" width="9.140625" style="38" customWidth="1"/>
    <col min="193" max="193" width="10.85546875" style="38" customWidth="1"/>
    <col min="194" max="194" width="11.28515625" style="38" customWidth="1"/>
    <col min="195" max="195" width="10.28515625" style="38" customWidth="1"/>
    <col min="196" max="196" width="9.140625" style="38" customWidth="1"/>
    <col min="197" max="197" width="14.42578125" style="38" customWidth="1"/>
    <col min="198" max="198" width="6.7109375" style="38" customWidth="1"/>
    <col min="199" max="199" width="7.140625" style="38" customWidth="1"/>
    <col min="200" max="200" width="6.7109375" style="38" customWidth="1"/>
    <col min="201" max="201" width="7" style="38" customWidth="1"/>
    <col min="202" max="203" width="9.140625" style="38" customWidth="1"/>
    <col min="204" max="204" width="6.42578125" style="38" customWidth="1"/>
    <col min="205" max="206" width="9.140625" style="38" customWidth="1"/>
    <col min="207" max="207" width="6.7109375" style="38" customWidth="1"/>
    <col min="208" max="208" width="6.42578125" style="38" customWidth="1"/>
    <col min="209" max="209" width="9.28515625" style="38" customWidth="1"/>
    <col min="210" max="210" width="8.5703125" style="38" customWidth="1"/>
    <col min="211" max="211" width="6.7109375" style="38" customWidth="1"/>
    <col min="212" max="212" width="6.42578125" style="38" customWidth="1"/>
    <col min="213" max="214" width="9.140625" style="38" customWidth="1"/>
    <col min="215" max="215" width="6.42578125" style="38" customWidth="1"/>
    <col min="216" max="216" width="8" style="38" customWidth="1"/>
    <col min="217" max="217" width="9.140625" style="38" customWidth="1"/>
    <col min="218" max="218" width="6.28515625" style="38" customWidth="1"/>
    <col min="219" max="219" width="6.85546875" style="38" customWidth="1"/>
    <col min="220" max="220" width="9.140625" style="38" customWidth="1"/>
    <col min="221" max="221" width="5.42578125" style="38" customWidth="1"/>
    <col min="222" max="222" width="8.140625" style="38" customWidth="1"/>
    <col min="223" max="223" width="11.140625" style="38" customWidth="1"/>
    <col min="224" max="224" width="8.28515625" style="38" customWidth="1"/>
    <col min="225" max="225" width="16.7109375" style="38" customWidth="1"/>
    <col min="226" max="226" width="12.7109375" style="38" customWidth="1"/>
    <col min="227" max="227" width="13" style="38" customWidth="1"/>
    <col min="228" max="228" width="16.7109375" style="38" customWidth="1"/>
    <col min="229" max="229" width="12.7109375" style="38" customWidth="1"/>
    <col min="230" max="230" width="12.85546875" style="38" customWidth="1"/>
    <col min="231" max="231" width="14.42578125" style="38" customWidth="1"/>
    <col min="232" max="232" width="12.7109375" style="38" customWidth="1"/>
    <col min="233" max="234" width="12.85546875" style="38" customWidth="1"/>
    <col min="235" max="235" width="12.7109375" style="38" customWidth="1"/>
    <col min="236" max="236" width="12.5703125" style="38" customWidth="1"/>
    <col min="237" max="237" width="10.42578125" style="38" customWidth="1"/>
    <col min="238" max="239" width="12.7109375" style="38" customWidth="1"/>
    <col min="240" max="240" width="12.85546875" style="38" bestFit="1" customWidth="1"/>
    <col min="241" max="242" width="12.85546875" style="38" customWidth="1"/>
    <col min="243" max="243" width="24.140625" style="38" bestFit="1" customWidth="1"/>
    <col min="244" max="244" width="13.28515625" style="38" customWidth="1"/>
    <col min="245" max="245" width="12.85546875" style="38" bestFit="1" customWidth="1"/>
    <col min="246" max="246" width="12.7109375" style="38" bestFit="1" customWidth="1"/>
    <col min="247" max="249" width="12.85546875" style="38" bestFit="1" customWidth="1"/>
    <col min="250" max="250" width="12.7109375" style="38" bestFit="1" customWidth="1"/>
    <col min="251" max="251" width="12.85546875" style="38" bestFit="1" customWidth="1"/>
    <col min="252" max="252" width="7.28515625" style="38" customWidth="1"/>
    <col min="253" max="254" width="9.140625" style="38"/>
    <col min="255" max="255" width="33.42578125" style="38" bestFit="1" customWidth="1"/>
    <col min="256" max="257" width="12.85546875" style="38" bestFit="1" customWidth="1"/>
    <col min="258" max="258" width="9.140625" style="38"/>
    <col min="259" max="259" width="12.85546875" style="38" bestFit="1" customWidth="1"/>
    <col min="260" max="426" width="9.140625" style="38"/>
    <col min="427" max="427" width="4.140625" style="38" customWidth="1"/>
    <col min="428" max="428" width="0" style="38" hidden="1" customWidth="1"/>
    <col min="429" max="429" width="5.85546875" style="38" customWidth="1"/>
    <col min="430" max="430" width="4.85546875" style="38" customWidth="1"/>
    <col min="431" max="431" width="21.85546875" style="38" customWidth="1"/>
    <col min="432" max="432" width="5.5703125" style="38" customWidth="1"/>
    <col min="433" max="433" width="11.42578125" style="38" customWidth="1"/>
    <col min="434" max="434" width="9.140625" style="38" customWidth="1"/>
    <col min="435" max="435" width="9.85546875" style="38" customWidth="1"/>
    <col min="436" max="437" width="9.140625" style="38" customWidth="1"/>
    <col min="438" max="438" width="13.5703125" style="38" customWidth="1"/>
    <col min="439" max="439" width="13.28515625" style="38" customWidth="1"/>
    <col min="440" max="440" width="15.7109375" style="38" customWidth="1"/>
    <col min="441" max="442" width="9.140625" style="38" customWidth="1"/>
    <col min="443" max="443" width="12.7109375" style="38" customWidth="1"/>
    <col min="444" max="444" width="9.85546875" style="38" customWidth="1"/>
    <col min="445" max="445" width="14.5703125" style="38" customWidth="1"/>
    <col min="446" max="446" width="9.140625" style="38" customWidth="1"/>
    <col min="447" max="447" width="11.5703125" style="38" customWidth="1"/>
    <col min="448" max="448" width="9.140625" style="38" customWidth="1"/>
    <col min="449" max="449" width="10.85546875" style="38" customWidth="1"/>
    <col min="450" max="450" width="11.28515625" style="38" customWidth="1"/>
    <col min="451" max="451" width="10.28515625" style="38" customWidth="1"/>
    <col min="452" max="452" width="9.140625" style="38" customWidth="1"/>
    <col min="453" max="453" width="14.42578125" style="38" customWidth="1"/>
    <col min="454" max="454" width="6.7109375" style="38" customWidth="1"/>
    <col min="455" max="455" width="7.140625" style="38" customWidth="1"/>
    <col min="456" max="456" width="6.7109375" style="38" customWidth="1"/>
    <col min="457" max="457" width="7" style="38" customWidth="1"/>
    <col min="458" max="459" width="9.140625" style="38" customWidth="1"/>
    <col min="460" max="460" width="6.42578125" style="38" customWidth="1"/>
    <col min="461" max="462" width="9.140625" style="38" customWidth="1"/>
    <col min="463" max="463" width="6.7109375" style="38" customWidth="1"/>
    <col min="464" max="464" width="6.42578125" style="38" customWidth="1"/>
    <col min="465" max="465" width="9.28515625" style="38" customWidth="1"/>
    <col min="466" max="466" width="8.5703125" style="38" customWidth="1"/>
    <col min="467" max="467" width="6.7109375" style="38" customWidth="1"/>
    <col min="468" max="468" width="6.42578125" style="38" customWidth="1"/>
    <col min="469" max="470" width="9.140625" style="38" customWidth="1"/>
    <col min="471" max="471" width="6.42578125" style="38" customWidth="1"/>
    <col min="472" max="472" width="8" style="38" customWidth="1"/>
    <col min="473" max="473" width="9.140625" style="38" customWidth="1"/>
    <col min="474" max="474" width="6.28515625" style="38" customWidth="1"/>
    <col min="475" max="475" width="6.85546875" style="38" customWidth="1"/>
    <col min="476" max="476" width="9.140625" style="38" customWidth="1"/>
    <col min="477" max="477" width="5.42578125" style="38" customWidth="1"/>
    <col min="478" max="478" width="8.140625" style="38" customWidth="1"/>
    <col min="479" max="479" width="11.140625" style="38" customWidth="1"/>
    <col min="480" max="480" width="8.28515625" style="38" customWidth="1"/>
    <col min="481" max="481" width="16.7109375" style="38" customWidth="1"/>
    <col min="482" max="482" width="12.7109375" style="38" customWidth="1"/>
    <col min="483" max="483" width="13" style="38" customWidth="1"/>
    <col min="484" max="484" width="16.7109375" style="38" customWidth="1"/>
    <col min="485" max="485" width="12.7109375" style="38" customWidth="1"/>
    <col min="486" max="486" width="12.85546875" style="38" customWidth="1"/>
    <col min="487" max="487" width="14.42578125" style="38" customWidth="1"/>
    <col min="488" max="488" width="12.7109375" style="38" customWidth="1"/>
    <col min="489" max="490" width="12.85546875" style="38" customWidth="1"/>
    <col min="491" max="491" width="12.7109375" style="38" customWidth="1"/>
    <col min="492" max="492" width="12.5703125" style="38" customWidth="1"/>
    <col min="493" max="493" width="10.42578125" style="38" customWidth="1"/>
    <col min="494" max="495" width="12.7109375" style="38" customWidth="1"/>
    <col min="496" max="496" width="12.85546875" style="38" bestFit="1" customWidth="1"/>
    <col min="497" max="498" width="12.85546875" style="38" customWidth="1"/>
    <col min="499" max="499" width="24.140625" style="38" bestFit="1" customWidth="1"/>
    <col min="500" max="500" width="13.28515625" style="38" customWidth="1"/>
    <col min="501" max="501" width="12.85546875" style="38" bestFit="1" customWidth="1"/>
    <col min="502" max="502" width="12.7109375" style="38" bestFit="1" customWidth="1"/>
    <col min="503" max="505" width="12.85546875" style="38" bestFit="1" customWidth="1"/>
    <col min="506" max="506" width="12.7109375" style="38" bestFit="1" customWidth="1"/>
    <col min="507" max="507" width="12.85546875" style="38" bestFit="1" customWidth="1"/>
    <col min="508" max="508" width="7.28515625" style="38" customWidth="1"/>
    <col min="509" max="510" width="9.140625" style="38"/>
    <col min="511" max="511" width="33.42578125" style="38" bestFit="1" customWidth="1"/>
    <col min="512" max="513" width="12.85546875" style="38" bestFit="1" customWidth="1"/>
    <col min="514" max="514" width="9.140625" style="38"/>
    <col min="515" max="515" width="12.85546875" style="38" bestFit="1" customWidth="1"/>
    <col min="516" max="682" width="9.140625" style="38"/>
    <col min="683" max="683" width="4.140625" style="38" customWidth="1"/>
    <col min="684" max="684" width="0" style="38" hidden="1" customWidth="1"/>
    <col min="685" max="685" width="5.85546875" style="38" customWidth="1"/>
    <col min="686" max="686" width="4.85546875" style="38" customWidth="1"/>
    <col min="687" max="687" width="21.85546875" style="38" customWidth="1"/>
    <col min="688" max="688" width="5.5703125" style="38" customWidth="1"/>
    <col min="689" max="689" width="11.42578125" style="38" customWidth="1"/>
    <col min="690" max="690" width="9.140625" style="38" customWidth="1"/>
    <col min="691" max="691" width="9.85546875" style="38" customWidth="1"/>
    <col min="692" max="693" width="9.140625" style="38" customWidth="1"/>
    <col min="694" max="694" width="13.5703125" style="38" customWidth="1"/>
    <col min="695" max="695" width="13.28515625" style="38" customWidth="1"/>
    <col min="696" max="696" width="15.7109375" style="38" customWidth="1"/>
    <col min="697" max="698" width="9.140625" style="38" customWidth="1"/>
    <col min="699" max="699" width="12.7109375" style="38" customWidth="1"/>
    <col min="700" max="700" width="9.85546875" style="38" customWidth="1"/>
    <col min="701" max="701" width="14.5703125" style="38" customWidth="1"/>
    <col min="702" max="702" width="9.140625" style="38" customWidth="1"/>
    <col min="703" max="703" width="11.5703125" style="38" customWidth="1"/>
    <col min="704" max="704" width="9.140625" style="38" customWidth="1"/>
    <col min="705" max="705" width="10.85546875" style="38" customWidth="1"/>
    <col min="706" max="706" width="11.28515625" style="38" customWidth="1"/>
    <col min="707" max="707" width="10.28515625" style="38" customWidth="1"/>
    <col min="708" max="708" width="9.140625" style="38" customWidth="1"/>
    <col min="709" max="709" width="14.42578125" style="38" customWidth="1"/>
    <col min="710" max="710" width="6.7109375" style="38" customWidth="1"/>
    <col min="711" max="711" width="7.140625" style="38" customWidth="1"/>
    <col min="712" max="712" width="6.7109375" style="38" customWidth="1"/>
    <col min="713" max="713" width="7" style="38" customWidth="1"/>
    <col min="714" max="715" width="9.140625" style="38" customWidth="1"/>
    <col min="716" max="716" width="6.42578125" style="38" customWidth="1"/>
    <col min="717" max="718" width="9.140625" style="38" customWidth="1"/>
    <col min="719" max="719" width="6.7109375" style="38" customWidth="1"/>
    <col min="720" max="720" width="6.42578125" style="38" customWidth="1"/>
    <col min="721" max="721" width="9.28515625" style="38" customWidth="1"/>
    <col min="722" max="722" width="8.5703125" style="38" customWidth="1"/>
    <col min="723" max="723" width="6.7109375" style="38" customWidth="1"/>
    <col min="724" max="724" width="6.42578125" style="38" customWidth="1"/>
    <col min="725" max="726" width="9.140625" style="38" customWidth="1"/>
    <col min="727" max="727" width="6.42578125" style="38" customWidth="1"/>
    <col min="728" max="728" width="8" style="38" customWidth="1"/>
    <col min="729" max="729" width="9.140625" style="38" customWidth="1"/>
    <col min="730" max="730" width="6.28515625" style="38" customWidth="1"/>
    <col min="731" max="731" width="6.85546875" style="38" customWidth="1"/>
    <col min="732" max="732" width="9.140625" style="38" customWidth="1"/>
    <col min="733" max="733" width="5.42578125" style="38" customWidth="1"/>
    <col min="734" max="734" width="8.140625" style="38" customWidth="1"/>
    <col min="735" max="735" width="11.140625" style="38" customWidth="1"/>
    <col min="736" max="736" width="8.28515625" style="38" customWidth="1"/>
    <col min="737" max="737" width="16.7109375" style="38" customWidth="1"/>
    <col min="738" max="738" width="12.7109375" style="38" customWidth="1"/>
    <col min="739" max="739" width="13" style="38" customWidth="1"/>
    <col min="740" max="740" width="16.7109375" style="38" customWidth="1"/>
    <col min="741" max="741" width="12.7109375" style="38" customWidth="1"/>
    <col min="742" max="742" width="12.85546875" style="38" customWidth="1"/>
    <col min="743" max="743" width="14.42578125" style="38" customWidth="1"/>
    <col min="744" max="744" width="12.7109375" style="38" customWidth="1"/>
    <col min="745" max="746" width="12.85546875" style="38" customWidth="1"/>
    <col min="747" max="747" width="12.7109375" style="38" customWidth="1"/>
    <col min="748" max="748" width="12.5703125" style="38" customWidth="1"/>
    <col min="749" max="749" width="10.42578125" style="38" customWidth="1"/>
    <col min="750" max="751" width="12.7109375" style="38" customWidth="1"/>
    <col min="752" max="752" width="12.85546875" style="38" bestFit="1" customWidth="1"/>
    <col min="753" max="754" width="12.85546875" style="38" customWidth="1"/>
    <col min="755" max="755" width="24.140625" style="38" bestFit="1" customWidth="1"/>
    <col min="756" max="756" width="13.28515625" style="38" customWidth="1"/>
    <col min="757" max="757" width="12.85546875" style="38" bestFit="1" customWidth="1"/>
    <col min="758" max="758" width="12.7109375" style="38" bestFit="1" customWidth="1"/>
    <col min="759" max="761" width="12.85546875" style="38" bestFit="1" customWidth="1"/>
    <col min="762" max="762" width="12.7109375" style="38" bestFit="1" customWidth="1"/>
    <col min="763" max="763" width="12.85546875" style="38" bestFit="1" customWidth="1"/>
    <col min="764" max="764" width="7.28515625" style="38" customWidth="1"/>
    <col min="765" max="766" width="9.140625" style="38"/>
    <col min="767" max="767" width="33.42578125" style="38" bestFit="1" customWidth="1"/>
    <col min="768" max="769" width="12.85546875" style="38" bestFit="1" customWidth="1"/>
    <col min="770" max="770" width="9.140625" style="38"/>
    <col min="771" max="771" width="12.85546875" style="38" bestFit="1" customWidth="1"/>
    <col min="772" max="938" width="9.140625" style="38"/>
    <col min="939" max="939" width="4.140625" style="38" customWidth="1"/>
    <col min="940" max="940" width="0" style="38" hidden="1" customWidth="1"/>
    <col min="941" max="941" width="5.85546875" style="38" customWidth="1"/>
    <col min="942" max="942" width="4.85546875" style="38" customWidth="1"/>
    <col min="943" max="943" width="21.85546875" style="38" customWidth="1"/>
    <col min="944" max="944" width="5.5703125" style="38" customWidth="1"/>
    <col min="945" max="945" width="11.42578125" style="38" customWidth="1"/>
    <col min="946" max="946" width="9.140625" style="38" customWidth="1"/>
    <col min="947" max="947" width="9.85546875" style="38" customWidth="1"/>
    <col min="948" max="949" width="9.140625" style="38" customWidth="1"/>
    <col min="950" max="950" width="13.5703125" style="38" customWidth="1"/>
    <col min="951" max="951" width="13.28515625" style="38" customWidth="1"/>
    <col min="952" max="952" width="15.7109375" style="38" customWidth="1"/>
    <col min="953" max="954" width="9.140625" style="38" customWidth="1"/>
    <col min="955" max="955" width="12.7109375" style="38" customWidth="1"/>
    <col min="956" max="956" width="9.85546875" style="38" customWidth="1"/>
    <col min="957" max="957" width="14.5703125" style="38" customWidth="1"/>
    <col min="958" max="958" width="9.140625" style="38" customWidth="1"/>
    <col min="959" max="959" width="11.5703125" style="38" customWidth="1"/>
    <col min="960" max="960" width="9.140625" style="38" customWidth="1"/>
    <col min="961" max="961" width="10.85546875" style="38" customWidth="1"/>
    <col min="962" max="962" width="11.28515625" style="38" customWidth="1"/>
    <col min="963" max="963" width="10.28515625" style="38" customWidth="1"/>
    <col min="964" max="964" width="9.140625" style="38" customWidth="1"/>
    <col min="965" max="965" width="14.42578125" style="38" customWidth="1"/>
    <col min="966" max="966" width="6.7109375" style="38" customWidth="1"/>
    <col min="967" max="967" width="7.140625" style="38" customWidth="1"/>
    <col min="968" max="968" width="6.7109375" style="38" customWidth="1"/>
    <col min="969" max="969" width="7" style="38" customWidth="1"/>
    <col min="970" max="971" width="9.140625" style="38" customWidth="1"/>
    <col min="972" max="972" width="6.42578125" style="38" customWidth="1"/>
    <col min="973" max="974" width="9.140625" style="38" customWidth="1"/>
    <col min="975" max="975" width="6.7109375" style="38" customWidth="1"/>
    <col min="976" max="976" width="6.42578125" style="38" customWidth="1"/>
    <col min="977" max="977" width="9.28515625" style="38" customWidth="1"/>
    <col min="978" max="978" width="8.5703125" style="38" customWidth="1"/>
    <col min="979" max="979" width="6.7109375" style="38" customWidth="1"/>
    <col min="980" max="980" width="6.42578125" style="38" customWidth="1"/>
    <col min="981" max="982" width="9.140625" style="38" customWidth="1"/>
    <col min="983" max="983" width="6.42578125" style="38" customWidth="1"/>
    <col min="984" max="984" width="8" style="38" customWidth="1"/>
    <col min="985" max="985" width="9.140625" style="38" customWidth="1"/>
    <col min="986" max="986" width="6.28515625" style="38" customWidth="1"/>
    <col min="987" max="987" width="6.85546875" style="38" customWidth="1"/>
    <col min="988" max="988" width="9.140625" style="38" customWidth="1"/>
    <col min="989" max="989" width="5.42578125" style="38" customWidth="1"/>
    <col min="990" max="990" width="8.140625" style="38" customWidth="1"/>
    <col min="991" max="991" width="11.140625" style="38" customWidth="1"/>
    <col min="992" max="992" width="8.28515625" style="38" customWidth="1"/>
    <col min="993" max="993" width="16.7109375" style="38" customWidth="1"/>
    <col min="994" max="994" width="12.7109375" style="38" customWidth="1"/>
    <col min="995" max="995" width="13" style="38" customWidth="1"/>
    <col min="996" max="996" width="16.7109375" style="38" customWidth="1"/>
    <col min="997" max="997" width="12.7109375" style="38" customWidth="1"/>
    <col min="998" max="998" width="12.85546875" style="38" customWidth="1"/>
    <col min="999" max="999" width="14.42578125" style="38" customWidth="1"/>
    <col min="1000" max="1000" width="12.7109375" style="38" customWidth="1"/>
    <col min="1001" max="1002" width="12.85546875" style="38" customWidth="1"/>
    <col min="1003" max="1003" width="12.7109375" style="38" customWidth="1"/>
    <col min="1004" max="1004" width="12.5703125" style="38" customWidth="1"/>
    <col min="1005" max="1005" width="10.42578125" style="38" customWidth="1"/>
    <col min="1006" max="1007" width="12.7109375" style="38" customWidth="1"/>
    <col min="1008" max="1008" width="12.85546875" style="38" bestFit="1" customWidth="1"/>
    <col min="1009" max="1010" width="12.85546875" style="38" customWidth="1"/>
    <col min="1011" max="1011" width="24.140625" style="38" bestFit="1" customWidth="1"/>
    <col min="1012" max="1012" width="13.28515625" style="38" customWidth="1"/>
    <col min="1013" max="1013" width="12.85546875" style="38" bestFit="1" customWidth="1"/>
    <col min="1014" max="1014" width="12.7109375" style="38" bestFit="1" customWidth="1"/>
    <col min="1015" max="1017" width="12.85546875" style="38" bestFit="1" customWidth="1"/>
    <col min="1018" max="1018" width="12.7109375" style="38" bestFit="1" customWidth="1"/>
    <col min="1019" max="1019" width="12.85546875" style="38" bestFit="1" customWidth="1"/>
    <col min="1020" max="1020" width="7.28515625" style="38" customWidth="1"/>
    <col min="1021" max="1022" width="9.140625" style="38"/>
    <col min="1023" max="1023" width="33.42578125" style="38" bestFit="1" customWidth="1"/>
    <col min="1024" max="1025" width="12.85546875" style="38" bestFit="1" customWidth="1"/>
    <col min="1026" max="1026" width="9.140625" style="38"/>
    <col min="1027" max="1027" width="12.85546875" style="38" bestFit="1" customWidth="1"/>
    <col min="1028" max="1194" width="9.140625" style="38"/>
    <col min="1195" max="1195" width="4.140625" style="38" customWidth="1"/>
    <col min="1196" max="1196" width="0" style="38" hidden="1" customWidth="1"/>
    <col min="1197" max="1197" width="5.85546875" style="38" customWidth="1"/>
    <col min="1198" max="1198" width="4.85546875" style="38" customWidth="1"/>
    <col min="1199" max="1199" width="21.85546875" style="38" customWidth="1"/>
    <col min="1200" max="1200" width="5.5703125" style="38" customWidth="1"/>
    <col min="1201" max="1201" width="11.42578125" style="38" customWidth="1"/>
    <col min="1202" max="1202" width="9.140625" style="38" customWidth="1"/>
    <col min="1203" max="1203" width="9.85546875" style="38" customWidth="1"/>
    <col min="1204" max="1205" width="9.140625" style="38" customWidth="1"/>
    <col min="1206" max="1206" width="13.5703125" style="38" customWidth="1"/>
    <col min="1207" max="1207" width="13.28515625" style="38" customWidth="1"/>
    <col min="1208" max="1208" width="15.7109375" style="38" customWidth="1"/>
    <col min="1209" max="1210" width="9.140625" style="38" customWidth="1"/>
    <col min="1211" max="1211" width="12.7109375" style="38" customWidth="1"/>
    <col min="1212" max="1212" width="9.85546875" style="38" customWidth="1"/>
    <col min="1213" max="1213" width="14.5703125" style="38" customWidth="1"/>
    <col min="1214" max="1214" width="9.140625" style="38" customWidth="1"/>
    <col min="1215" max="1215" width="11.5703125" style="38" customWidth="1"/>
    <col min="1216" max="1216" width="9.140625" style="38" customWidth="1"/>
    <col min="1217" max="1217" width="10.85546875" style="38" customWidth="1"/>
    <col min="1218" max="1218" width="11.28515625" style="38" customWidth="1"/>
    <col min="1219" max="1219" width="10.28515625" style="38" customWidth="1"/>
    <col min="1220" max="1220" width="9.140625" style="38" customWidth="1"/>
    <col min="1221" max="1221" width="14.42578125" style="38" customWidth="1"/>
    <col min="1222" max="1222" width="6.7109375" style="38" customWidth="1"/>
    <col min="1223" max="1223" width="7.140625" style="38" customWidth="1"/>
    <col min="1224" max="1224" width="6.7109375" style="38" customWidth="1"/>
    <col min="1225" max="1225" width="7" style="38" customWidth="1"/>
    <col min="1226" max="1227" width="9.140625" style="38" customWidth="1"/>
    <col min="1228" max="1228" width="6.42578125" style="38" customWidth="1"/>
    <col min="1229" max="1230" width="9.140625" style="38" customWidth="1"/>
    <col min="1231" max="1231" width="6.7109375" style="38" customWidth="1"/>
    <col min="1232" max="1232" width="6.42578125" style="38" customWidth="1"/>
    <col min="1233" max="1233" width="9.28515625" style="38" customWidth="1"/>
    <col min="1234" max="1234" width="8.5703125" style="38" customWidth="1"/>
    <col min="1235" max="1235" width="6.7109375" style="38" customWidth="1"/>
    <col min="1236" max="1236" width="6.42578125" style="38" customWidth="1"/>
    <col min="1237" max="1238" width="9.140625" style="38" customWidth="1"/>
    <col min="1239" max="1239" width="6.42578125" style="38" customWidth="1"/>
    <col min="1240" max="1240" width="8" style="38" customWidth="1"/>
    <col min="1241" max="1241" width="9.140625" style="38" customWidth="1"/>
    <col min="1242" max="1242" width="6.28515625" style="38" customWidth="1"/>
    <col min="1243" max="1243" width="6.85546875" style="38" customWidth="1"/>
    <col min="1244" max="1244" width="9.140625" style="38" customWidth="1"/>
    <col min="1245" max="1245" width="5.42578125" style="38" customWidth="1"/>
    <col min="1246" max="1246" width="8.140625" style="38" customWidth="1"/>
    <col min="1247" max="1247" width="11.140625" style="38" customWidth="1"/>
    <col min="1248" max="1248" width="8.28515625" style="38" customWidth="1"/>
    <col min="1249" max="1249" width="16.7109375" style="38" customWidth="1"/>
    <col min="1250" max="1250" width="12.7109375" style="38" customWidth="1"/>
    <col min="1251" max="1251" width="13" style="38" customWidth="1"/>
    <col min="1252" max="1252" width="16.7109375" style="38" customWidth="1"/>
    <col min="1253" max="1253" width="12.7109375" style="38" customWidth="1"/>
    <col min="1254" max="1254" width="12.85546875" style="38" customWidth="1"/>
    <col min="1255" max="1255" width="14.42578125" style="38" customWidth="1"/>
    <col min="1256" max="1256" width="12.7109375" style="38" customWidth="1"/>
    <col min="1257" max="1258" width="12.85546875" style="38" customWidth="1"/>
    <col min="1259" max="1259" width="12.7109375" style="38" customWidth="1"/>
    <col min="1260" max="1260" width="12.5703125" style="38" customWidth="1"/>
    <col min="1261" max="1261" width="10.42578125" style="38" customWidth="1"/>
    <col min="1262" max="1263" width="12.7109375" style="38" customWidth="1"/>
    <col min="1264" max="1264" width="12.85546875" style="38" bestFit="1" customWidth="1"/>
    <col min="1265" max="1266" width="12.85546875" style="38" customWidth="1"/>
    <col min="1267" max="1267" width="24.140625" style="38" bestFit="1" customWidth="1"/>
    <col min="1268" max="1268" width="13.28515625" style="38" customWidth="1"/>
    <col min="1269" max="1269" width="12.85546875" style="38" bestFit="1" customWidth="1"/>
    <col min="1270" max="1270" width="12.7109375" style="38" bestFit="1" customWidth="1"/>
    <col min="1271" max="1273" width="12.85546875" style="38" bestFit="1" customWidth="1"/>
    <col min="1274" max="1274" width="12.7109375" style="38" bestFit="1" customWidth="1"/>
    <col min="1275" max="1275" width="12.85546875" style="38" bestFit="1" customWidth="1"/>
    <col min="1276" max="1276" width="7.28515625" style="38" customWidth="1"/>
    <col min="1277" max="1278" width="9.140625" style="38"/>
    <col min="1279" max="1279" width="33.42578125" style="38" bestFit="1" customWidth="1"/>
    <col min="1280" max="1281" width="12.85546875" style="38" bestFit="1" customWidth="1"/>
    <col min="1282" max="1282" width="9.140625" style="38"/>
    <col min="1283" max="1283" width="12.85546875" style="38" bestFit="1" customWidth="1"/>
    <col min="1284" max="1450" width="9.140625" style="38"/>
    <col min="1451" max="1451" width="4.140625" style="38" customWidth="1"/>
    <col min="1452" max="1452" width="0" style="38" hidden="1" customWidth="1"/>
    <col min="1453" max="1453" width="5.85546875" style="38" customWidth="1"/>
    <col min="1454" max="1454" width="4.85546875" style="38" customWidth="1"/>
    <col min="1455" max="1455" width="21.85546875" style="38" customWidth="1"/>
    <col min="1456" max="1456" width="5.5703125" style="38" customWidth="1"/>
    <col min="1457" max="1457" width="11.42578125" style="38" customWidth="1"/>
    <col min="1458" max="1458" width="9.140625" style="38" customWidth="1"/>
    <col min="1459" max="1459" width="9.85546875" style="38" customWidth="1"/>
    <col min="1460" max="1461" width="9.140625" style="38" customWidth="1"/>
    <col min="1462" max="1462" width="13.5703125" style="38" customWidth="1"/>
    <col min="1463" max="1463" width="13.28515625" style="38" customWidth="1"/>
    <col min="1464" max="1464" width="15.7109375" style="38" customWidth="1"/>
    <col min="1465" max="1466" width="9.140625" style="38" customWidth="1"/>
    <col min="1467" max="1467" width="12.7109375" style="38" customWidth="1"/>
    <col min="1468" max="1468" width="9.85546875" style="38" customWidth="1"/>
    <col min="1469" max="1469" width="14.5703125" style="38" customWidth="1"/>
    <col min="1470" max="1470" width="9.140625" style="38" customWidth="1"/>
    <col min="1471" max="1471" width="11.5703125" style="38" customWidth="1"/>
    <col min="1472" max="1472" width="9.140625" style="38" customWidth="1"/>
    <col min="1473" max="1473" width="10.85546875" style="38" customWidth="1"/>
    <col min="1474" max="1474" width="11.28515625" style="38" customWidth="1"/>
    <col min="1475" max="1475" width="10.28515625" style="38" customWidth="1"/>
    <col min="1476" max="1476" width="9.140625" style="38" customWidth="1"/>
    <col min="1477" max="1477" width="14.42578125" style="38" customWidth="1"/>
    <col min="1478" max="1478" width="6.7109375" style="38" customWidth="1"/>
    <col min="1479" max="1479" width="7.140625" style="38" customWidth="1"/>
    <col min="1480" max="1480" width="6.7109375" style="38" customWidth="1"/>
    <col min="1481" max="1481" width="7" style="38" customWidth="1"/>
    <col min="1482" max="1483" width="9.140625" style="38" customWidth="1"/>
    <col min="1484" max="1484" width="6.42578125" style="38" customWidth="1"/>
    <col min="1485" max="1486" width="9.140625" style="38" customWidth="1"/>
    <col min="1487" max="1487" width="6.7109375" style="38" customWidth="1"/>
    <col min="1488" max="1488" width="6.42578125" style="38" customWidth="1"/>
    <col min="1489" max="1489" width="9.28515625" style="38" customWidth="1"/>
    <col min="1490" max="1490" width="8.5703125" style="38" customWidth="1"/>
    <col min="1491" max="1491" width="6.7109375" style="38" customWidth="1"/>
    <col min="1492" max="1492" width="6.42578125" style="38" customWidth="1"/>
    <col min="1493" max="1494" width="9.140625" style="38" customWidth="1"/>
    <col min="1495" max="1495" width="6.42578125" style="38" customWidth="1"/>
    <col min="1496" max="1496" width="8" style="38" customWidth="1"/>
    <col min="1497" max="1497" width="9.140625" style="38" customWidth="1"/>
    <col min="1498" max="1498" width="6.28515625" style="38" customWidth="1"/>
    <col min="1499" max="1499" width="6.85546875" style="38" customWidth="1"/>
    <col min="1500" max="1500" width="9.140625" style="38" customWidth="1"/>
    <col min="1501" max="1501" width="5.42578125" style="38" customWidth="1"/>
    <col min="1502" max="1502" width="8.140625" style="38" customWidth="1"/>
    <col min="1503" max="1503" width="11.140625" style="38" customWidth="1"/>
    <col min="1504" max="1504" width="8.28515625" style="38" customWidth="1"/>
    <col min="1505" max="1505" width="16.7109375" style="38" customWidth="1"/>
    <col min="1506" max="1506" width="12.7109375" style="38" customWidth="1"/>
    <col min="1507" max="1507" width="13" style="38" customWidth="1"/>
    <col min="1508" max="1508" width="16.7109375" style="38" customWidth="1"/>
    <col min="1509" max="1509" width="12.7109375" style="38" customWidth="1"/>
    <col min="1510" max="1510" width="12.85546875" style="38" customWidth="1"/>
    <col min="1511" max="1511" width="14.42578125" style="38" customWidth="1"/>
    <col min="1512" max="1512" width="12.7109375" style="38" customWidth="1"/>
    <col min="1513" max="1514" width="12.85546875" style="38" customWidth="1"/>
    <col min="1515" max="1515" width="12.7109375" style="38" customWidth="1"/>
    <col min="1516" max="1516" width="12.5703125" style="38" customWidth="1"/>
    <col min="1517" max="1517" width="10.42578125" style="38" customWidth="1"/>
    <col min="1518" max="1519" width="12.7109375" style="38" customWidth="1"/>
    <col min="1520" max="1520" width="12.85546875" style="38" bestFit="1" customWidth="1"/>
    <col min="1521" max="1522" width="12.85546875" style="38" customWidth="1"/>
    <col min="1523" max="1523" width="24.140625" style="38" bestFit="1" customWidth="1"/>
    <col min="1524" max="1524" width="13.28515625" style="38" customWidth="1"/>
    <col min="1525" max="1525" width="12.85546875" style="38" bestFit="1" customWidth="1"/>
    <col min="1526" max="1526" width="12.7109375" style="38" bestFit="1" customWidth="1"/>
    <col min="1527" max="1529" width="12.85546875" style="38" bestFit="1" customWidth="1"/>
    <col min="1530" max="1530" width="12.7109375" style="38" bestFit="1" customWidth="1"/>
    <col min="1531" max="1531" width="12.85546875" style="38" bestFit="1" customWidth="1"/>
    <col min="1532" max="1532" width="7.28515625" style="38" customWidth="1"/>
    <col min="1533" max="1534" width="9.140625" style="38"/>
    <col min="1535" max="1535" width="33.42578125" style="38" bestFit="1" customWidth="1"/>
    <col min="1536" max="1537" width="12.85546875" style="38" bestFit="1" customWidth="1"/>
    <col min="1538" max="1538" width="9.140625" style="38"/>
    <col min="1539" max="1539" width="12.85546875" style="38" bestFit="1" customWidth="1"/>
    <col min="1540" max="1706" width="9.140625" style="38"/>
    <col min="1707" max="1707" width="4.140625" style="38" customWidth="1"/>
    <col min="1708" max="1708" width="0" style="38" hidden="1" customWidth="1"/>
    <col min="1709" max="1709" width="5.85546875" style="38" customWidth="1"/>
    <col min="1710" max="1710" width="4.85546875" style="38" customWidth="1"/>
    <col min="1711" max="1711" width="21.85546875" style="38" customWidth="1"/>
    <col min="1712" max="1712" width="5.5703125" style="38" customWidth="1"/>
    <col min="1713" max="1713" width="11.42578125" style="38" customWidth="1"/>
    <col min="1714" max="1714" width="9.140625" style="38" customWidth="1"/>
    <col min="1715" max="1715" width="9.85546875" style="38" customWidth="1"/>
    <col min="1716" max="1717" width="9.140625" style="38" customWidth="1"/>
    <col min="1718" max="1718" width="13.5703125" style="38" customWidth="1"/>
    <col min="1719" max="1719" width="13.28515625" style="38" customWidth="1"/>
    <col min="1720" max="1720" width="15.7109375" style="38" customWidth="1"/>
    <col min="1721" max="1722" width="9.140625" style="38" customWidth="1"/>
    <col min="1723" max="1723" width="12.7109375" style="38" customWidth="1"/>
    <col min="1724" max="1724" width="9.85546875" style="38" customWidth="1"/>
    <col min="1725" max="1725" width="14.5703125" style="38" customWidth="1"/>
    <col min="1726" max="1726" width="9.140625" style="38" customWidth="1"/>
    <col min="1727" max="1727" width="11.5703125" style="38" customWidth="1"/>
    <col min="1728" max="1728" width="9.140625" style="38" customWidth="1"/>
    <col min="1729" max="1729" width="10.85546875" style="38" customWidth="1"/>
    <col min="1730" max="1730" width="11.28515625" style="38" customWidth="1"/>
    <col min="1731" max="1731" width="10.28515625" style="38" customWidth="1"/>
    <col min="1732" max="1732" width="9.140625" style="38" customWidth="1"/>
    <col min="1733" max="1733" width="14.42578125" style="38" customWidth="1"/>
    <col min="1734" max="1734" width="6.7109375" style="38" customWidth="1"/>
    <col min="1735" max="1735" width="7.140625" style="38" customWidth="1"/>
    <col min="1736" max="1736" width="6.7109375" style="38" customWidth="1"/>
    <col min="1737" max="1737" width="7" style="38" customWidth="1"/>
    <col min="1738" max="1739" width="9.140625" style="38" customWidth="1"/>
    <col min="1740" max="1740" width="6.42578125" style="38" customWidth="1"/>
    <col min="1741" max="1742" width="9.140625" style="38" customWidth="1"/>
    <col min="1743" max="1743" width="6.7109375" style="38" customWidth="1"/>
    <col min="1744" max="1744" width="6.42578125" style="38" customWidth="1"/>
    <col min="1745" max="1745" width="9.28515625" style="38" customWidth="1"/>
    <col min="1746" max="1746" width="8.5703125" style="38" customWidth="1"/>
    <col min="1747" max="1747" width="6.7109375" style="38" customWidth="1"/>
    <col min="1748" max="1748" width="6.42578125" style="38" customWidth="1"/>
    <col min="1749" max="1750" width="9.140625" style="38" customWidth="1"/>
    <col min="1751" max="1751" width="6.42578125" style="38" customWidth="1"/>
    <col min="1752" max="1752" width="8" style="38" customWidth="1"/>
    <col min="1753" max="1753" width="9.140625" style="38" customWidth="1"/>
    <col min="1754" max="1754" width="6.28515625" style="38" customWidth="1"/>
    <col min="1755" max="1755" width="6.85546875" style="38" customWidth="1"/>
    <col min="1756" max="1756" width="9.140625" style="38" customWidth="1"/>
    <col min="1757" max="1757" width="5.42578125" style="38" customWidth="1"/>
    <col min="1758" max="1758" width="8.140625" style="38" customWidth="1"/>
    <col min="1759" max="1759" width="11.140625" style="38" customWidth="1"/>
    <col min="1760" max="1760" width="8.28515625" style="38" customWidth="1"/>
    <col min="1761" max="1761" width="16.7109375" style="38" customWidth="1"/>
    <col min="1762" max="1762" width="12.7109375" style="38" customWidth="1"/>
    <col min="1763" max="1763" width="13" style="38" customWidth="1"/>
    <col min="1764" max="1764" width="16.7109375" style="38" customWidth="1"/>
    <col min="1765" max="1765" width="12.7109375" style="38" customWidth="1"/>
    <col min="1766" max="1766" width="12.85546875" style="38" customWidth="1"/>
    <col min="1767" max="1767" width="14.42578125" style="38" customWidth="1"/>
    <col min="1768" max="1768" width="12.7109375" style="38" customWidth="1"/>
    <col min="1769" max="1770" width="12.85546875" style="38" customWidth="1"/>
    <col min="1771" max="1771" width="12.7109375" style="38" customWidth="1"/>
    <col min="1772" max="1772" width="12.5703125" style="38" customWidth="1"/>
    <col min="1773" max="1773" width="10.42578125" style="38" customWidth="1"/>
    <col min="1774" max="1775" width="12.7109375" style="38" customWidth="1"/>
    <col min="1776" max="1776" width="12.85546875" style="38" bestFit="1" customWidth="1"/>
    <col min="1777" max="1778" width="12.85546875" style="38" customWidth="1"/>
    <col min="1779" max="1779" width="24.140625" style="38" bestFit="1" customWidth="1"/>
    <col min="1780" max="1780" width="13.28515625" style="38" customWidth="1"/>
    <col min="1781" max="1781" width="12.85546875" style="38" bestFit="1" customWidth="1"/>
    <col min="1782" max="1782" width="12.7109375" style="38" bestFit="1" customWidth="1"/>
    <col min="1783" max="1785" width="12.85546875" style="38" bestFit="1" customWidth="1"/>
    <col min="1786" max="1786" width="12.7109375" style="38" bestFit="1" customWidth="1"/>
    <col min="1787" max="1787" width="12.85546875" style="38" bestFit="1" customWidth="1"/>
    <col min="1788" max="1788" width="7.28515625" style="38" customWidth="1"/>
    <col min="1789" max="1790" width="9.140625" style="38"/>
    <col min="1791" max="1791" width="33.42578125" style="38" bestFit="1" customWidth="1"/>
    <col min="1792" max="1793" width="12.85546875" style="38" bestFit="1" customWidth="1"/>
    <col min="1794" max="1794" width="9.140625" style="38"/>
    <col min="1795" max="1795" width="12.85546875" style="38" bestFit="1" customWidth="1"/>
    <col min="1796" max="1962" width="9.140625" style="38"/>
    <col min="1963" max="1963" width="4.140625" style="38" customWidth="1"/>
    <col min="1964" max="1964" width="0" style="38" hidden="1" customWidth="1"/>
    <col min="1965" max="1965" width="5.85546875" style="38" customWidth="1"/>
    <col min="1966" max="1966" width="4.85546875" style="38" customWidth="1"/>
    <col min="1967" max="1967" width="21.85546875" style="38" customWidth="1"/>
    <col min="1968" max="1968" width="5.5703125" style="38" customWidth="1"/>
    <col min="1969" max="1969" width="11.42578125" style="38" customWidth="1"/>
    <col min="1970" max="1970" width="9.140625" style="38" customWidth="1"/>
    <col min="1971" max="1971" width="9.85546875" style="38" customWidth="1"/>
    <col min="1972" max="1973" width="9.140625" style="38" customWidth="1"/>
    <col min="1974" max="1974" width="13.5703125" style="38" customWidth="1"/>
    <col min="1975" max="1975" width="13.28515625" style="38" customWidth="1"/>
    <col min="1976" max="1976" width="15.7109375" style="38" customWidth="1"/>
    <col min="1977" max="1978" width="9.140625" style="38" customWidth="1"/>
    <col min="1979" max="1979" width="12.7109375" style="38" customWidth="1"/>
    <col min="1980" max="1980" width="9.85546875" style="38" customWidth="1"/>
    <col min="1981" max="1981" width="14.5703125" style="38" customWidth="1"/>
    <col min="1982" max="1982" width="9.140625" style="38" customWidth="1"/>
    <col min="1983" max="1983" width="11.5703125" style="38" customWidth="1"/>
    <col min="1984" max="1984" width="9.140625" style="38" customWidth="1"/>
    <col min="1985" max="1985" width="10.85546875" style="38" customWidth="1"/>
    <col min="1986" max="1986" width="11.28515625" style="38" customWidth="1"/>
    <col min="1987" max="1987" width="10.28515625" style="38" customWidth="1"/>
    <col min="1988" max="1988" width="9.140625" style="38" customWidth="1"/>
    <col min="1989" max="1989" width="14.42578125" style="38" customWidth="1"/>
    <col min="1990" max="1990" width="6.7109375" style="38" customWidth="1"/>
    <col min="1991" max="1991" width="7.140625" style="38" customWidth="1"/>
    <col min="1992" max="1992" width="6.7109375" style="38" customWidth="1"/>
    <col min="1993" max="1993" width="7" style="38" customWidth="1"/>
    <col min="1994" max="1995" width="9.140625" style="38" customWidth="1"/>
    <col min="1996" max="1996" width="6.42578125" style="38" customWidth="1"/>
    <col min="1997" max="1998" width="9.140625" style="38" customWidth="1"/>
    <col min="1999" max="1999" width="6.7109375" style="38" customWidth="1"/>
    <col min="2000" max="2000" width="6.42578125" style="38" customWidth="1"/>
    <col min="2001" max="2001" width="9.28515625" style="38" customWidth="1"/>
    <col min="2002" max="2002" width="8.5703125" style="38" customWidth="1"/>
    <col min="2003" max="2003" width="6.7109375" style="38" customWidth="1"/>
    <col min="2004" max="2004" width="6.42578125" style="38" customWidth="1"/>
    <col min="2005" max="2006" width="9.140625" style="38" customWidth="1"/>
    <col min="2007" max="2007" width="6.42578125" style="38" customWidth="1"/>
    <col min="2008" max="2008" width="8" style="38" customWidth="1"/>
    <col min="2009" max="2009" width="9.140625" style="38" customWidth="1"/>
    <col min="2010" max="2010" width="6.28515625" style="38" customWidth="1"/>
    <col min="2011" max="2011" width="6.85546875" style="38" customWidth="1"/>
    <col min="2012" max="2012" width="9.140625" style="38" customWidth="1"/>
    <col min="2013" max="2013" width="5.42578125" style="38" customWidth="1"/>
    <col min="2014" max="2014" width="8.140625" style="38" customWidth="1"/>
    <col min="2015" max="2015" width="11.140625" style="38" customWidth="1"/>
    <col min="2016" max="2016" width="8.28515625" style="38" customWidth="1"/>
    <col min="2017" max="2017" width="16.7109375" style="38" customWidth="1"/>
    <col min="2018" max="2018" width="12.7109375" style="38" customWidth="1"/>
    <col min="2019" max="2019" width="13" style="38" customWidth="1"/>
    <col min="2020" max="2020" width="16.7109375" style="38" customWidth="1"/>
    <col min="2021" max="2021" width="12.7109375" style="38" customWidth="1"/>
    <col min="2022" max="2022" width="12.85546875" style="38" customWidth="1"/>
    <col min="2023" max="2023" width="14.42578125" style="38" customWidth="1"/>
    <col min="2024" max="2024" width="12.7109375" style="38" customWidth="1"/>
    <col min="2025" max="2026" width="12.85546875" style="38" customWidth="1"/>
    <col min="2027" max="2027" width="12.7109375" style="38" customWidth="1"/>
    <col min="2028" max="2028" width="12.5703125" style="38" customWidth="1"/>
    <col min="2029" max="2029" width="10.42578125" style="38" customWidth="1"/>
    <col min="2030" max="2031" width="12.7109375" style="38" customWidth="1"/>
    <col min="2032" max="2032" width="12.85546875" style="38" bestFit="1" customWidth="1"/>
    <col min="2033" max="2034" width="12.85546875" style="38" customWidth="1"/>
    <col min="2035" max="2035" width="24.140625" style="38" bestFit="1" customWidth="1"/>
    <col min="2036" max="2036" width="13.28515625" style="38" customWidth="1"/>
    <col min="2037" max="2037" width="12.85546875" style="38" bestFit="1" customWidth="1"/>
    <col min="2038" max="2038" width="12.7109375" style="38" bestFit="1" customWidth="1"/>
    <col min="2039" max="2041" width="12.85546875" style="38" bestFit="1" customWidth="1"/>
    <col min="2042" max="2042" width="12.7109375" style="38" bestFit="1" customWidth="1"/>
    <col min="2043" max="2043" width="12.85546875" style="38" bestFit="1" customWidth="1"/>
    <col min="2044" max="2044" width="7.28515625" style="38" customWidth="1"/>
    <col min="2045" max="2046" width="9.140625" style="38"/>
    <col min="2047" max="2047" width="33.42578125" style="38" bestFit="1" customWidth="1"/>
    <col min="2048" max="2049" width="12.85546875" style="38" bestFit="1" customWidth="1"/>
    <col min="2050" max="2050" width="9.140625" style="38"/>
    <col min="2051" max="2051" width="12.85546875" style="38" bestFit="1" customWidth="1"/>
    <col min="2052" max="2218" width="9.140625" style="38"/>
    <col min="2219" max="2219" width="4.140625" style="38" customWidth="1"/>
    <col min="2220" max="2220" width="0" style="38" hidden="1" customWidth="1"/>
    <col min="2221" max="2221" width="5.85546875" style="38" customWidth="1"/>
    <col min="2222" max="2222" width="4.85546875" style="38" customWidth="1"/>
    <col min="2223" max="2223" width="21.85546875" style="38" customWidth="1"/>
    <col min="2224" max="2224" width="5.5703125" style="38" customWidth="1"/>
    <col min="2225" max="2225" width="11.42578125" style="38" customWidth="1"/>
    <col min="2226" max="2226" width="9.140625" style="38" customWidth="1"/>
    <col min="2227" max="2227" width="9.85546875" style="38" customWidth="1"/>
    <col min="2228" max="2229" width="9.140625" style="38" customWidth="1"/>
    <col min="2230" max="2230" width="13.5703125" style="38" customWidth="1"/>
    <col min="2231" max="2231" width="13.28515625" style="38" customWidth="1"/>
    <col min="2232" max="2232" width="15.7109375" style="38" customWidth="1"/>
    <col min="2233" max="2234" width="9.140625" style="38" customWidth="1"/>
    <col min="2235" max="2235" width="12.7109375" style="38" customWidth="1"/>
    <col min="2236" max="2236" width="9.85546875" style="38" customWidth="1"/>
    <col min="2237" max="2237" width="14.5703125" style="38" customWidth="1"/>
    <col min="2238" max="2238" width="9.140625" style="38" customWidth="1"/>
    <col min="2239" max="2239" width="11.5703125" style="38" customWidth="1"/>
    <col min="2240" max="2240" width="9.140625" style="38" customWidth="1"/>
    <col min="2241" max="2241" width="10.85546875" style="38" customWidth="1"/>
    <col min="2242" max="2242" width="11.28515625" style="38" customWidth="1"/>
    <col min="2243" max="2243" width="10.28515625" style="38" customWidth="1"/>
    <col min="2244" max="2244" width="9.140625" style="38" customWidth="1"/>
    <col min="2245" max="2245" width="14.42578125" style="38" customWidth="1"/>
    <col min="2246" max="2246" width="6.7109375" style="38" customWidth="1"/>
    <col min="2247" max="2247" width="7.140625" style="38" customWidth="1"/>
    <col min="2248" max="2248" width="6.7109375" style="38" customWidth="1"/>
    <col min="2249" max="2249" width="7" style="38" customWidth="1"/>
    <col min="2250" max="2251" width="9.140625" style="38" customWidth="1"/>
    <col min="2252" max="2252" width="6.42578125" style="38" customWidth="1"/>
    <col min="2253" max="2254" width="9.140625" style="38" customWidth="1"/>
    <col min="2255" max="2255" width="6.7109375" style="38" customWidth="1"/>
    <col min="2256" max="2256" width="6.42578125" style="38" customWidth="1"/>
    <col min="2257" max="2257" width="9.28515625" style="38" customWidth="1"/>
    <col min="2258" max="2258" width="8.5703125" style="38" customWidth="1"/>
    <col min="2259" max="2259" width="6.7109375" style="38" customWidth="1"/>
    <col min="2260" max="2260" width="6.42578125" style="38" customWidth="1"/>
    <col min="2261" max="2262" width="9.140625" style="38" customWidth="1"/>
    <col min="2263" max="2263" width="6.42578125" style="38" customWidth="1"/>
    <col min="2264" max="2264" width="8" style="38" customWidth="1"/>
    <col min="2265" max="2265" width="9.140625" style="38" customWidth="1"/>
    <col min="2266" max="2266" width="6.28515625" style="38" customWidth="1"/>
    <col min="2267" max="2267" width="6.85546875" style="38" customWidth="1"/>
    <col min="2268" max="2268" width="9.140625" style="38" customWidth="1"/>
    <col min="2269" max="2269" width="5.42578125" style="38" customWidth="1"/>
    <col min="2270" max="2270" width="8.140625" style="38" customWidth="1"/>
    <col min="2271" max="2271" width="11.140625" style="38" customWidth="1"/>
    <col min="2272" max="2272" width="8.28515625" style="38" customWidth="1"/>
    <col min="2273" max="2273" width="16.7109375" style="38" customWidth="1"/>
    <col min="2274" max="2274" width="12.7109375" style="38" customWidth="1"/>
    <col min="2275" max="2275" width="13" style="38" customWidth="1"/>
    <col min="2276" max="2276" width="16.7109375" style="38" customWidth="1"/>
    <col min="2277" max="2277" width="12.7109375" style="38" customWidth="1"/>
    <col min="2278" max="2278" width="12.85546875" style="38" customWidth="1"/>
    <col min="2279" max="2279" width="14.42578125" style="38" customWidth="1"/>
    <col min="2280" max="2280" width="12.7109375" style="38" customWidth="1"/>
    <col min="2281" max="2282" width="12.85546875" style="38" customWidth="1"/>
    <col min="2283" max="2283" width="12.7109375" style="38" customWidth="1"/>
    <col min="2284" max="2284" width="12.5703125" style="38" customWidth="1"/>
    <col min="2285" max="2285" width="10.42578125" style="38" customWidth="1"/>
    <col min="2286" max="2287" width="12.7109375" style="38" customWidth="1"/>
    <col min="2288" max="2288" width="12.85546875" style="38" bestFit="1" customWidth="1"/>
    <col min="2289" max="2290" width="12.85546875" style="38" customWidth="1"/>
    <col min="2291" max="2291" width="24.140625" style="38" bestFit="1" customWidth="1"/>
    <col min="2292" max="2292" width="13.28515625" style="38" customWidth="1"/>
    <col min="2293" max="2293" width="12.85546875" style="38" bestFit="1" customWidth="1"/>
    <col min="2294" max="2294" width="12.7109375" style="38" bestFit="1" customWidth="1"/>
    <col min="2295" max="2297" width="12.85546875" style="38" bestFit="1" customWidth="1"/>
    <col min="2298" max="2298" width="12.7109375" style="38" bestFit="1" customWidth="1"/>
    <col min="2299" max="2299" width="12.85546875" style="38" bestFit="1" customWidth="1"/>
    <col min="2300" max="2300" width="7.28515625" style="38" customWidth="1"/>
    <col min="2301" max="2302" width="9.140625" style="38"/>
    <col min="2303" max="2303" width="33.42578125" style="38" bestFit="1" customWidth="1"/>
    <col min="2304" max="2305" width="12.85546875" style="38" bestFit="1" customWidth="1"/>
    <col min="2306" max="2306" width="9.140625" style="38"/>
    <col min="2307" max="2307" width="12.85546875" style="38" bestFit="1" customWidth="1"/>
    <col min="2308" max="2474" width="9.140625" style="38"/>
    <col min="2475" max="2475" width="4.140625" style="38" customWidth="1"/>
    <col min="2476" max="2476" width="0" style="38" hidden="1" customWidth="1"/>
    <col min="2477" max="2477" width="5.85546875" style="38" customWidth="1"/>
    <col min="2478" max="2478" width="4.85546875" style="38" customWidth="1"/>
    <col min="2479" max="2479" width="21.85546875" style="38" customWidth="1"/>
    <col min="2480" max="2480" width="5.5703125" style="38" customWidth="1"/>
    <col min="2481" max="2481" width="11.42578125" style="38" customWidth="1"/>
    <col min="2482" max="2482" width="9.140625" style="38" customWidth="1"/>
    <col min="2483" max="2483" width="9.85546875" style="38" customWidth="1"/>
    <col min="2484" max="2485" width="9.140625" style="38" customWidth="1"/>
    <col min="2486" max="2486" width="13.5703125" style="38" customWidth="1"/>
    <col min="2487" max="2487" width="13.28515625" style="38" customWidth="1"/>
    <col min="2488" max="2488" width="15.7109375" style="38" customWidth="1"/>
    <col min="2489" max="2490" width="9.140625" style="38" customWidth="1"/>
    <col min="2491" max="2491" width="12.7109375" style="38" customWidth="1"/>
    <col min="2492" max="2492" width="9.85546875" style="38" customWidth="1"/>
    <col min="2493" max="2493" width="14.5703125" style="38" customWidth="1"/>
    <col min="2494" max="2494" width="9.140625" style="38" customWidth="1"/>
    <col min="2495" max="2495" width="11.5703125" style="38" customWidth="1"/>
    <col min="2496" max="2496" width="9.140625" style="38" customWidth="1"/>
    <col min="2497" max="2497" width="10.85546875" style="38" customWidth="1"/>
    <col min="2498" max="2498" width="11.28515625" style="38" customWidth="1"/>
    <col min="2499" max="2499" width="10.28515625" style="38" customWidth="1"/>
    <col min="2500" max="2500" width="9.140625" style="38" customWidth="1"/>
    <col min="2501" max="2501" width="14.42578125" style="38" customWidth="1"/>
    <col min="2502" max="2502" width="6.7109375" style="38" customWidth="1"/>
    <col min="2503" max="2503" width="7.140625" style="38" customWidth="1"/>
    <col min="2504" max="2504" width="6.7109375" style="38" customWidth="1"/>
    <col min="2505" max="2505" width="7" style="38" customWidth="1"/>
    <col min="2506" max="2507" width="9.140625" style="38" customWidth="1"/>
    <col min="2508" max="2508" width="6.42578125" style="38" customWidth="1"/>
    <col min="2509" max="2510" width="9.140625" style="38" customWidth="1"/>
    <col min="2511" max="2511" width="6.7109375" style="38" customWidth="1"/>
    <col min="2512" max="2512" width="6.42578125" style="38" customWidth="1"/>
    <col min="2513" max="2513" width="9.28515625" style="38" customWidth="1"/>
    <col min="2514" max="2514" width="8.5703125" style="38" customWidth="1"/>
    <col min="2515" max="2515" width="6.7109375" style="38" customWidth="1"/>
    <col min="2516" max="2516" width="6.42578125" style="38" customWidth="1"/>
    <col min="2517" max="2518" width="9.140625" style="38" customWidth="1"/>
    <col min="2519" max="2519" width="6.42578125" style="38" customWidth="1"/>
    <col min="2520" max="2520" width="8" style="38" customWidth="1"/>
    <col min="2521" max="2521" width="9.140625" style="38" customWidth="1"/>
    <col min="2522" max="2522" width="6.28515625" style="38" customWidth="1"/>
    <col min="2523" max="2523" width="6.85546875" style="38" customWidth="1"/>
    <col min="2524" max="2524" width="9.140625" style="38" customWidth="1"/>
    <col min="2525" max="2525" width="5.42578125" style="38" customWidth="1"/>
    <col min="2526" max="2526" width="8.140625" style="38" customWidth="1"/>
    <col min="2527" max="2527" width="11.140625" style="38" customWidth="1"/>
    <col min="2528" max="2528" width="8.28515625" style="38" customWidth="1"/>
    <col min="2529" max="2529" width="16.7109375" style="38" customWidth="1"/>
    <col min="2530" max="2530" width="12.7109375" style="38" customWidth="1"/>
    <col min="2531" max="2531" width="13" style="38" customWidth="1"/>
    <col min="2532" max="2532" width="16.7109375" style="38" customWidth="1"/>
    <col min="2533" max="2533" width="12.7109375" style="38" customWidth="1"/>
    <col min="2534" max="2534" width="12.85546875" style="38" customWidth="1"/>
    <col min="2535" max="2535" width="14.42578125" style="38" customWidth="1"/>
    <col min="2536" max="2536" width="12.7109375" style="38" customWidth="1"/>
    <col min="2537" max="2538" width="12.85546875" style="38" customWidth="1"/>
    <col min="2539" max="2539" width="12.7109375" style="38" customWidth="1"/>
    <col min="2540" max="2540" width="12.5703125" style="38" customWidth="1"/>
    <col min="2541" max="2541" width="10.42578125" style="38" customWidth="1"/>
    <col min="2542" max="2543" width="12.7109375" style="38" customWidth="1"/>
    <col min="2544" max="2544" width="12.85546875" style="38" bestFit="1" customWidth="1"/>
    <col min="2545" max="2546" width="12.85546875" style="38" customWidth="1"/>
    <col min="2547" max="2547" width="24.140625" style="38" bestFit="1" customWidth="1"/>
    <col min="2548" max="2548" width="13.28515625" style="38" customWidth="1"/>
    <col min="2549" max="2549" width="12.85546875" style="38" bestFit="1" customWidth="1"/>
    <col min="2550" max="2550" width="12.7109375" style="38" bestFit="1" customWidth="1"/>
    <col min="2551" max="2553" width="12.85546875" style="38" bestFit="1" customWidth="1"/>
    <col min="2554" max="2554" width="12.7109375" style="38" bestFit="1" customWidth="1"/>
    <col min="2555" max="2555" width="12.85546875" style="38" bestFit="1" customWidth="1"/>
    <col min="2556" max="2556" width="7.28515625" style="38" customWidth="1"/>
    <col min="2557" max="2558" width="9.140625" style="38"/>
    <col min="2559" max="2559" width="33.42578125" style="38" bestFit="1" customWidth="1"/>
    <col min="2560" max="2561" width="12.85546875" style="38" bestFit="1" customWidth="1"/>
    <col min="2562" max="2562" width="9.140625" style="38"/>
    <col min="2563" max="2563" width="12.85546875" style="38" bestFit="1" customWidth="1"/>
    <col min="2564" max="2730" width="9.140625" style="38"/>
    <col min="2731" max="2731" width="4.140625" style="38" customWidth="1"/>
    <col min="2732" max="2732" width="0" style="38" hidden="1" customWidth="1"/>
    <col min="2733" max="2733" width="5.85546875" style="38" customWidth="1"/>
    <col min="2734" max="2734" width="4.85546875" style="38" customWidth="1"/>
    <col min="2735" max="2735" width="21.85546875" style="38" customWidth="1"/>
    <col min="2736" max="2736" width="5.5703125" style="38" customWidth="1"/>
    <col min="2737" max="2737" width="11.42578125" style="38" customWidth="1"/>
    <col min="2738" max="2738" width="9.140625" style="38" customWidth="1"/>
    <col min="2739" max="2739" width="9.85546875" style="38" customWidth="1"/>
    <col min="2740" max="2741" width="9.140625" style="38" customWidth="1"/>
    <col min="2742" max="2742" width="13.5703125" style="38" customWidth="1"/>
    <col min="2743" max="2743" width="13.28515625" style="38" customWidth="1"/>
    <col min="2744" max="2744" width="15.7109375" style="38" customWidth="1"/>
    <col min="2745" max="2746" width="9.140625" style="38" customWidth="1"/>
    <col min="2747" max="2747" width="12.7109375" style="38" customWidth="1"/>
    <col min="2748" max="2748" width="9.85546875" style="38" customWidth="1"/>
    <col min="2749" max="2749" width="14.5703125" style="38" customWidth="1"/>
    <col min="2750" max="2750" width="9.140625" style="38" customWidth="1"/>
    <col min="2751" max="2751" width="11.5703125" style="38" customWidth="1"/>
    <col min="2752" max="2752" width="9.140625" style="38" customWidth="1"/>
    <col min="2753" max="2753" width="10.85546875" style="38" customWidth="1"/>
    <col min="2754" max="2754" width="11.28515625" style="38" customWidth="1"/>
    <col min="2755" max="2755" width="10.28515625" style="38" customWidth="1"/>
    <col min="2756" max="2756" width="9.140625" style="38" customWidth="1"/>
    <col min="2757" max="2757" width="14.42578125" style="38" customWidth="1"/>
    <col min="2758" max="2758" width="6.7109375" style="38" customWidth="1"/>
    <col min="2759" max="2759" width="7.140625" style="38" customWidth="1"/>
    <col min="2760" max="2760" width="6.7109375" style="38" customWidth="1"/>
    <col min="2761" max="2761" width="7" style="38" customWidth="1"/>
    <col min="2762" max="2763" width="9.140625" style="38" customWidth="1"/>
    <col min="2764" max="2764" width="6.42578125" style="38" customWidth="1"/>
    <col min="2765" max="2766" width="9.140625" style="38" customWidth="1"/>
    <col min="2767" max="2767" width="6.7109375" style="38" customWidth="1"/>
    <col min="2768" max="2768" width="6.42578125" style="38" customWidth="1"/>
    <col min="2769" max="2769" width="9.28515625" style="38" customWidth="1"/>
    <col min="2770" max="2770" width="8.5703125" style="38" customWidth="1"/>
    <col min="2771" max="2771" width="6.7109375" style="38" customWidth="1"/>
    <col min="2772" max="2772" width="6.42578125" style="38" customWidth="1"/>
    <col min="2773" max="2774" width="9.140625" style="38" customWidth="1"/>
    <col min="2775" max="2775" width="6.42578125" style="38" customWidth="1"/>
    <col min="2776" max="2776" width="8" style="38" customWidth="1"/>
    <col min="2777" max="2777" width="9.140625" style="38" customWidth="1"/>
    <col min="2778" max="2778" width="6.28515625" style="38" customWidth="1"/>
    <col min="2779" max="2779" width="6.85546875" style="38" customWidth="1"/>
    <col min="2780" max="2780" width="9.140625" style="38" customWidth="1"/>
    <col min="2781" max="2781" width="5.42578125" style="38" customWidth="1"/>
    <col min="2782" max="2782" width="8.140625" style="38" customWidth="1"/>
    <col min="2783" max="2783" width="11.140625" style="38" customWidth="1"/>
    <col min="2784" max="2784" width="8.28515625" style="38" customWidth="1"/>
    <col min="2785" max="2785" width="16.7109375" style="38" customWidth="1"/>
    <col min="2786" max="2786" width="12.7109375" style="38" customWidth="1"/>
    <col min="2787" max="2787" width="13" style="38" customWidth="1"/>
    <col min="2788" max="2788" width="16.7109375" style="38" customWidth="1"/>
    <col min="2789" max="2789" width="12.7109375" style="38" customWidth="1"/>
    <col min="2790" max="2790" width="12.85546875" style="38" customWidth="1"/>
    <col min="2791" max="2791" width="14.42578125" style="38" customWidth="1"/>
    <col min="2792" max="2792" width="12.7109375" style="38" customWidth="1"/>
    <col min="2793" max="2794" width="12.85546875" style="38" customWidth="1"/>
    <col min="2795" max="2795" width="12.7109375" style="38" customWidth="1"/>
    <col min="2796" max="2796" width="12.5703125" style="38" customWidth="1"/>
    <col min="2797" max="2797" width="10.42578125" style="38" customWidth="1"/>
    <col min="2798" max="2799" width="12.7109375" style="38" customWidth="1"/>
    <col min="2800" max="2800" width="12.85546875" style="38" bestFit="1" customWidth="1"/>
    <col min="2801" max="2802" width="12.85546875" style="38" customWidth="1"/>
    <col min="2803" max="2803" width="24.140625" style="38" bestFit="1" customWidth="1"/>
    <col min="2804" max="2804" width="13.28515625" style="38" customWidth="1"/>
    <col min="2805" max="2805" width="12.85546875" style="38" bestFit="1" customWidth="1"/>
    <col min="2806" max="2806" width="12.7109375" style="38" bestFit="1" customWidth="1"/>
    <col min="2807" max="2809" width="12.85546875" style="38" bestFit="1" customWidth="1"/>
    <col min="2810" max="2810" width="12.7109375" style="38" bestFit="1" customWidth="1"/>
    <col min="2811" max="2811" width="12.85546875" style="38" bestFit="1" customWidth="1"/>
    <col min="2812" max="2812" width="7.28515625" style="38" customWidth="1"/>
    <col min="2813" max="2814" width="9.140625" style="38"/>
    <col min="2815" max="2815" width="33.42578125" style="38" bestFit="1" customWidth="1"/>
    <col min="2816" max="2817" width="12.85546875" style="38" bestFit="1" customWidth="1"/>
    <col min="2818" max="2818" width="9.140625" style="38"/>
    <col min="2819" max="2819" width="12.85546875" style="38" bestFit="1" customWidth="1"/>
    <col min="2820" max="2986" width="9.140625" style="38"/>
    <col min="2987" max="2987" width="4.140625" style="38" customWidth="1"/>
    <col min="2988" max="2988" width="0" style="38" hidden="1" customWidth="1"/>
    <col min="2989" max="2989" width="5.85546875" style="38" customWidth="1"/>
    <col min="2990" max="2990" width="4.85546875" style="38" customWidth="1"/>
    <col min="2991" max="2991" width="21.85546875" style="38" customWidth="1"/>
    <col min="2992" max="2992" width="5.5703125" style="38" customWidth="1"/>
    <col min="2993" max="2993" width="11.42578125" style="38" customWidth="1"/>
    <col min="2994" max="2994" width="9.140625" style="38" customWidth="1"/>
    <col min="2995" max="2995" width="9.85546875" style="38" customWidth="1"/>
    <col min="2996" max="2997" width="9.140625" style="38" customWidth="1"/>
    <col min="2998" max="2998" width="13.5703125" style="38" customWidth="1"/>
    <col min="2999" max="2999" width="13.28515625" style="38" customWidth="1"/>
    <col min="3000" max="3000" width="15.7109375" style="38" customWidth="1"/>
    <col min="3001" max="3002" width="9.140625" style="38" customWidth="1"/>
    <col min="3003" max="3003" width="12.7109375" style="38" customWidth="1"/>
    <col min="3004" max="3004" width="9.85546875" style="38" customWidth="1"/>
    <col min="3005" max="3005" width="14.5703125" style="38" customWidth="1"/>
    <col min="3006" max="3006" width="9.140625" style="38" customWidth="1"/>
    <col min="3007" max="3007" width="11.5703125" style="38" customWidth="1"/>
    <col min="3008" max="3008" width="9.140625" style="38" customWidth="1"/>
    <col min="3009" max="3009" width="10.85546875" style="38" customWidth="1"/>
    <col min="3010" max="3010" width="11.28515625" style="38" customWidth="1"/>
    <col min="3011" max="3011" width="10.28515625" style="38" customWidth="1"/>
    <col min="3012" max="3012" width="9.140625" style="38" customWidth="1"/>
    <col min="3013" max="3013" width="14.42578125" style="38" customWidth="1"/>
    <col min="3014" max="3014" width="6.7109375" style="38" customWidth="1"/>
    <col min="3015" max="3015" width="7.140625" style="38" customWidth="1"/>
    <col min="3016" max="3016" width="6.7109375" style="38" customWidth="1"/>
    <col min="3017" max="3017" width="7" style="38" customWidth="1"/>
    <col min="3018" max="3019" width="9.140625" style="38" customWidth="1"/>
    <col min="3020" max="3020" width="6.42578125" style="38" customWidth="1"/>
    <col min="3021" max="3022" width="9.140625" style="38" customWidth="1"/>
    <col min="3023" max="3023" width="6.7109375" style="38" customWidth="1"/>
    <col min="3024" max="3024" width="6.42578125" style="38" customWidth="1"/>
    <col min="3025" max="3025" width="9.28515625" style="38" customWidth="1"/>
    <col min="3026" max="3026" width="8.5703125" style="38" customWidth="1"/>
    <col min="3027" max="3027" width="6.7109375" style="38" customWidth="1"/>
    <col min="3028" max="3028" width="6.42578125" style="38" customWidth="1"/>
    <col min="3029" max="3030" width="9.140625" style="38" customWidth="1"/>
    <col min="3031" max="3031" width="6.42578125" style="38" customWidth="1"/>
    <col min="3032" max="3032" width="8" style="38" customWidth="1"/>
    <col min="3033" max="3033" width="9.140625" style="38" customWidth="1"/>
    <col min="3034" max="3034" width="6.28515625" style="38" customWidth="1"/>
    <col min="3035" max="3035" width="6.85546875" style="38" customWidth="1"/>
    <col min="3036" max="3036" width="9.140625" style="38" customWidth="1"/>
    <col min="3037" max="3037" width="5.42578125" style="38" customWidth="1"/>
    <col min="3038" max="3038" width="8.140625" style="38" customWidth="1"/>
    <col min="3039" max="3039" width="11.140625" style="38" customWidth="1"/>
    <col min="3040" max="3040" width="8.28515625" style="38" customWidth="1"/>
    <col min="3041" max="3041" width="16.7109375" style="38" customWidth="1"/>
    <col min="3042" max="3042" width="12.7109375" style="38" customWidth="1"/>
    <col min="3043" max="3043" width="13" style="38" customWidth="1"/>
    <col min="3044" max="3044" width="16.7109375" style="38" customWidth="1"/>
    <col min="3045" max="3045" width="12.7109375" style="38" customWidth="1"/>
    <col min="3046" max="3046" width="12.85546875" style="38" customWidth="1"/>
    <col min="3047" max="3047" width="14.42578125" style="38" customWidth="1"/>
    <col min="3048" max="3048" width="12.7109375" style="38" customWidth="1"/>
    <col min="3049" max="3050" width="12.85546875" style="38" customWidth="1"/>
    <col min="3051" max="3051" width="12.7109375" style="38" customWidth="1"/>
    <col min="3052" max="3052" width="12.5703125" style="38" customWidth="1"/>
    <col min="3053" max="3053" width="10.42578125" style="38" customWidth="1"/>
    <col min="3054" max="3055" width="12.7109375" style="38" customWidth="1"/>
    <col min="3056" max="3056" width="12.85546875" style="38" bestFit="1" customWidth="1"/>
    <col min="3057" max="3058" width="12.85546875" style="38" customWidth="1"/>
    <col min="3059" max="3059" width="24.140625" style="38" bestFit="1" customWidth="1"/>
    <col min="3060" max="3060" width="13.28515625" style="38" customWidth="1"/>
    <col min="3061" max="3061" width="12.85546875" style="38" bestFit="1" customWidth="1"/>
    <col min="3062" max="3062" width="12.7109375" style="38" bestFit="1" customWidth="1"/>
    <col min="3063" max="3065" width="12.85546875" style="38" bestFit="1" customWidth="1"/>
    <col min="3066" max="3066" width="12.7109375" style="38" bestFit="1" customWidth="1"/>
    <col min="3067" max="3067" width="12.85546875" style="38" bestFit="1" customWidth="1"/>
    <col min="3068" max="3068" width="7.28515625" style="38" customWidth="1"/>
    <col min="3069" max="3070" width="9.140625" style="38"/>
    <col min="3071" max="3071" width="33.42578125" style="38" bestFit="1" customWidth="1"/>
    <col min="3072" max="3073" width="12.85546875" style="38" bestFit="1" customWidth="1"/>
    <col min="3074" max="3074" width="9.140625" style="38"/>
    <col min="3075" max="3075" width="12.85546875" style="38" bestFit="1" customWidth="1"/>
    <col min="3076" max="3242" width="9.140625" style="38"/>
    <col min="3243" max="3243" width="4.140625" style="38" customWidth="1"/>
    <col min="3244" max="3244" width="0" style="38" hidden="1" customWidth="1"/>
    <col min="3245" max="3245" width="5.85546875" style="38" customWidth="1"/>
    <col min="3246" max="3246" width="4.85546875" style="38" customWidth="1"/>
    <col min="3247" max="3247" width="21.85546875" style="38" customWidth="1"/>
    <col min="3248" max="3248" width="5.5703125" style="38" customWidth="1"/>
    <col min="3249" max="3249" width="11.42578125" style="38" customWidth="1"/>
    <col min="3250" max="3250" width="9.140625" style="38" customWidth="1"/>
    <col min="3251" max="3251" width="9.85546875" style="38" customWidth="1"/>
    <col min="3252" max="3253" width="9.140625" style="38" customWidth="1"/>
    <col min="3254" max="3254" width="13.5703125" style="38" customWidth="1"/>
    <col min="3255" max="3255" width="13.28515625" style="38" customWidth="1"/>
    <col min="3256" max="3256" width="15.7109375" style="38" customWidth="1"/>
    <col min="3257" max="3258" width="9.140625" style="38" customWidth="1"/>
    <col min="3259" max="3259" width="12.7109375" style="38" customWidth="1"/>
    <col min="3260" max="3260" width="9.85546875" style="38" customWidth="1"/>
    <col min="3261" max="3261" width="14.5703125" style="38" customWidth="1"/>
    <col min="3262" max="3262" width="9.140625" style="38" customWidth="1"/>
    <col min="3263" max="3263" width="11.5703125" style="38" customWidth="1"/>
    <col min="3264" max="3264" width="9.140625" style="38" customWidth="1"/>
    <col min="3265" max="3265" width="10.85546875" style="38" customWidth="1"/>
    <col min="3266" max="3266" width="11.28515625" style="38" customWidth="1"/>
    <col min="3267" max="3267" width="10.28515625" style="38" customWidth="1"/>
    <col min="3268" max="3268" width="9.140625" style="38" customWidth="1"/>
    <col min="3269" max="3269" width="14.42578125" style="38" customWidth="1"/>
    <col min="3270" max="3270" width="6.7109375" style="38" customWidth="1"/>
    <col min="3271" max="3271" width="7.140625" style="38" customWidth="1"/>
    <col min="3272" max="3272" width="6.7109375" style="38" customWidth="1"/>
    <col min="3273" max="3273" width="7" style="38" customWidth="1"/>
    <col min="3274" max="3275" width="9.140625" style="38" customWidth="1"/>
    <col min="3276" max="3276" width="6.42578125" style="38" customWidth="1"/>
    <col min="3277" max="3278" width="9.140625" style="38" customWidth="1"/>
    <col min="3279" max="3279" width="6.7109375" style="38" customWidth="1"/>
    <col min="3280" max="3280" width="6.42578125" style="38" customWidth="1"/>
    <col min="3281" max="3281" width="9.28515625" style="38" customWidth="1"/>
    <col min="3282" max="3282" width="8.5703125" style="38" customWidth="1"/>
    <col min="3283" max="3283" width="6.7109375" style="38" customWidth="1"/>
    <col min="3284" max="3284" width="6.42578125" style="38" customWidth="1"/>
    <col min="3285" max="3286" width="9.140625" style="38" customWidth="1"/>
    <col min="3287" max="3287" width="6.42578125" style="38" customWidth="1"/>
    <col min="3288" max="3288" width="8" style="38" customWidth="1"/>
    <col min="3289" max="3289" width="9.140625" style="38" customWidth="1"/>
    <col min="3290" max="3290" width="6.28515625" style="38" customWidth="1"/>
    <col min="3291" max="3291" width="6.85546875" style="38" customWidth="1"/>
    <col min="3292" max="3292" width="9.140625" style="38" customWidth="1"/>
    <col min="3293" max="3293" width="5.42578125" style="38" customWidth="1"/>
    <col min="3294" max="3294" width="8.140625" style="38" customWidth="1"/>
    <col min="3295" max="3295" width="11.140625" style="38" customWidth="1"/>
    <col min="3296" max="3296" width="8.28515625" style="38" customWidth="1"/>
    <col min="3297" max="3297" width="16.7109375" style="38" customWidth="1"/>
    <col min="3298" max="3298" width="12.7109375" style="38" customWidth="1"/>
    <col min="3299" max="3299" width="13" style="38" customWidth="1"/>
    <col min="3300" max="3300" width="16.7109375" style="38" customWidth="1"/>
    <col min="3301" max="3301" width="12.7109375" style="38" customWidth="1"/>
    <col min="3302" max="3302" width="12.85546875" style="38" customWidth="1"/>
    <col min="3303" max="3303" width="14.42578125" style="38" customWidth="1"/>
    <col min="3304" max="3304" width="12.7109375" style="38" customWidth="1"/>
    <col min="3305" max="3306" width="12.85546875" style="38" customWidth="1"/>
    <col min="3307" max="3307" width="12.7109375" style="38" customWidth="1"/>
    <col min="3308" max="3308" width="12.5703125" style="38" customWidth="1"/>
    <col min="3309" max="3309" width="10.42578125" style="38" customWidth="1"/>
    <col min="3310" max="3311" width="12.7109375" style="38" customWidth="1"/>
    <col min="3312" max="3312" width="12.85546875" style="38" bestFit="1" customWidth="1"/>
    <col min="3313" max="3314" width="12.85546875" style="38" customWidth="1"/>
    <col min="3315" max="3315" width="24.140625" style="38" bestFit="1" customWidth="1"/>
    <col min="3316" max="3316" width="13.28515625" style="38" customWidth="1"/>
    <col min="3317" max="3317" width="12.85546875" style="38" bestFit="1" customWidth="1"/>
    <col min="3318" max="3318" width="12.7109375" style="38" bestFit="1" customWidth="1"/>
    <col min="3319" max="3321" width="12.85546875" style="38" bestFit="1" customWidth="1"/>
    <col min="3322" max="3322" width="12.7109375" style="38" bestFit="1" customWidth="1"/>
    <col min="3323" max="3323" width="12.85546875" style="38" bestFit="1" customWidth="1"/>
    <col min="3324" max="3324" width="7.28515625" style="38" customWidth="1"/>
    <col min="3325" max="3326" width="9.140625" style="38"/>
    <col min="3327" max="3327" width="33.42578125" style="38" bestFit="1" customWidth="1"/>
    <col min="3328" max="3329" width="12.85546875" style="38" bestFit="1" customWidth="1"/>
    <col min="3330" max="3330" width="9.140625" style="38"/>
    <col min="3331" max="3331" width="12.85546875" style="38" bestFit="1" customWidth="1"/>
    <col min="3332" max="3498" width="9.140625" style="38"/>
    <col min="3499" max="3499" width="4.140625" style="38" customWidth="1"/>
    <col min="3500" max="3500" width="0" style="38" hidden="1" customWidth="1"/>
    <col min="3501" max="3501" width="5.85546875" style="38" customWidth="1"/>
    <col min="3502" max="3502" width="4.85546875" style="38" customWidth="1"/>
    <col min="3503" max="3503" width="21.85546875" style="38" customWidth="1"/>
    <col min="3504" max="3504" width="5.5703125" style="38" customWidth="1"/>
    <col min="3505" max="3505" width="11.42578125" style="38" customWidth="1"/>
    <col min="3506" max="3506" width="9.140625" style="38" customWidth="1"/>
    <col min="3507" max="3507" width="9.85546875" style="38" customWidth="1"/>
    <col min="3508" max="3509" width="9.140625" style="38" customWidth="1"/>
    <col min="3510" max="3510" width="13.5703125" style="38" customWidth="1"/>
    <col min="3511" max="3511" width="13.28515625" style="38" customWidth="1"/>
    <col min="3512" max="3512" width="15.7109375" style="38" customWidth="1"/>
    <col min="3513" max="3514" width="9.140625" style="38" customWidth="1"/>
    <col min="3515" max="3515" width="12.7109375" style="38" customWidth="1"/>
    <col min="3516" max="3516" width="9.85546875" style="38" customWidth="1"/>
    <col min="3517" max="3517" width="14.5703125" style="38" customWidth="1"/>
    <col min="3518" max="3518" width="9.140625" style="38" customWidth="1"/>
    <col min="3519" max="3519" width="11.5703125" style="38" customWidth="1"/>
    <col min="3520" max="3520" width="9.140625" style="38" customWidth="1"/>
    <col min="3521" max="3521" width="10.85546875" style="38" customWidth="1"/>
    <col min="3522" max="3522" width="11.28515625" style="38" customWidth="1"/>
    <col min="3523" max="3523" width="10.28515625" style="38" customWidth="1"/>
    <col min="3524" max="3524" width="9.140625" style="38" customWidth="1"/>
    <col min="3525" max="3525" width="14.42578125" style="38" customWidth="1"/>
    <col min="3526" max="3526" width="6.7109375" style="38" customWidth="1"/>
    <col min="3527" max="3527" width="7.140625" style="38" customWidth="1"/>
    <col min="3528" max="3528" width="6.7109375" style="38" customWidth="1"/>
    <col min="3529" max="3529" width="7" style="38" customWidth="1"/>
    <col min="3530" max="3531" width="9.140625" style="38" customWidth="1"/>
    <col min="3532" max="3532" width="6.42578125" style="38" customWidth="1"/>
    <col min="3533" max="3534" width="9.140625" style="38" customWidth="1"/>
    <col min="3535" max="3535" width="6.7109375" style="38" customWidth="1"/>
    <col min="3536" max="3536" width="6.42578125" style="38" customWidth="1"/>
    <col min="3537" max="3537" width="9.28515625" style="38" customWidth="1"/>
    <col min="3538" max="3538" width="8.5703125" style="38" customWidth="1"/>
    <col min="3539" max="3539" width="6.7109375" style="38" customWidth="1"/>
    <col min="3540" max="3540" width="6.42578125" style="38" customWidth="1"/>
    <col min="3541" max="3542" width="9.140625" style="38" customWidth="1"/>
    <col min="3543" max="3543" width="6.42578125" style="38" customWidth="1"/>
    <col min="3544" max="3544" width="8" style="38" customWidth="1"/>
    <col min="3545" max="3545" width="9.140625" style="38" customWidth="1"/>
    <col min="3546" max="3546" width="6.28515625" style="38" customWidth="1"/>
    <col min="3547" max="3547" width="6.85546875" style="38" customWidth="1"/>
    <col min="3548" max="3548" width="9.140625" style="38" customWidth="1"/>
    <col min="3549" max="3549" width="5.42578125" style="38" customWidth="1"/>
    <col min="3550" max="3550" width="8.140625" style="38" customWidth="1"/>
    <col min="3551" max="3551" width="11.140625" style="38" customWidth="1"/>
    <col min="3552" max="3552" width="8.28515625" style="38" customWidth="1"/>
    <col min="3553" max="3553" width="16.7109375" style="38" customWidth="1"/>
    <col min="3554" max="3554" width="12.7109375" style="38" customWidth="1"/>
    <col min="3555" max="3555" width="13" style="38" customWidth="1"/>
    <col min="3556" max="3556" width="16.7109375" style="38" customWidth="1"/>
    <col min="3557" max="3557" width="12.7109375" style="38" customWidth="1"/>
    <col min="3558" max="3558" width="12.85546875" style="38" customWidth="1"/>
    <col min="3559" max="3559" width="14.42578125" style="38" customWidth="1"/>
    <col min="3560" max="3560" width="12.7109375" style="38" customWidth="1"/>
    <col min="3561" max="3562" width="12.85546875" style="38" customWidth="1"/>
    <col min="3563" max="3563" width="12.7109375" style="38" customWidth="1"/>
    <col min="3564" max="3564" width="12.5703125" style="38" customWidth="1"/>
    <col min="3565" max="3565" width="10.42578125" style="38" customWidth="1"/>
    <col min="3566" max="3567" width="12.7109375" style="38" customWidth="1"/>
    <col min="3568" max="3568" width="12.85546875" style="38" bestFit="1" customWidth="1"/>
    <col min="3569" max="3570" width="12.85546875" style="38" customWidth="1"/>
    <col min="3571" max="3571" width="24.140625" style="38" bestFit="1" customWidth="1"/>
    <col min="3572" max="3572" width="13.28515625" style="38" customWidth="1"/>
    <col min="3573" max="3573" width="12.85546875" style="38" bestFit="1" customWidth="1"/>
    <col min="3574" max="3574" width="12.7109375" style="38" bestFit="1" customWidth="1"/>
    <col min="3575" max="3577" width="12.85546875" style="38" bestFit="1" customWidth="1"/>
    <col min="3578" max="3578" width="12.7109375" style="38" bestFit="1" customWidth="1"/>
    <col min="3579" max="3579" width="12.85546875" style="38" bestFit="1" customWidth="1"/>
    <col min="3580" max="3580" width="7.28515625" style="38" customWidth="1"/>
    <col min="3581" max="3582" width="9.140625" style="38"/>
    <col min="3583" max="3583" width="33.42578125" style="38" bestFit="1" customWidth="1"/>
    <col min="3584" max="3585" width="12.85546875" style="38" bestFit="1" customWidth="1"/>
    <col min="3586" max="3586" width="9.140625" style="38"/>
    <col min="3587" max="3587" width="12.85546875" style="38" bestFit="1" customWidth="1"/>
    <col min="3588" max="3754" width="9.140625" style="38"/>
    <col min="3755" max="3755" width="4.140625" style="38" customWidth="1"/>
    <col min="3756" max="3756" width="0" style="38" hidden="1" customWidth="1"/>
    <col min="3757" max="3757" width="5.85546875" style="38" customWidth="1"/>
    <col min="3758" max="3758" width="4.85546875" style="38" customWidth="1"/>
    <col min="3759" max="3759" width="21.85546875" style="38" customWidth="1"/>
    <col min="3760" max="3760" width="5.5703125" style="38" customWidth="1"/>
    <col min="3761" max="3761" width="11.42578125" style="38" customWidth="1"/>
    <col min="3762" max="3762" width="9.140625" style="38" customWidth="1"/>
    <col min="3763" max="3763" width="9.85546875" style="38" customWidth="1"/>
    <col min="3764" max="3765" width="9.140625" style="38" customWidth="1"/>
    <col min="3766" max="3766" width="13.5703125" style="38" customWidth="1"/>
    <col min="3767" max="3767" width="13.28515625" style="38" customWidth="1"/>
    <col min="3768" max="3768" width="15.7109375" style="38" customWidth="1"/>
    <col min="3769" max="3770" width="9.140625" style="38" customWidth="1"/>
    <col min="3771" max="3771" width="12.7109375" style="38" customWidth="1"/>
    <col min="3772" max="3772" width="9.85546875" style="38" customWidth="1"/>
    <col min="3773" max="3773" width="14.5703125" style="38" customWidth="1"/>
    <col min="3774" max="3774" width="9.140625" style="38" customWidth="1"/>
    <col min="3775" max="3775" width="11.5703125" style="38" customWidth="1"/>
    <col min="3776" max="3776" width="9.140625" style="38" customWidth="1"/>
    <col min="3777" max="3777" width="10.85546875" style="38" customWidth="1"/>
    <col min="3778" max="3778" width="11.28515625" style="38" customWidth="1"/>
    <col min="3779" max="3779" width="10.28515625" style="38" customWidth="1"/>
    <col min="3780" max="3780" width="9.140625" style="38" customWidth="1"/>
    <col min="3781" max="3781" width="14.42578125" style="38" customWidth="1"/>
    <col min="3782" max="3782" width="6.7109375" style="38" customWidth="1"/>
    <col min="3783" max="3783" width="7.140625" style="38" customWidth="1"/>
    <col min="3784" max="3784" width="6.7109375" style="38" customWidth="1"/>
    <col min="3785" max="3785" width="7" style="38" customWidth="1"/>
    <col min="3786" max="3787" width="9.140625" style="38" customWidth="1"/>
    <col min="3788" max="3788" width="6.42578125" style="38" customWidth="1"/>
    <col min="3789" max="3790" width="9.140625" style="38" customWidth="1"/>
    <col min="3791" max="3791" width="6.7109375" style="38" customWidth="1"/>
    <col min="3792" max="3792" width="6.42578125" style="38" customWidth="1"/>
    <col min="3793" max="3793" width="9.28515625" style="38" customWidth="1"/>
    <col min="3794" max="3794" width="8.5703125" style="38" customWidth="1"/>
    <col min="3795" max="3795" width="6.7109375" style="38" customWidth="1"/>
    <col min="3796" max="3796" width="6.42578125" style="38" customWidth="1"/>
    <col min="3797" max="3798" width="9.140625" style="38" customWidth="1"/>
    <col min="3799" max="3799" width="6.42578125" style="38" customWidth="1"/>
    <col min="3800" max="3800" width="8" style="38" customWidth="1"/>
    <col min="3801" max="3801" width="9.140625" style="38" customWidth="1"/>
    <col min="3802" max="3802" width="6.28515625" style="38" customWidth="1"/>
    <col min="3803" max="3803" width="6.85546875" style="38" customWidth="1"/>
    <col min="3804" max="3804" width="9.140625" style="38" customWidth="1"/>
    <col min="3805" max="3805" width="5.42578125" style="38" customWidth="1"/>
    <col min="3806" max="3806" width="8.140625" style="38" customWidth="1"/>
    <col min="3807" max="3807" width="11.140625" style="38" customWidth="1"/>
    <col min="3808" max="3808" width="8.28515625" style="38" customWidth="1"/>
    <col min="3809" max="3809" width="16.7109375" style="38" customWidth="1"/>
    <col min="3810" max="3810" width="12.7109375" style="38" customWidth="1"/>
    <col min="3811" max="3811" width="13" style="38" customWidth="1"/>
    <col min="3812" max="3812" width="16.7109375" style="38" customWidth="1"/>
    <col min="3813" max="3813" width="12.7109375" style="38" customWidth="1"/>
    <col min="3814" max="3814" width="12.85546875" style="38" customWidth="1"/>
    <col min="3815" max="3815" width="14.42578125" style="38" customWidth="1"/>
    <col min="3816" max="3816" width="12.7109375" style="38" customWidth="1"/>
    <col min="3817" max="3818" width="12.85546875" style="38" customWidth="1"/>
    <col min="3819" max="3819" width="12.7109375" style="38" customWidth="1"/>
    <col min="3820" max="3820" width="12.5703125" style="38" customWidth="1"/>
    <col min="3821" max="3821" width="10.42578125" style="38" customWidth="1"/>
    <col min="3822" max="3823" width="12.7109375" style="38" customWidth="1"/>
    <col min="3824" max="3824" width="12.85546875" style="38" bestFit="1" customWidth="1"/>
    <col min="3825" max="3826" width="12.85546875" style="38" customWidth="1"/>
    <col min="3827" max="3827" width="24.140625" style="38" bestFit="1" customWidth="1"/>
    <col min="3828" max="3828" width="13.28515625" style="38" customWidth="1"/>
    <col min="3829" max="3829" width="12.85546875" style="38" bestFit="1" customWidth="1"/>
    <col min="3830" max="3830" width="12.7109375" style="38" bestFit="1" customWidth="1"/>
    <col min="3831" max="3833" width="12.85546875" style="38" bestFit="1" customWidth="1"/>
    <col min="3834" max="3834" width="12.7109375" style="38" bestFit="1" customWidth="1"/>
    <col min="3835" max="3835" width="12.85546875" style="38" bestFit="1" customWidth="1"/>
    <col min="3836" max="3836" width="7.28515625" style="38" customWidth="1"/>
    <col min="3837" max="3838" width="9.140625" style="38"/>
    <col min="3839" max="3839" width="33.42578125" style="38" bestFit="1" customWidth="1"/>
    <col min="3840" max="3841" width="12.85546875" style="38" bestFit="1" customWidth="1"/>
    <col min="3842" max="3842" width="9.140625" style="38"/>
    <col min="3843" max="3843" width="12.85546875" style="38" bestFit="1" customWidth="1"/>
    <col min="3844" max="4010" width="9.140625" style="38"/>
    <col min="4011" max="4011" width="4.140625" style="38" customWidth="1"/>
    <col min="4012" max="4012" width="0" style="38" hidden="1" customWidth="1"/>
    <col min="4013" max="4013" width="5.85546875" style="38" customWidth="1"/>
    <col min="4014" max="4014" width="4.85546875" style="38" customWidth="1"/>
    <col min="4015" max="4015" width="21.85546875" style="38" customWidth="1"/>
    <col min="4016" max="4016" width="5.5703125" style="38" customWidth="1"/>
    <col min="4017" max="4017" width="11.42578125" style="38" customWidth="1"/>
    <col min="4018" max="4018" width="9.140625" style="38" customWidth="1"/>
    <col min="4019" max="4019" width="9.85546875" style="38" customWidth="1"/>
    <col min="4020" max="4021" width="9.140625" style="38" customWidth="1"/>
    <col min="4022" max="4022" width="13.5703125" style="38" customWidth="1"/>
    <col min="4023" max="4023" width="13.28515625" style="38" customWidth="1"/>
    <col min="4024" max="4024" width="15.7109375" style="38" customWidth="1"/>
    <col min="4025" max="4026" width="9.140625" style="38" customWidth="1"/>
    <col min="4027" max="4027" width="12.7109375" style="38" customWidth="1"/>
    <col min="4028" max="4028" width="9.85546875" style="38" customWidth="1"/>
    <col min="4029" max="4029" width="14.5703125" style="38" customWidth="1"/>
    <col min="4030" max="4030" width="9.140625" style="38" customWidth="1"/>
    <col min="4031" max="4031" width="11.5703125" style="38" customWidth="1"/>
    <col min="4032" max="4032" width="9.140625" style="38" customWidth="1"/>
    <col min="4033" max="4033" width="10.85546875" style="38" customWidth="1"/>
    <col min="4034" max="4034" width="11.28515625" style="38" customWidth="1"/>
    <col min="4035" max="4035" width="10.28515625" style="38" customWidth="1"/>
    <col min="4036" max="4036" width="9.140625" style="38" customWidth="1"/>
    <col min="4037" max="4037" width="14.42578125" style="38" customWidth="1"/>
    <col min="4038" max="4038" width="6.7109375" style="38" customWidth="1"/>
    <col min="4039" max="4039" width="7.140625" style="38" customWidth="1"/>
    <col min="4040" max="4040" width="6.7109375" style="38" customWidth="1"/>
    <col min="4041" max="4041" width="7" style="38" customWidth="1"/>
    <col min="4042" max="4043" width="9.140625" style="38" customWidth="1"/>
    <col min="4044" max="4044" width="6.42578125" style="38" customWidth="1"/>
    <col min="4045" max="4046" width="9.140625" style="38" customWidth="1"/>
    <col min="4047" max="4047" width="6.7109375" style="38" customWidth="1"/>
    <col min="4048" max="4048" width="6.42578125" style="38" customWidth="1"/>
    <col min="4049" max="4049" width="9.28515625" style="38" customWidth="1"/>
    <col min="4050" max="4050" width="8.5703125" style="38" customWidth="1"/>
    <col min="4051" max="4051" width="6.7109375" style="38" customWidth="1"/>
    <col min="4052" max="4052" width="6.42578125" style="38" customWidth="1"/>
    <col min="4053" max="4054" width="9.140625" style="38" customWidth="1"/>
    <col min="4055" max="4055" width="6.42578125" style="38" customWidth="1"/>
    <col min="4056" max="4056" width="8" style="38" customWidth="1"/>
    <col min="4057" max="4057" width="9.140625" style="38" customWidth="1"/>
    <col min="4058" max="4058" width="6.28515625" style="38" customWidth="1"/>
    <col min="4059" max="4059" width="6.85546875" style="38" customWidth="1"/>
    <col min="4060" max="4060" width="9.140625" style="38" customWidth="1"/>
    <col min="4061" max="4061" width="5.42578125" style="38" customWidth="1"/>
    <col min="4062" max="4062" width="8.140625" style="38" customWidth="1"/>
    <col min="4063" max="4063" width="11.140625" style="38" customWidth="1"/>
    <col min="4064" max="4064" width="8.28515625" style="38" customWidth="1"/>
    <col min="4065" max="4065" width="16.7109375" style="38" customWidth="1"/>
    <col min="4066" max="4066" width="12.7109375" style="38" customWidth="1"/>
    <col min="4067" max="4067" width="13" style="38" customWidth="1"/>
    <col min="4068" max="4068" width="16.7109375" style="38" customWidth="1"/>
    <col min="4069" max="4069" width="12.7109375" style="38" customWidth="1"/>
    <col min="4070" max="4070" width="12.85546875" style="38" customWidth="1"/>
    <col min="4071" max="4071" width="14.42578125" style="38" customWidth="1"/>
    <col min="4072" max="4072" width="12.7109375" style="38" customWidth="1"/>
    <col min="4073" max="4074" width="12.85546875" style="38" customWidth="1"/>
    <col min="4075" max="4075" width="12.7109375" style="38" customWidth="1"/>
    <col min="4076" max="4076" width="12.5703125" style="38" customWidth="1"/>
    <col min="4077" max="4077" width="10.42578125" style="38" customWidth="1"/>
    <col min="4078" max="4079" width="12.7109375" style="38" customWidth="1"/>
    <col min="4080" max="4080" width="12.85546875" style="38" bestFit="1" customWidth="1"/>
    <col min="4081" max="4082" width="12.85546875" style="38" customWidth="1"/>
    <col min="4083" max="4083" width="24.140625" style="38" bestFit="1" customWidth="1"/>
    <col min="4084" max="4084" width="13.28515625" style="38" customWidth="1"/>
    <col min="4085" max="4085" width="12.85546875" style="38" bestFit="1" customWidth="1"/>
    <col min="4086" max="4086" width="12.7109375" style="38" bestFit="1" customWidth="1"/>
    <col min="4087" max="4089" width="12.85546875" style="38" bestFit="1" customWidth="1"/>
    <col min="4090" max="4090" width="12.7109375" style="38" bestFit="1" customWidth="1"/>
    <col min="4091" max="4091" width="12.85546875" style="38" bestFit="1" customWidth="1"/>
    <col min="4092" max="4092" width="7.28515625" style="38" customWidth="1"/>
    <col min="4093" max="4094" width="9.140625" style="38"/>
    <col min="4095" max="4095" width="33.42578125" style="38" bestFit="1" customWidth="1"/>
    <col min="4096" max="4097" width="12.85546875" style="38" bestFit="1" customWidth="1"/>
    <col min="4098" max="4098" width="9.140625" style="38"/>
    <col min="4099" max="4099" width="12.85546875" style="38" bestFit="1" customWidth="1"/>
    <col min="4100" max="4266" width="9.140625" style="38"/>
    <col min="4267" max="4267" width="4.140625" style="38" customWidth="1"/>
    <col min="4268" max="4268" width="0" style="38" hidden="1" customWidth="1"/>
    <col min="4269" max="4269" width="5.85546875" style="38" customWidth="1"/>
    <col min="4270" max="4270" width="4.85546875" style="38" customWidth="1"/>
    <col min="4271" max="4271" width="21.85546875" style="38" customWidth="1"/>
    <col min="4272" max="4272" width="5.5703125" style="38" customWidth="1"/>
    <col min="4273" max="4273" width="11.42578125" style="38" customWidth="1"/>
    <col min="4274" max="4274" width="9.140625" style="38" customWidth="1"/>
    <col min="4275" max="4275" width="9.85546875" style="38" customWidth="1"/>
    <col min="4276" max="4277" width="9.140625" style="38" customWidth="1"/>
    <col min="4278" max="4278" width="13.5703125" style="38" customWidth="1"/>
    <col min="4279" max="4279" width="13.28515625" style="38" customWidth="1"/>
    <col min="4280" max="4280" width="15.7109375" style="38" customWidth="1"/>
    <col min="4281" max="4282" width="9.140625" style="38" customWidth="1"/>
    <col min="4283" max="4283" width="12.7109375" style="38" customWidth="1"/>
    <col min="4284" max="4284" width="9.85546875" style="38" customWidth="1"/>
    <col min="4285" max="4285" width="14.5703125" style="38" customWidth="1"/>
    <col min="4286" max="4286" width="9.140625" style="38" customWidth="1"/>
    <col min="4287" max="4287" width="11.5703125" style="38" customWidth="1"/>
    <col min="4288" max="4288" width="9.140625" style="38" customWidth="1"/>
    <col min="4289" max="4289" width="10.85546875" style="38" customWidth="1"/>
    <col min="4290" max="4290" width="11.28515625" style="38" customWidth="1"/>
    <col min="4291" max="4291" width="10.28515625" style="38" customWidth="1"/>
    <col min="4292" max="4292" width="9.140625" style="38" customWidth="1"/>
    <col min="4293" max="4293" width="14.42578125" style="38" customWidth="1"/>
    <col min="4294" max="4294" width="6.7109375" style="38" customWidth="1"/>
    <col min="4295" max="4295" width="7.140625" style="38" customWidth="1"/>
    <col min="4296" max="4296" width="6.7109375" style="38" customWidth="1"/>
    <col min="4297" max="4297" width="7" style="38" customWidth="1"/>
    <col min="4298" max="4299" width="9.140625" style="38" customWidth="1"/>
    <col min="4300" max="4300" width="6.42578125" style="38" customWidth="1"/>
    <col min="4301" max="4302" width="9.140625" style="38" customWidth="1"/>
    <col min="4303" max="4303" width="6.7109375" style="38" customWidth="1"/>
    <col min="4304" max="4304" width="6.42578125" style="38" customWidth="1"/>
    <col min="4305" max="4305" width="9.28515625" style="38" customWidth="1"/>
    <col min="4306" max="4306" width="8.5703125" style="38" customWidth="1"/>
    <col min="4307" max="4307" width="6.7109375" style="38" customWidth="1"/>
    <col min="4308" max="4308" width="6.42578125" style="38" customWidth="1"/>
    <col min="4309" max="4310" width="9.140625" style="38" customWidth="1"/>
    <col min="4311" max="4311" width="6.42578125" style="38" customWidth="1"/>
    <col min="4312" max="4312" width="8" style="38" customWidth="1"/>
    <col min="4313" max="4313" width="9.140625" style="38" customWidth="1"/>
    <col min="4314" max="4314" width="6.28515625" style="38" customWidth="1"/>
    <col min="4315" max="4315" width="6.85546875" style="38" customWidth="1"/>
    <col min="4316" max="4316" width="9.140625" style="38" customWidth="1"/>
    <col min="4317" max="4317" width="5.42578125" style="38" customWidth="1"/>
    <col min="4318" max="4318" width="8.140625" style="38" customWidth="1"/>
    <col min="4319" max="4319" width="11.140625" style="38" customWidth="1"/>
    <col min="4320" max="4320" width="8.28515625" style="38" customWidth="1"/>
    <col min="4321" max="4321" width="16.7109375" style="38" customWidth="1"/>
    <col min="4322" max="4322" width="12.7109375" style="38" customWidth="1"/>
    <col min="4323" max="4323" width="13" style="38" customWidth="1"/>
    <col min="4324" max="4324" width="16.7109375" style="38" customWidth="1"/>
    <col min="4325" max="4325" width="12.7109375" style="38" customWidth="1"/>
    <col min="4326" max="4326" width="12.85546875" style="38" customWidth="1"/>
    <col min="4327" max="4327" width="14.42578125" style="38" customWidth="1"/>
    <col min="4328" max="4328" width="12.7109375" style="38" customWidth="1"/>
    <col min="4329" max="4330" width="12.85546875" style="38" customWidth="1"/>
    <col min="4331" max="4331" width="12.7109375" style="38" customWidth="1"/>
    <col min="4332" max="4332" width="12.5703125" style="38" customWidth="1"/>
    <col min="4333" max="4333" width="10.42578125" style="38" customWidth="1"/>
    <col min="4334" max="4335" width="12.7109375" style="38" customWidth="1"/>
    <col min="4336" max="4336" width="12.85546875" style="38" bestFit="1" customWidth="1"/>
    <col min="4337" max="4338" width="12.85546875" style="38" customWidth="1"/>
    <col min="4339" max="4339" width="24.140625" style="38" bestFit="1" customWidth="1"/>
    <col min="4340" max="4340" width="13.28515625" style="38" customWidth="1"/>
    <col min="4341" max="4341" width="12.85546875" style="38" bestFit="1" customWidth="1"/>
    <col min="4342" max="4342" width="12.7109375" style="38" bestFit="1" customWidth="1"/>
    <col min="4343" max="4345" width="12.85546875" style="38" bestFit="1" customWidth="1"/>
    <col min="4346" max="4346" width="12.7109375" style="38" bestFit="1" customWidth="1"/>
    <col min="4347" max="4347" width="12.85546875" style="38" bestFit="1" customWidth="1"/>
    <col min="4348" max="4348" width="7.28515625" style="38" customWidth="1"/>
    <col min="4349" max="4350" width="9.140625" style="38"/>
    <col min="4351" max="4351" width="33.42578125" style="38" bestFit="1" customWidth="1"/>
    <col min="4352" max="4353" width="12.85546875" style="38" bestFit="1" customWidth="1"/>
    <col min="4354" max="4354" width="9.140625" style="38"/>
    <col min="4355" max="4355" width="12.85546875" style="38" bestFit="1" customWidth="1"/>
    <col min="4356" max="4522" width="9.140625" style="38"/>
    <col min="4523" max="4523" width="4.140625" style="38" customWidth="1"/>
    <col min="4524" max="4524" width="0" style="38" hidden="1" customWidth="1"/>
    <col min="4525" max="4525" width="5.85546875" style="38" customWidth="1"/>
    <col min="4526" max="4526" width="4.85546875" style="38" customWidth="1"/>
    <col min="4527" max="4527" width="21.85546875" style="38" customWidth="1"/>
    <col min="4528" max="4528" width="5.5703125" style="38" customWidth="1"/>
    <col min="4529" max="4529" width="11.42578125" style="38" customWidth="1"/>
    <col min="4530" max="4530" width="9.140625" style="38" customWidth="1"/>
    <col min="4531" max="4531" width="9.85546875" style="38" customWidth="1"/>
    <col min="4532" max="4533" width="9.140625" style="38" customWidth="1"/>
    <col min="4534" max="4534" width="13.5703125" style="38" customWidth="1"/>
    <col min="4535" max="4535" width="13.28515625" style="38" customWidth="1"/>
    <col min="4536" max="4536" width="15.7109375" style="38" customWidth="1"/>
    <col min="4537" max="4538" width="9.140625" style="38" customWidth="1"/>
    <col min="4539" max="4539" width="12.7109375" style="38" customWidth="1"/>
    <col min="4540" max="4540" width="9.85546875" style="38" customWidth="1"/>
    <col min="4541" max="4541" width="14.5703125" style="38" customWidth="1"/>
    <col min="4542" max="4542" width="9.140625" style="38" customWidth="1"/>
    <col min="4543" max="4543" width="11.5703125" style="38" customWidth="1"/>
    <col min="4544" max="4544" width="9.140625" style="38" customWidth="1"/>
    <col min="4545" max="4545" width="10.85546875" style="38" customWidth="1"/>
    <col min="4546" max="4546" width="11.28515625" style="38" customWidth="1"/>
    <col min="4547" max="4547" width="10.28515625" style="38" customWidth="1"/>
    <col min="4548" max="4548" width="9.140625" style="38" customWidth="1"/>
    <col min="4549" max="4549" width="14.42578125" style="38" customWidth="1"/>
    <col min="4550" max="4550" width="6.7109375" style="38" customWidth="1"/>
    <col min="4551" max="4551" width="7.140625" style="38" customWidth="1"/>
    <col min="4552" max="4552" width="6.7109375" style="38" customWidth="1"/>
    <col min="4553" max="4553" width="7" style="38" customWidth="1"/>
    <col min="4554" max="4555" width="9.140625" style="38" customWidth="1"/>
    <col min="4556" max="4556" width="6.42578125" style="38" customWidth="1"/>
    <col min="4557" max="4558" width="9.140625" style="38" customWidth="1"/>
    <col min="4559" max="4559" width="6.7109375" style="38" customWidth="1"/>
    <col min="4560" max="4560" width="6.42578125" style="38" customWidth="1"/>
    <col min="4561" max="4561" width="9.28515625" style="38" customWidth="1"/>
    <col min="4562" max="4562" width="8.5703125" style="38" customWidth="1"/>
    <col min="4563" max="4563" width="6.7109375" style="38" customWidth="1"/>
    <col min="4564" max="4564" width="6.42578125" style="38" customWidth="1"/>
    <col min="4565" max="4566" width="9.140625" style="38" customWidth="1"/>
    <col min="4567" max="4567" width="6.42578125" style="38" customWidth="1"/>
    <col min="4568" max="4568" width="8" style="38" customWidth="1"/>
    <col min="4569" max="4569" width="9.140625" style="38" customWidth="1"/>
    <col min="4570" max="4570" width="6.28515625" style="38" customWidth="1"/>
    <col min="4571" max="4571" width="6.85546875" style="38" customWidth="1"/>
    <col min="4572" max="4572" width="9.140625" style="38" customWidth="1"/>
    <col min="4573" max="4573" width="5.42578125" style="38" customWidth="1"/>
    <col min="4574" max="4574" width="8.140625" style="38" customWidth="1"/>
    <col min="4575" max="4575" width="11.140625" style="38" customWidth="1"/>
    <col min="4576" max="4576" width="8.28515625" style="38" customWidth="1"/>
    <col min="4577" max="4577" width="16.7109375" style="38" customWidth="1"/>
    <col min="4578" max="4578" width="12.7109375" style="38" customWidth="1"/>
    <col min="4579" max="4579" width="13" style="38" customWidth="1"/>
    <col min="4580" max="4580" width="16.7109375" style="38" customWidth="1"/>
    <col min="4581" max="4581" width="12.7109375" style="38" customWidth="1"/>
    <col min="4582" max="4582" width="12.85546875" style="38" customWidth="1"/>
    <col min="4583" max="4583" width="14.42578125" style="38" customWidth="1"/>
    <col min="4584" max="4584" width="12.7109375" style="38" customWidth="1"/>
    <col min="4585" max="4586" width="12.85546875" style="38" customWidth="1"/>
    <col min="4587" max="4587" width="12.7109375" style="38" customWidth="1"/>
    <col min="4588" max="4588" width="12.5703125" style="38" customWidth="1"/>
    <col min="4589" max="4589" width="10.42578125" style="38" customWidth="1"/>
    <col min="4590" max="4591" width="12.7109375" style="38" customWidth="1"/>
    <col min="4592" max="4592" width="12.85546875" style="38" bestFit="1" customWidth="1"/>
    <col min="4593" max="4594" width="12.85546875" style="38" customWidth="1"/>
    <col min="4595" max="4595" width="24.140625" style="38" bestFit="1" customWidth="1"/>
    <col min="4596" max="4596" width="13.28515625" style="38" customWidth="1"/>
    <col min="4597" max="4597" width="12.85546875" style="38" bestFit="1" customWidth="1"/>
    <col min="4598" max="4598" width="12.7109375" style="38" bestFit="1" customWidth="1"/>
    <col min="4599" max="4601" width="12.85546875" style="38" bestFit="1" customWidth="1"/>
    <col min="4602" max="4602" width="12.7109375" style="38" bestFit="1" customWidth="1"/>
    <col min="4603" max="4603" width="12.85546875" style="38" bestFit="1" customWidth="1"/>
    <col min="4604" max="4604" width="7.28515625" style="38" customWidth="1"/>
    <col min="4605" max="4606" width="9.140625" style="38"/>
    <col min="4607" max="4607" width="33.42578125" style="38" bestFit="1" customWidth="1"/>
    <col min="4608" max="4609" width="12.85546875" style="38" bestFit="1" customWidth="1"/>
    <col min="4610" max="4610" width="9.140625" style="38"/>
    <col min="4611" max="4611" width="12.85546875" style="38" bestFit="1" customWidth="1"/>
    <col min="4612" max="4778" width="9.140625" style="38"/>
    <col min="4779" max="4779" width="4.140625" style="38" customWidth="1"/>
    <col min="4780" max="4780" width="0" style="38" hidden="1" customWidth="1"/>
    <col min="4781" max="4781" width="5.85546875" style="38" customWidth="1"/>
    <col min="4782" max="4782" width="4.85546875" style="38" customWidth="1"/>
    <col min="4783" max="4783" width="21.85546875" style="38" customWidth="1"/>
    <col min="4784" max="4784" width="5.5703125" style="38" customWidth="1"/>
    <col min="4785" max="4785" width="11.42578125" style="38" customWidth="1"/>
    <col min="4786" max="4786" width="9.140625" style="38" customWidth="1"/>
    <col min="4787" max="4787" width="9.85546875" style="38" customWidth="1"/>
    <col min="4788" max="4789" width="9.140625" style="38" customWidth="1"/>
    <col min="4790" max="4790" width="13.5703125" style="38" customWidth="1"/>
    <col min="4791" max="4791" width="13.28515625" style="38" customWidth="1"/>
    <col min="4792" max="4792" width="15.7109375" style="38" customWidth="1"/>
    <col min="4793" max="4794" width="9.140625" style="38" customWidth="1"/>
    <col min="4795" max="4795" width="12.7109375" style="38" customWidth="1"/>
    <col min="4796" max="4796" width="9.85546875" style="38" customWidth="1"/>
    <col min="4797" max="4797" width="14.5703125" style="38" customWidth="1"/>
    <col min="4798" max="4798" width="9.140625" style="38" customWidth="1"/>
    <col min="4799" max="4799" width="11.5703125" style="38" customWidth="1"/>
    <col min="4800" max="4800" width="9.140625" style="38" customWidth="1"/>
    <col min="4801" max="4801" width="10.85546875" style="38" customWidth="1"/>
    <col min="4802" max="4802" width="11.28515625" style="38" customWidth="1"/>
    <col min="4803" max="4803" width="10.28515625" style="38" customWidth="1"/>
    <col min="4804" max="4804" width="9.140625" style="38" customWidth="1"/>
    <col min="4805" max="4805" width="14.42578125" style="38" customWidth="1"/>
    <col min="4806" max="4806" width="6.7109375" style="38" customWidth="1"/>
    <col min="4807" max="4807" width="7.140625" style="38" customWidth="1"/>
    <col min="4808" max="4808" width="6.7109375" style="38" customWidth="1"/>
    <col min="4809" max="4809" width="7" style="38" customWidth="1"/>
    <col min="4810" max="4811" width="9.140625" style="38" customWidth="1"/>
    <col min="4812" max="4812" width="6.42578125" style="38" customWidth="1"/>
    <col min="4813" max="4814" width="9.140625" style="38" customWidth="1"/>
    <col min="4815" max="4815" width="6.7109375" style="38" customWidth="1"/>
    <col min="4816" max="4816" width="6.42578125" style="38" customWidth="1"/>
    <col min="4817" max="4817" width="9.28515625" style="38" customWidth="1"/>
    <col min="4818" max="4818" width="8.5703125" style="38" customWidth="1"/>
    <col min="4819" max="4819" width="6.7109375" style="38" customWidth="1"/>
    <col min="4820" max="4820" width="6.42578125" style="38" customWidth="1"/>
    <col min="4821" max="4822" width="9.140625" style="38" customWidth="1"/>
    <col min="4823" max="4823" width="6.42578125" style="38" customWidth="1"/>
    <col min="4824" max="4824" width="8" style="38" customWidth="1"/>
    <col min="4825" max="4825" width="9.140625" style="38" customWidth="1"/>
    <col min="4826" max="4826" width="6.28515625" style="38" customWidth="1"/>
    <col min="4827" max="4827" width="6.85546875" style="38" customWidth="1"/>
    <col min="4828" max="4828" width="9.140625" style="38" customWidth="1"/>
    <col min="4829" max="4829" width="5.42578125" style="38" customWidth="1"/>
    <col min="4830" max="4830" width="8.140625" style="38" customWidth="1"/>
    <col min="4831" max="4831" width="11.140625" style="38" customWidth="1"/>
    <col min="4832" max="4832" width="8.28515625" style="38" customWidth="1"/>
    <col min="4833" max="4833" width="16.7109375" style="38" customWidth="1"/>
    <col min="4834" max="4834" width="12.7109375" style="38" customWidth="1"/>
    <col min="4835" max="4835" width="13" style="38" customWidth="1"/>
    <col min="4836" max="4836" width="16.7109375" style="38" customWidth="1"/>
    <col min="4837" max="4837" width="12.7109375" style="38" customWidth="1"/>
    <col min="4838" max="4838" width="12.85546875" style="38" customWidth="1"/>
    <col min="4839" max="4839" width="14.42578125" style="38" customWidth="1"/>
    <col min="4840" max="4840" width="12.7109375" style="38" customWidth="1"/>
    <col min="4841" max="4842" width="12.85546875" style="38" customWidth="1"/>
    <col min="4843" max="4843" width="12.7109375" style="38" customWidth="1"/>
    <col min="4844" max="4844" width="12.5703125" style="38" customWidth="1"/>
    <col min="4845" max="4845" width="10.42578125" style="38" customWidth="1"/>
    <col min="4846" max="4847" width="12.7109375" style="38" customWidth="1"/>
    <col min="4848" max="4848" width="12.85546875" style="38" bestFit="1" customWidth="1"/>
    <col min="4849" max="4850" width="12.85546875" style="38" customWidth="1"/>
    <col min="4851" max="4851" width="24.140625" style="38" bestFit="1" customWidth="1"/>
    <col min="4852" max="4852" width="13.28515625" style="38" customWidth="1"/>
    <col min="4853" max="4853" width="12.85546875" style="38" bestFit="1" customWidth="1"/>
    <col min="4854" max="4854" width="12.7109375" style="38" bestFit="1" customWidth="1"/>
    <col min="4855" max="4857" width="12.85546875" style="38" bestFit="1" customWidth="1"/>
    <col min="4858" max="4858" width="12.7109375" style="38" bestFit="1" customWidth="1"/>
    <col min="4859" max="4859" width="12.85546875" style="38" bestFit="1" customWidth="1"/>
    <col min="4860" max="4860" width="7.28515625" style="38" customWidth="1"/>
    <col min="4861" max="4862" width="9.140625" style="38"/>
    <col min="4863" max="4863" width="33.42578125" style="38" bestFit="1" customWidth="1"/>
    <col min="4864" max="4865" width="12.85546875" style="38" bestFit="1" customWidth="1"/>
    <col min="4866" max="4866" width="9.140625" style="38"/>
    <col min="4867" max="4867" width="12.85546875" style="38" bestFit="1" customWidth="1"/>
    <col min="4868" max="5034" width="9.140625" style="38"/>
    <col min="5035" max="5035" width="4.140625" style="38" customWidth="1"/>
    <col min="5036" max="5036" width="0" style="38" hidden="1" customWidth="1"/>
    <col min="5037" max="5037" width="5.85546875" style="38" customWidth="1"/>
    <col min="5038" max="5038" width="4.85546875" style="38" customWidth="1"/>
    <col min="5039" max="5039" width="21.85546875" style="38" customWidth="1"/>
    <col min="5040" max="5040" width="5.5703125" style="38" customWidth="1"/>
    <col min="5041" max="5041" width="11.42578125" style="38" customWidth="1"/>
    <col min="5042" max="5042" width="9.140625" style="38" customWidth="1"/>
    <col min="5043" max="5043" width="9.85546875" style="38" customWidth="1"/>
    <col min="5044" max="5045" width="9.140625" style="38" customWidth="1"/>
    <col min="5046" max="5046" width="13.5703125" style="38" customWidth="1"/>
    <col min="5047" max="5047" width="13.28515625" style="38" customWidth="1"/>
    <col min="5048" max="5048" width="15.7109375" style="38" customWidth="1"/>
    <col min="5049" max="5050" width="9.140625" style="38" customWidth="1"/>
    <col min="5051" max="5051" width="12.7109375" style="38" customWidth="1"/>
    <col min="5052" max="5052" width="9.85546875" style="38" customWidth="1"/>
    <col min="5053" max="5053" width="14.5703125" style="38" customWidth="1"/>
    <col min="5054" max="5054" width="9.140625" style="38" customWidth="1"/>
    <col min="5055" max="5055" width="11.5703125" style="38" customWidth="1"/>
    <col min="5056" max="5056" width="9.140625" style="38" customWidth="1"/>
    <col min="5057" max="5057" width="10.85546875" style="38" customWidth="1"/>
    <col min="5058" max="5058" width="11.28515625" style="38" customWidth="1"/>
    <col min="5059" max="5059" width="10.28515625" style="38" customWidth="1"/>
    <col min="5060" max="5060" width="9.140625" style="38" customWidth="1"/>
    <col min="5061" max="5061" width="14.42578125" style="38" customWidth="1"/>
    <col min="5062" max="5062" width="6.7109375" style="38" customWidth="1"/>
    <col min="5063" max="5063" width="7.140625" style="38" customWidth="1"/>
    <col min="5064" max="5064" width="6.7109375" style="38" customWidth="1"/>
    <col min="5065" max="5065" width="7" style="38" customWidth="1"/>
    <col min="5066" max="5067" width="9.140625" style="38" customWidth="1"/>
    <col min="5068" max="5068" width="6.42578125" style="38" customWidth="1"/>
    <col min="5069" max="5070" width="9.140625" style="38" customWidth="1"/>
    <col min="5071" max="5071" width="6.7109375" style="38" customWidth="1"/>
    <col min="5072" max="5072" width="6.42578125" style="38" customWidth="1"/>
    <col min="5073" max="5073" width="9.28515625" style="38" customWidth="1"/>
    <col min="5074" max="5074" width="8.5703125" style="38" customWidth="1"/>
    <col min="5075" max="5075" width="6.7109375" style="38" customWidth="1"/>
    <col min="5076" max="5076" width="6.42578125" style="38" customWidth="1"/>
    <col min="5077" max="5078" width="9.140625" style="38" customWidth="1"/>
    <col min="5079" max="5079" width="6.42578125" style="38" customWidth="1"/>
    <col min="5080" max="5080" width="8" style="38" customWidth="1"/>
    <col min="5081" max="5081" width="9.140625" style="38" customWidth="1"/>
    <col min="5082" max="5082" width="6.28515625" style="38" customWidth="1"/>
    <col min="5083" max="5083" width="6.85546875" style="38" customWidth="1"/>
    <col min="5084" max="5084" width="9.140625" style="38" customWidth="1"/>
    <col min="5085" max="5085" width="5.42578125" style="38" customWidth="1"/>
    <col min="5086" max="5086" width="8.140625" style="38" customWidth="1"/>
    <col min="5087" max="5087" width="11.140625" style="38" customWidth="1"/>
    <col min="5088" max="5088" width="8.28515625" style="38" customWidth="1"/>
    <col min="5089" max="5089" width="16.7109375" style="38" customWidth="1"/>
    <col min="5090" max="5090" width="12.7109375" style="38" customWidth="1"/>
    <col min="5091" max="5091" width="13" style="38" customWidth="1"/>
    <col min="5092" max="5092" width="16.7109375" style="38" customWidth="1"/>
    <col min="5093" max="5093" width="12.7109375" style="38" customWidth="1"/>
    <col min="5094" max="5094" width="12.85546875" style="38" customWidth="1"/>
    <col min="5095" max="5095" width="14.42578125" style="38" customWidth="1"/>
    <col min="5096" max="5096" width="12.7109375" style="38" customWidth="1"/>
    <col min="5097" max="5098" width="12.85546875" style="38" customWidth="1"/>
    <col min="5099" max="5099" width="12.7109375" style="38" customWidth="1"/>
    <col min="5100" max="5100" width="12.5703125" style="38" customWidth="1"/>
    <col min="5101" max="5101" width="10.42578125" style="38" customWidth="1"/>
    <col min="5102" max="5103" width="12.7109375" style="38" customWidth="1"/>
    <col min="5104" max="5104" width="12.85546875" style="38" bestFit="1" customWidth="1"/>
    <col min="5105" max="5106" width="12.85546875" style="38" customWidth="1"/>
    <col min="5107" max="5107" width="24.140625" style="38" bestFit="1" customWidth="1"/>
    <col min="5108" max="5108" width="13.28515625" style="38" customWidth="1"/>
    <col min="5109" max="5109" width="12.85546875" style="38" bestFit="1" customWidth="1"/>
    <col min="5110" max="5110" width="12.7109375" style="38" bestFit="1" customWidth="1"/>
    <col min="5111" max="5113" width="12.85546875" style="38" bestFit="1" customWidth="1"/>
    <col min="5114" max="5114" width="12.7109375" style="38" bestFit="1" customWidth="1"/>
    <col min="5115" max="5115" width="12.85546875" style="38" bestFit="1" customWidth="1"/>
    <col min="5116" max="5116" width="7.28515625" style="38" customWidth="1"/>
    <col min="5117" max="5118" width="9.140625" style="38"/>
    <col min="5119" max="5119" width="33.42578125" style="38" bestFit="1" customWidth="1"/>
    <col min="5120" max="5121" width="12.85546875" style="38" bestFit="1" customWidth="1"/>
    <col min="5122" max="5122" width="9.140625" style="38"/>
    <col min="5123" max="5123" width="12.85546875" style="38" bestFit="1" customWidth="1"/>
    <col min="5124" max="5290" width="9.140625" style="38"/>
    <col min="5291" max="5291" width="4.140625" style="38" customWidth="1"/>
    <col min="5292" max="5292" width="0" style="38" hidden="1" customWidth="1"/>
    <col min="5293" max="5293" width="5.85546875" style="38" customWidth="1"/>
    <col min="5294" max="5294" width="4.85546875" style="38" customWidth="1"/>
    <col min="5295" max="5295" width="21.85546875" style="38" customWidth="1"/>
    <col min="5296" max="5296" width="5.5703125" style="38" customWidth="1"/>
    <col min="5297" max="5297" width="11.42578125" style="38" customWidth="1"/>
    <col min="5298" max="5298" width="9.140625" style="38" customWidth="1"/>
    <col min="5299" max="5299" width="9.85546875" style="38" customWidth="1"/>
    <col min="5300" max="5301" width="9.140625" style="38" customWidth="1"/>
    <col min="5302" max="5302" width="13.5703125" style="38" customWidth="1"/>
    <col min="5303" max="5303" width="13.28515625" style="38" customWidth="1"/>
    <col min="5304" max="5304" width="15.7109375" style="38" customWidth="1"/>
    <col min="5305" max="5306" width="9.140625" style="38" customWidth="1"/>
    <col min="5307" max="5307" width="12.7109375" style="38" customWidth="1"/>
    <col min="5308" max="5308" width="9.85546875" style="38" customWidth="1"/>
    <col min="5309" max="5309" width="14.5703125" style="38" customWidth="1"/>
    <col min="5310" max="5310" width="9.140625" style="38" customWidth="1"/>
    <col min="5311" max="5311" width="11.5703125" style="38" customWidth="1"/>
    <col min="5312" max="5312" width="9.140625" style="38" customWidth="1"/>
    <col min="5313" max="5313" width="10.85546875" style="38" customWidth="1"/>
    <col min="5314" max="5314" width="11.28515625" style="38" customWidth="1"/>
    <col min="5315" max="5315" width="10.28515625" style="38" customWidth="1"/>
    <col min="5316" max="5316" width="9.140625" style="38" customWidth="1"/>
    <col min="5317" max="5317" width="14.42578125" style="38" customWidth="1"/>
    <col min="5318" max="5318" width="6.7109375" style="38" customWidth="1"/>
    <col min="5319" max="5319" width="7.140625" style="38" customWidth="1"/>
    <col min="5320" max="5320" width="6.7109375" style="38" customWidth="1"/>
    <col min="5321" max="5321" width="7" style="38" customWidth="1"/>
    <col min="5322" max="5323" width="9.140625" style="38" customWidth="1"/>
    <col min="5324" max="5324" width="6.42578125" style="38" customWidth="1"/>
    <col min="5325" max="5326" width="9.140625" style="38" customWidth="1"/>
    <col min="5327" max="5327" width="6.7109375" style="38" customWidth="1"/>
    <col min="5328" max="5328" width="6.42578125" style="38" customWidth="1"/>
    <col min="5329" max="5329" width="9.28515625" style="38" customWidth="1"/>
    <col min="5330" max="5330" width="8.5703125" style="38" customWidth="1"/>
    <col min="5331" max="5331" width="6.7109375" style="38" customWidth="1"/>
    <col min="5332" max="5332" width="6.42578125" style="38" customWidth="1"/>
    <col min="5333" max="5334" width="9.140625" style="38" customWidth="1"/>
    <col min="5335" max="5335" width="6.42578125" style="38" customWidth="1"/>
    <col min="5336" max="5336" width="8" style="38" customWidth="1"/>
    <col min="5337" max="5337" width="9.140625" style="38" customWidth="1"/>
    <col min="5338" max="5338" width="6.28515625" style="38" customWidth="1"/>
    <col min="5339" max="5339" width="6.85546875" style="38" customWidth="1"/>
    <col min="5340" max="5340" width="9.140625" style="38" customWidth="1"/>
    <col min="5341" max="5341" width="5.42578125" style="38" customWidth="1"/>
    <col min="5342" max="5342" width="8.140625" style="38" customWidth="1"/>
    <col min="5343" max="5343" width="11.140625" style="38" customWidth="1"/>
    <col min="5344" max="5344" width="8.28515625" style="38" customWidth="1"/>
    <col min="5345" max="5345" width="16.7109375" style="38" customWidth="1"/>
    <col min="5346" max="5346" width="12.7109375" style="38" customWidth="1"/>
    <col min="5347" max="5347" width="13" style="38" customWidth="1"/>
    <col min="5348" max="5348" width="16.7109375" style="38" customWidth="1"/>
    <col min="5349" max="5349" width="12.7109375" style="38" customWidth="1"/>
    <col min="5350" max="5350" width="12.85546875" style="38" customWidth="1"/>
    <col min="5351" max="5351" width="14.42578125" style="38" customWidth="1"/>
    <col min="5352" max="5352" width="12.7109375" style="38" customWidth="1"/>
    <col min="5353" max="5354" width="12.85546875" style="38" customWidth="1"/>
    <col min="5355" max="5355" width="12.7109375" style="38" customWidth="1"/>
    <col min="5356" max="5356" width="12.5703125" style="38" customWidth="1"/>
    <col min="5357" max="5357" width="10.42578125" style="38" customWidth="1"/>
    <col min="5358" max="5359" width="12.7109375" style="38" customWidth="1"/>
    <col min="5360" max="5360" width="12.85546875" style="38" bestFit="1" customWidth="1"/>
    <col min="5361" max="5362" width="12.85546875" style="38" customWidth="1"/>
    <col min="5363" max="5363" width="24.140625" style="38" bestFit="1" customWidth="1"/>
    <col min="5364" max="5364" width="13.28515625" style="38" customWidth="1"/>
    <col min="5365" max="5365" width="12.85546875" style="38" bestFit="1" customWidth="1"/>
    <col min="5366" max="5366" width="12.7109375" style="38" bestFit="1" customWidth="1"/>
    <col min="5367" max="5369" width="12.85546875" style="38" bestFit="1" customWidth="1"/>
    <col min="5370" max="5370" width="12.7109375" style="38" bestFit="1" customWidth="1"/>
    <col min="5371" max="5371" width="12.85546875" style="38" bestFit="1" customWidth="1"/>
    <col min="5372" max="5372" width="7.28515625" style="38" customWidth="1"/>
    <col min="5373" max="5374" width="9.140625" style="38"/>
    <col min="5375" max="5375" width="33.42578125" style="38" bestFit="1" customWidth="1"/>
    <col min="5376" max="5377" width="12.85546875" style="38" bestFit="1" customWidth="1"/>
    <col min="5378" max="5378" width="9.140625" style="38"/>
    <col min="5379" max="5379" width="12.85546875" style="38" bestFit="1" customWidth="1"/>
    <col min="5380" max="5546" width="9.140625" style="38"/>
    <col min="5547" max="5547" width="4.140625" style="38" customWidth="1"/>
    <col min="5548" max="5548" width="0" style="38" hidden="1" customWidth="1"/>
    <col min="5549" max="5549" width="5.85546875" style="38" customWidth="1"/>
    <col min="5550" max="5550" width="4.85546875" style="38" customWidth="1"/>
    <col min="5551" max="5551" width="21.85546875" style="38" customWidth="1"/>
    <col min="5552" max="5552" width="5.5703125" style="38" customWidth="1"/>
    <col min="5553" max="5553" width="11.42578125" style="38" customWidth="1"/>
    <col min="5554" max="5554" width="9.140625" style="38" customWidth="1"/>
    <col min="5555" max="5555" width="9.85546875" style="38" customWidth="1"/>
    <col min="5556" max="5557" width="9.140625" style="38" customWidth="1"/>
    <col min="5558" max="5558" width="13.5703125" style="38" customWidth="1"/>
    <col min="5559" max="5559" width="13.28515625" style="38" customWidth="1"/>
    <col min="5560" max="5560" width="15.7109375" style="38" customWidth="1"/>
    <col min="5561" max="5562" width="9.140625" style="38" customWidth="1"/>
    <col min="5563" max="5563" width="12.7109375" style="38" customWidth="1"/>
    <col min="5564" max="5564" width="9.85546875" style="38" customWidth="1"/>
    <col min="5565" max="5565" width="14.5703125" style="38" customWidth="1"/>
    <col min="5566" max="5566" width="9.140625" style="38" customWidth="1"/>
    <col min="5567" max="5567" width="11.5703125" style="38" customWidth="1"/>
    <col min="5568" max="5568" width="9.140625" style="38" customWidth="1"/>
    <col min="5569" max="5569" width="10.85546875" style="38" customWidth="1"/>
    <col min="5570" max="5570" width="11.28515625" style="38" customWidth="1"/>
    <col min="5571" max="5571" width="10.28515625" style="38" customWidth="1"/>
    <col min="5572" max="5572" width="9.140625" style="38" customWidth="1"/>
    <col min="5573" max="5573" width="14.42578125" style="38" customWidth="1"/>
    <col min="5574" max="5574" width="6.7109375" style="38" customWidth="1"/>
    <col min="5575" max="5575" width="7.140625" style="38" customWidth="1"/>
    <col min="5576" max="5576" width="6.7109375" style="38" customWidth="1"/>
    <col min="5577" max="5577" width="7" style="38" customWidth="1"/>
    <col min="5578" max="5579" width="9.140625" style="38" customWidth="1"/>
    <col min="5580" max="5580" width="6.42578125" style="38" customWidth="1"/>
    <col min="5581" max="5582" width="9.140625" style="38" customWidth="1"/>
    <col min="5583" max="5583" width="6.7109375" style="38" customWidth="1"/>
    <col min="5584" max="5584" width="6.42578125" style="38" customWidth="1"/>
    <col min="5585" max="5585" width="9.28515625" style="38" customWidth="1"/>
    <col min="5586" max="5586" width="8.5703125" style="38" customWidth="1"/>
    <col min="5587" max="5587" width="6.7109375" style="38" customWidth="1"/>
    <col min="5588" max="5588" width="6.42578125" style="38" customWidth="1"/>
    <col min="5589" max="5590" width="9.140625" style="38" customWidth="1"/>
    <col min="5591" max="5591" width="6.42578125" style="38" customWidth="1"/>
    <col min="5592" max="5592" width="8" style="38" customWidth="1"/>
    <col min="5593" max="5593" width="9.140625" style="38" customWidth="1"/>
    <col min="5594" max="5594" width="6.28515625" style="38" customWidth="1"/>
    <col min="5595" max="5595" width="6.85546875" style="38" customWidth="1"/>
    <col min="5596" max="5596" width="9.140625" style="38" customWidth="1"/>
    <col min="5597" max="5597" width="5.42578125" style="38" customWidth="1"/>
    <col min="5598" max="5598" width="8.140625" style="38" customWidth="1"/>
    <col min="5599" max="5599" width="11.140625" style="38" customWidth="1"/>
    <col min="5600" max="5600" width="8.28515625" style="38" customWidth="1"/>
    <col min="5601" max="5601" width="16.7109375" style="38" customWidth="1"/>
    <col min="5602" max="5602" width="12.7109375" style="38" customWidth="1"/>
    <col min="5603" max="5603" width="13" style="38" customWidth="1"/>
    <col min="5604" max="5604" width="16.7109375" style="38" customWidth="1"/>
    <col min="5605" max="5605" width="12.7109375" style="38" customWidth="1"/>
    <col min="5606" max="5606" width="12.85546875" style="38" customWidth="1"/>
    <col min="5607" max="5607" width="14.42578125" style="38" customWidth="1"/>
    <col min="5608" max="5608" width="12.7109375" style="38" customWidth="1"/>
    <col min="5609" max="5610" width="12.85546875" style="38" customWidth="1"/>
    <col min="5611" max="5611" width="12.7109375" style="38" customWidth="1"/>
    <col min="5612" max="5612" width="12.5703125" style="38" customWidth="1"/>
    <col min="5613" max="5613" width="10.42578125" style="38" customWidth="1"/>
    <col min="5614" max="5615" width="12.7109375" style="38" customWidth="1"/>
    <col min="5616" max="5616" width="12.85546875" style="38" bestFit="1" customWidth="1"/>
    <col min="5617" max="5618" width="12.85546875" style="38" customWidth="1"/>
    <col min="5619" max="5619" width="24.140625" style="38" bestFit="1" customWidth="1"/>
    <col min="5620" max="5620" width="13.28515625" style="38" customWidth="1"/>
    <col min="5621" max="5621" width="12.85546875" style="38" bestFit="1" customWidth="1"/>
    <col min="5622" max="5622" width="12.7109375" style="38" bestFit="1" customWidth="1"/>
    <col min="5623" max="5625" width="12.85546875" style="38" bestFit="1" customWidth="1"/>
    <col min="5626" max="5626" width="12.7109375" style="38" bestFit="1" customWidth="1"/>
    <col min="5627" max="5627" width="12.85546875" style="38" bestFit="1" customWidth="1"/>
    <col min="5628" max="5628" width="7.28515625" style="38" customWidth="1"/>
    <col min="5629" max="5630" width="9.140625" style="38"/>
    <col min="5631" max="5631" width="33.42578125" style="38" bestFit="1" customWidth="1"/>
    <col min="5632" max="5633" width="12.85546875" style="38" bestFit="1" customWidth="1"/>
    <col min="5634" max="5634" width="9.140625" style="38"/>
    <col min="5635" max="5635" width="12.85546875" style="38" bestFit="1" customWidth="1"/>
    <col min="5636" max="5802" width="9.140625" style="38"/>
    <col min="5803" max="5803" width="4.140625" style="38" customWidth="1"/>
    <col min="5804" max="5804" width="0" style="38" hidden="1" customWidth="1"/>
    <col min="5805" max="5805" width="5.85546875" style="38" customWidth="1"/>
    <col min="5806" max="5806" width="4.85546875" style="38" customWidth="1"/>
    <col min="5807" max="5807" width="21.85546875" style="38" customWidth="1"/>
    <col min="5808" max="5808" width="5.5703125" style="38" customWidth="1"/>
    <col min="5809" max="5809" width="11.42578125" style="38" customWidth="1"/>
    <col min="5810" max="5810" width="9.140625" style="38" customWidth="1"/>
    <col min="5811" max="5811" width="9.85546875" style="38" customWidth="1"/>
    <col min="5812" max="5813" width="9.140625" style="38" customWidth="1"/>
    <col min="5814" max="5814" width="13.5703125" style="38" customWidth="1"/>
    <col min="5815" max="5815" width="13.28515625" style="38" customWidth="1"/>
    <col min="5816" max="5816" width="15.7109375" style="38" customWidth="1"/>
    <col min="5817" max="5818" width="9.140625" style="38" customWidth="1"/>
    <col min="5819" max="5819" width="12.7109375" style="38" customWidth="1"/>
    <col min="5820" max="5820" width="9.85546875" style="38" customWidth="1"/>
    <col min="5821" max="5821" width="14.5703125" style="38" customWidth="1"/>
    <col min="5822" max="5822" width="9.140625" style="38" customWidth="1"/>
    <col min="5823" max="5823" width="11.5703125" style="38" customWidth="1"/>
    <col min="5824" max="5824" width="9.140625" style="38" customWidth="1"/>
    <col min="5825" max="5825" width="10.85546875" style="38" customWidth="1"/>
    <col min="5826" max="5826" width="11.28515625" style="38" customWidth="1"/>
    <col min="5827" max="5827" width="10.28515625" style="38" customWidth="1"/>
    <col min="5828" max="5828" width="9.140625" style="38" customWidth="1"/>
    <col min="5829" max="5829" width="14.42578125" style="38" customWidth="1"/>
    <col min="5830" max="5830" width="6.7109375" style="38" customWidth="1"/>
    <col min="5831" max="5831" width="7.140625" style="38" customWidth="1"/>
    <col min="5832" max="5832" width="6.7109375" style="38" customWidth="1"/>
    <col min="5833" max="5833" width="7" style="38" customWidth="1"/>
    <col min="5834" max="5835" width="9.140625" style="38" customWidth="1"/>
    <col min="5836" max="5836" width="6.42578125" style="38" customWidth="1"/>
    <col min="5837" max="5838" width="9.140625" style="38" customWidth="1"/>
    <col min="5839" max="5839" width="6.7109375" style="38" customWidth="1"/>
    <col min="5840" max="5840" width="6.42578125" style="38" customWidth="1"/>
    <col min="5841" max="5841" width="9.28515625" style="38" customWidth="1"/>
    <col min="5842" max="5842" width="8.5703125" style="38" customWidth="1"/>
    <col min="5843" max="5843" width="6.7109375" style="38" customWidth="1"/>
    <col min="5844" max="5844" width="6.42578125" style="38" customWidth="1"/>
    <col min="5845" max="5846" width="9.140625" style="38" customWidth="1"/>
    <col min="5847" max="5847" width="6.42578125" style="38" customWidth="1"/>
    <col min="5848" max="5848" width="8" style="38" customWidth="1"/>
    <col min="5849" max="5849" width="9.140625" style="38" customWidth="1"/>
    <col min="5850" max="5850" width="6.28515625" style="38" customWidth="1"/>
    <col min="5851" max="5851" width="6.85546875" style="38" customWidth="1"/>
    <col min="5852" max="5852" width="9.140625" style="38" customWidth="1"/>
    <col min="5853" max="5853" width="5.42578125" style="38" customWidth="1"/>
    <col min="5854" max="5854" width="8.140625" style="38" customWidth="1"/>
    <col min="5855" max="5855" width="11.140625" style="38" customWidth="1"/>
    <col min="5856" max="5856" width="8.28515625" style="38" customWidth="1"/>
    <col min="5857" max="5857" width="16.7109375" style="38" customWidth="1"/>
    <col min="5858" max="5858" width="12.7109375" style="38" customWidth="1"/>
    <col min="5859" max="5859" width="13" style="38" customWidth="1"/>
    <col min="5860" max="5860" width="16.7109375" style="38" customWidth="1"/>
    <col min="5861" max="5861" width="12.7109375" style="38" customWidth="1"/>
    <col min="5862" max="5862" width="12.85546875" style="38" customWidth="1"/>
    <col min="5863" max="5863" width="14.42578125" style="38" customWidth="1"/>
    <col min="5864" max="5864" width="12.7109375" style="38" customWidth="1"/>
    <col min="5865" max="5866" width="12.85546875" style="38" customWidth="1"/>
    <col min="5867" max="5867" width="12.7109375" style="38" customWidth="1"/>
    <col min="5868" max="5868" width="12.5703125" style="38" customWidth="1"/>
    <col min="5869" max="5869" width="10.42578125" style="38" customWidth="1"/>
    <col min="5870" max="5871" width="12.7109375" style="38" customWidth="1"/>
    <col min="5872" max="5872" width="12.85546875" style="38" bestFit="1" customWidth="1"/>
    <col min="5873" max="5874" width="12.85546875" style="38" customWidth="1"/>
    <col min="5875" max="5875" width="24.140625" style="38" bestFit="1" customWidth="1"/>
    <col min="5876" max="5876" width="13.28515625" style="38" customWidth="1"/>
    <col min="5877" max="5877" width="12.85546875" style="38" bestFit="1" customWidth="1"/>
    <col min="5878" max="5878" width="12.7109375" style="38" bestFit="1" customWidth="1"/>
    <col min="5879" max="5881" width="12.85546875" style="38" bestFit="1" customWidth="1"/>
    <col min="5882" max="5882" width="12.7109375" style="38" bestFit="1" customWidth="1"/>
    <col min="5883" max="5883" width="12.85546875" style="38" bestFit="1" customWidth="1"/>
    <col min="5884" max="5884" width="7.28515625" style="38" customWidth="1"/>
    <col min="5885" max="5886" width="9.140625" style="38"/>
    <col min="5887" max="5887" width="33.42578125" style="38" bestFit="1" customWidth="1"/>
    <col min="5888" max="5889" width="12.85546875" style="38" bestFit="1" customWidth="1"/>
    <col min="5890" max="5890" width="9.140625" style="38"/>
    <col min="5891" max="5891" width="12.85546875" style="38" bestFit="1" customWidth="1"/>
    <col min="5892" max="6058" width="9.140625" style="38"/>
    <col min="6059" max="6059" width="4.140625" style="38" customWidth="1"/>
    <col min="6060" max="6060" width="0" style="38" hidden="1" customWidth="1"/>
    <col min="6061" max="6061" width="5.85546875" style="38" customWidth="1"/>
    <col min="6062" max="6062" width="4.85546875" style="38" customWidth="1"/>
    <col min="6063" max="6063" width="21.85546875" style="38" customWidth="1"/>
    <col min="6064" max="6064" width="5.5703125" style="38" customWidth="1"/>
    <col min="6065" max="6065" width="11.42578125" style="38" customWidth="1"/>
    <col min="6066" max="6066" width="9.140625" style="38" customWidth="1"/>
    <col min="6067" max="6067" width="9.85546875" style="38" customWidth="1"/>
    <col min="6068" max="6069" width="9.140625" style="38" customWidth="1"/>
    <col min="6070" max="6070" width="13.5703125" style="38" customWidth="1"/>
    <col min="6071" max="6071" width="13.28515625" style="38" customWidth="1"/>
    <col min="6072" max="6072" width="15.7109375" style="38" customWidth="1"/>
    <col min="6073" max="6074" width="9.140625" style="38" customWidth="1"/>
    <col min="6075" max="6075" width="12.7109375" style="38" customWidth="1"/>
    <col min="6076" max="6076" width="9.85546875" style="38" customWidth="1"/>
    <col min="6077" max="6077" width="14.5703125" style="38" customWidth="1"/>
    <col min="6078" max="6078" width="9.140625" style="38" customWidth="1"/>
    <col min="6079" max="6079" width="11.5703125" style="38" customWidth="1"/>
    <col min="6080" max="6080" width="9.140625" style="38" customWidth="1"/>
    <col min="6081" max="6081" width="10.85546875" style="38" customWidth="1"/>
    <col min="6082" max="6082" width="11.28515625" style="38" customWidth="1"/>
    <col min="6083" max="6083" width="10.28515625" style="38" customWidth="1"/>
    <col min="6084" max="6084" width="9.140625" style="38" customWidth="1"/>
    <col min="6085" max="6085" width="14.42578125" style="38" customWidth="1"/>
    <col min="6086" max="6086" width="6.7109375" style="38" customWidth="1"/>
    <col min="6087" max="6087" width="7.140625" style="38" customWidth="1"/>
    <col min="6088" max="6088" width="6.7109375" style="38" customWidth="1"/>
    <col min="6089" max="6089" width="7" style="38" customWidth="1"/>
    <col min="6090" max="6091" width="9.140625" style="38" customWidth="1"/>
    <col min="6092" max="6092" width="6.42578125" style="38" customWidth="1"/>
    <col min="6093" max="6094" width="9.140625" style="38" customWidth="1"/>
    <col min="6095" max="6095" width="6.7109375" style="38" customWidth="1"/>
    <col min="6096" max="6096" width="6.42578125" style="38" customWidth="1"/>
    <col min="6097" max="6097" width="9.28515625" style="38" customWidth="1"/>
    <col min="6098" max="6098" width="8.5703125" style="38" customWidth="1"/>
    <col min="6099" max="6099" width="6.7109375" style="38" customWidth="1"/>
    <col min="6100" max="6100" width="6.42578125" style="38" customWidth="1"/>
    <col min="6101" max="6102" width="9.140625" style="38" customWidth="1"/>
    <col min="6103" max="6103" width="6.42578125" style="38" customWidth="1"/>
    <col min="6104" max="6104" width="8" style="38" customWidth="1"/>
    <col min="6105" max="6105" width="9.140625" style="38" customWidth="1"/>
    <col min="6106" max="6106" width="6.28515625" style="38" customWidth="1"/>
    <col min="6107" max="6107" width="6.85546875" style="38" customWidth="1"/>
    <col min="6108" max="6108" width="9.140625" style="38" customWidth="1"/>
    <col min="6109" max="6109" width="5.42578125" style="38" customWidth="1"/>
    <col min="6110" max="6110" width="8.140625" style="38" customWidth="1"/>
    <col min="6111" max="6111" width="11.140625" style="38" customWidth="1"/>
    <col min="6112" max="6112" width="8.28515625" style="38" customWidth="1"/>
    <col min="6113" max="6113" width="16.7109375" style="38" customWidth="1"/>
    <col min="6114" max="6114" width="12.7109375" style="38" customWidth="1"/>
    <col min="6115" max="6115" width="13" style="38" customWidth="1"/>
    <col min="6116" max="6116" width="16.7109375" style="38" customWidth="1"/>
    <col min="6117" max="6117" width="12.7109375" style="38" customWidth="1"/>
    <col min="6118" max="6118" width="12.85546875" style="38" customWidth="1"/>
    <col min="6119" max="6119" width="14.42578125" style="38" customWidth="1"/>
    <col min="6120" max="6120" width="12.7109375" style="38" customWidth="1"/>
    <col min="6121" max="6122" width="12.85546875" style="38" customWidth="1"/>
    <col min="6123" max="6123" width="12.7109375" style="38" customWidth="1"/>
    <col min="6124" max="6124" width="12.5703125" style="38" customWidth="1"/>
    <col min="6125" max="6125" width="10.42578125" style="38" customWidth="1"/>
    <col min="6126" max="6127" width="12.7109375" style="38" customWidth="1"/>
    <col min="6128" max="6128" width="12.85546875" style="38" bestFit="1" customWidth="1"/>
    <col min="6129" max="6130" width="12.85546875" style="38" customWidth="1"/>
    <col min="6131" max="6131" width="24.140625" style="38" bestFit="1" customWidth="1"/>
    <col min="6132" max="6132" width="13.28515625" style="38" customWidth="1"/>
    <col min="6133" max="6133" width="12.85546875" style="38" bestFit="1" customWidth="1"/>
    <col min="6134" max="6134" width="12.7109375" style="38" bestFit="1" customWidth="1"/>
    <col min="6135" max="6137" width="12.85546875" style="38" bestFit="1" customWidth="1"/>
    <col min="6138" max="6138" width="12.7109375" style="38" bestFit="1" customWidth="1"/>
    <col min="6139" max="6139" width="12.85546875" style="38" bestFit="1" customWidth="1"/>
    <col min="6140" max="6140" width="7.28515625" style="38" customWidth="1"/>
    <col min="6141" max="6142" width="9.140625" style="38"/>
    <col min="6143" max="6143" width="33.42578125" style="38" bestFit="1" customWidth="1"/>
    <col min="6144" max="6145" width="12.85546875" style="38" bestFit="1" customWidth="1"/>
    <col min="6146" max="6146" width="9.140625" style="38"/>
    <col min="6147" max="6147" width="12.85546875" style="38" bestFit="1" customWidth="1"/>
    <col min="6148" max="6314" width="9.140625" style="38"/>
    <col min="6315" max="6315" width="4.140625" style="38" customWidth="1"/>
    <col min="6316" max="6316" width="0" style="38" hidden="1" customWidth="1"/>
    <col min="6317" max="6317" width="5.85546875" style="38" customWidth="1"/>
    <col min="6318" max="6318" width="4.85546875" style="38" customWidth="1"/>
    <col min="6319" max="6319" width="21.85546875" style="38" customWidth="1"/>
    <col min="6320" max="6320" width="5.5703125" style="38" customWidth="1"/>
    <col min="6321" max="6321" width="11.42578125" style="38" customWidth="1"/>
    <col min="6322" max="6322" width="9.140625" style="38" customWidth="1"/>
    <col min="6323" max="6323" width="9.85546875" style="38" customWidth="1"/>
    <col min="6324" max="6325" width="9.140625" style="38" customWidth="1"/>
    <col min="6326" max="6326" width="13.5703125" style="38" customWidth="1"/>
    <col min="6327" max="6327" width="13.28515625" style="38" customWidth="1"/>
    <col min="6328" max="6328" width="15.7109375" style="38" customWidth="1"/>
    <col min="6329" max="6330" width="9.140625" style="38" customWidth="1"/>
    <col min="6331" max="6331" width="12.7109375" style="38" customWidth="1"/>
    <col min="6332" max="6332" width="9.85546875" style="38" customWidth="1"/>
    <col min="6333" max="6333" width="14.5703125" style="38" customWidth="1"/>
    <col min="6334" max="6334" width="9.140625" style="38" customWidth="1"/>
    <col min="6335" max="6335" width="11.5703125" style="38" customWidth="1"/>
    <col min="6336" max="6336" width="9.140625" style="38" customWidth="1"/>
    <col min="6337" max="6337" width="10.85546875" style="38" customWidth="1"/>
    <col min="6338" max="6338" width="11.28515625" style="38" customWidth="1"/>
    <col min="6339" max="6339" width="10.28515625" style="38" customWidth="1"/>
    <col min="6340" max="6340" width="9.140625" style="38" customWidth="1"/>
    <col min="6341" max="6341" width="14.42578125" style="38" customWidth="1"/>
    <col min="6342" max="6342" width="6.7109375" style="38" customWidth="1"/>
    <col min="6343" max="6343" width="7.140625" style="38" customWidth="1"/>
    <col min="6344" max="6344" width="6.7109375" style="38" customWidth="1"/>
    <col min="6345" max="6345" width="7" style="38" customWidth="1"/>
    <col min="6346" max="6347" width="9.140625" style="38" customWidth="1"/>
    <col min="6348" max="6348" width="6.42578125" style="38" customWidth="1"/>
    <col min="6349" max="6350" width="9.140625" style="38" customWidth="1"/>
    <col min="6351" max="6351" width="6.7109375" style="38" customWidth="1"/>
    <col min="6352" max="6352" width="6.42578125" style="38" customWidth="1"/>
    <col min="6353" max="6353" width="9.28515625" style="38" customWidth="1"/>
    <col min="6354" max="6354" width="8.5703125" style="38" customWidth="1"/>
    <col min="6355" max="6355" width="6.7109375" style="38" customWidth="1"/>
    <col min="6356" max="6356" width="6.42578125" style="38" customWidth="1"/>
    <col min="6357" max="6358" width="9.140625" style="38" customWidth="1"/>
    <col min="6359" max="6359" width="6.42578125" style="38" customWidth="1"/>
    <col min="6360" max="6360" width="8" style="38" customWidth="1"/>
    <col min="6361" max="6361" width="9.140625" style="38" customWidth="1"/>
    <col min="6362" max="6362" width="6.28515625" style="38" customWidth="1"/>
    <col min="6363" max="6363" width="6.85546875" style="38" customWidth="1"/>
    <col min="6364" max="6364" width="9.140625" style="38" customWidth="1"/>
    <col min="6365" max="6365" width="5.42578125" style="38" customWidth="1"/>
    <col min="6366" max="6366" width="8.140625" style="38" customWidth="1"/>
    <col min="6367" max="6367" width="11.140625" style="38" customWidth="1"/>
    <col min="6368" max="6368" width="8.28515625" style="38" customWidth="1"/>
    <col min="6369" max="6369" width="16.7109375" style="38" customWidth="1"/>
    <col min="6370" max="6370" width="12.7109375" style="38" customWidth="1"/>
    <col min="6371" max="6371" width="13" style="38" customWidth="1"/>
    <col min="6372" max="6372" width="16.7109375" style="38" customWidth="1"/>
    <col min="6373" max="6373" width="12.7109375" style="38" customWidth="1"/>
    <col min="6374" max="6374" width="12.85546875" style="38" customWidth="1"/>
    <col min="6375" max="6375" width="14.42578125" style="38" customWidth="1"/>
    <col min="6376" max="6376" width="12.7109375" style="38" customWidth="1"/>
    <col min="6377" max="6378" width="12.85546875" style="38" customWidth="1"/>
    <col min="6379" max="6379" width="12.7109375" style="38" customWidth="1"/>
    <col min="6380" max="6380" width="12.5703125" style="38" customWidth="1"/>
    <col min="6381" max="6381" width="10.42578125" style="38" customWidth="1"/>
    <col min="6382" max="6383" width="12.7109375" style="38" customWidth="1"/>
    <col min="6384" max="6384" width="12.85546875" style="38" bestFit="1" customWidth="1"/>
    <col min="6385" max="6386" width="12.85546875" style="38" customWidth="1"/>
    <col min="6387" max="6387" width="24.140625" style="38" bestFit="1" customWidth="1"/>
    <col min="6388" max="6388" width="13.28515625" style="38" customWidth="1"/>
    <col min="6389" max="6389" width="12.85546875" style="38" bestFit="1" customWidth="1"/>
    <col min="6390" max="6390" width="12.7109375" style="38" bestFit="1" customWidth="1"/>
    <col min="6391" max="6393" width="12.85546875" style="38" bestFit="1" customWidth="1"/>
    <col min="6394" max="6394" width="12.7109375" style="38" bestFit="1" customWidth="1"/>
    <col min="6395" max="6395" width="12.85546875" style="38" bestFit="1" customWidth="1"/>
    <col min="6396" max="6396" width="7.28515625" style="38" customWidth="1"/>
    <col min="6397" max="6398" width="9.140625" style="38"/>
    <col min="6399" max="6399" width="33.42578125" style="38" bestFit="1" customWidth="1"/>
    <col min="6400" max="6401" width="12.85546875" style="38" bestFit="1" customWidth="1"/>
    <col min="6402" max="6402" width="9.140625" style="38"/>
    <col min="6403" max="6403" width="12.85546875" style="38" bestFit="1" customWidth="1"/>
    <col min="6404" max="6570" width="9.140625" style="38"/>
    <col min="6571" max="6571" width="4.140625" style="38" customWidth="1"/>
    <col min="6572" max="6572" width="0" style="38" hidden="1" customWidth="1"/>
    <col min="6573" max="6573" width="5.85546875" style="38" customWidth="1"/>
    <col min="6574" max="6574" width="4.85546875" style="38" customWidth="1"/>
    <col min="6575" max="6575" width="21.85546875" style="38" customWidth="1"/>
    <col min="6576" max="6576" width="5.5703125" style="38" customWidth="1"/>
    <col min="6577" max="6577" width="11.42578125" style="38" customWidth="1"/>
    <col min="6578" max="6578" width="9.140625" style="38" customWidth="1"/>
    <col min="6579" max="6579" width="9.85546875" style="38" customWidth="1"/>
    <col min="6580" max="6581" width="9.140625" style="38" customWidth="1"/>
    <col min="6582" max="6582" width="13.5703125" style="38" customWidth="1"/>
    <col min="6583" max="6583" width="13.28515625" style="38" customWidth="1"/>
    <col min="6584" max="6584" width="15.7109375" style="38" customWidth="1"/>
    <col min="6585" max="6586" width="9.140625" style="38" customWidth="1"/>
    <col min="6587" max="6587" width="12.7109375" style="38" customWidth="1"/>
    <col min="6588" max="6588" width="9.85546875" style="38" customWidth="1"/>
    <col min="6589" max="6589" width="14.5703125" style="38" customWidth="1"/>
    <col min="6590" max="6590" width="9.140625" style="38" customWidth="1"/>
    <col min="6591" max="6591" width="11.5703125" style="38" customWidth="1"/>
    <col min="6592" max="6592" width="9.140625" style="38" customWidth="1"/>
    <col min="6593" max="6593" width="10.85546875" style="38" customWidth="1"/>
    <col min="6594" max="6594" width="11.28515625" style="38" customWidth="1"/>
    <col min="6595" max="6595" width="10.28515625" style="38" customWidth="1"/>
    <col min="6596" max="6596" width="9.140625" style="38" customWidth="1"/>
    <col min="6597" max="6597" width="14.42578125" style="38" customWidth="1"/>
    <col min="6598" max="6598" width="6.7109375" style="38" customWidth="1"/>
    <col min="6599" max="6599" width="7.140625" style="38" customWidth="1"/>
    <col min="6600" max="6600" width="6.7109375" style="38" customWidth="1"/>
    <col min="6601" max="6601" width="7" style="38" customWidth="1"/>
    <col min="6602" max="6603" width="9.140625" style="38" customWidth="1"/>
    <col min="6604" max="6604" width="6.42578125" style="38" customWidth="1"/>
    <col min="6605" max="6606" width="9.140625" style="38" customWidth="1"/>
    <col min="6607" max="6607" width="6.7109375" style="38" customWidth="1"/>
    <col min="6608" max="6608" width="6.42578125" style="38" customWidth="1"/>
    <col min="6609" max="6609" width="9.28515625" style="38" customWidth="1"/>
    <col min="6610" max="6610" width="8.5703125" style="38" customWidth="1"/>
    <col min="6611" max="6611" width="6.7109375" style="38" customWidth="1"/>
    <col min="6612" max="6612" width="6.42578125" style="38" customWidth="1"/>
    <col min="6613" max="6614" width="9.140625" style="38" customWidth="1"/>
    <col min="6615" max="6615" width="6.42578125" style="38" customWidth="1"/>
    <col min="6616" max="6616" width="8" style="38" customWidth="1"/>
    <col min="6617" max="6617" width="9.140625" style="38" customWidth="1"/>
    <col min="6618" max="6618" width="6.28515625" style="38" customWidth="1"/>
    <col min="6619" max="6619" width="6.85546875" style="38" customWidth="1"/>
    <col min="6620" max="6620" width="9.140625" style="38" customWidth="1"/>
    <col min="6621" max="6621" width="5.42578125" style="38" customWidth="1"/>
    <col min="6622" max="6622" width="8.140625" style="38" customWidth="1"/>
    <col min="6623" max="6623" width="11.140625" style="38" customWidth="1"/>
    <col min="6624" max="6624" width="8.28515625" style="38" customWidth="1"/>
    <col min="6625" max="6625" width="16.7109375" style="38" customWidth="1"/>
    <col min="6626" max="6626" width="12.7109375" style="38" customWidth="1"/>
    <col min="6627" max="6627" width="13" style="38" customWidth="1"/>
    <col min="6628" max="6628" width="16.7109375" style="38" customWidth="1"/>
    <col min="6629" max="6629" width="12.7109375" style="38" customWidth="1"/>
    <col min="6630" max="6630" width="12.85546875" style="38" customWidth="1"/>
    <col min="6631" max="6631" width="14.42578125" style="38" customWidth="1"/>
    <col min="6632" max="6632" width="12.7109375" style="38" customWidth="1"/>
    <col min="6633" max="6634" width="12.85546875" style="38" customWidth="1"/>
    <col min="6635" max="6635" width="12.7109375" style="38" customWidth="1"/>
    <col min="6636" max="6636" width="12.5703125" style="38" customWidth="1"/>
    <col min="6637" max="6637" width="10.42578125" style="38" customWidth="1"/>
    <col min="6638" max="6639" width="12.7109375" style="38" customWidth="1"/>
    <col min="6640" max="6640" width="12.85546875" style="38" bestFit="1" customWidth="1"/>
    <col min="6641" max="6642" width="12.85546875" style="38" customWidth="1"/>
    <col min="6643" max="6643" width="24.140625" style="38" bestFit="1" customWidth="1"/>
    <col min="6644" max="6644" width="13.28515625" style="38" customWidth="1"/>
    <col min="6645" max="6645" width="12.85546875" style="38" bestFit="1" customWidth="1"/>
    <col min="6646" max="6646" width="12.7109375" style="38" bestFit="1" customWidth="1"/>
    <col min="6647" max="6649" width="12.85546875" style="38" bestFit="1" customWidth="1"/>
    <col min="6650" max="6650" width="12.7109375" style="38" bestFit="1" customWidth="1"/>
    <col min="6651" max="6651" width="12.85546875" style="38" bestFit="1" customWidth="1"/>
    <col min="6652" max="6652" width="7.28515625" style="38" customWidth="1"/>
    <col min="6653" max="6654" width="9.140625" style="38"/>
    <col min="6655" max="6655" width="33.42578125" style="38" bestFit="1" customWidth="1"/>
    <col min="6656" max="6657" width="12.85546875" style="38" bestFit="1" customWidth="1"/>
    <col min="6658" max="6658" width="9.140625" style="38"/>
    <col min="6659" max="6659" width="12.85546875" style="38" bestFit="1" customWidth="1"/>
    <col min="6660" max="6826" width="9.140625" style="38"/>
    <col min="6827" max="6827" width="4.140625" style="38" customWidth="1"/>
    <col min="6828" max="6828" width="0" style="38" hidden="1" customWidth="1"/>
    <col min="6829" max="6829" width="5.85546875" style="38" customWidth="1"/>
    <col min="6830" max="6830" width="4.85546875" style="38" customWidth="1"/>
    <col min="6831" max="6831" width="21.85546875" style="38" customWidth="1"/>
    <col min="6832" max="6832" width="5.5703125" style="38" customWidth="1"/>
    <col min="6833" max="6833" width="11.42578125" style="38" customWidth="1"/>
    <col min="6834" max="6834" width="9.140625" style="38" customWidth="1"/>
    <col min="6835" max="6835" width="9.85546875" style="38" customWidth="1"/>
    <col min="6836" max="6837" width="9.140625" style="38" customWidth="1"/>
    <col min="6838" max="6838" width="13.5703125" style="38" customWidth="1"/>
    <col min="6839" max="6839" width="13.28515625" style="38" customWidth="1"/>
    <col min="6840" max="6840" width="15.7109375" style="38" customWidth="1"/>
    <col min="6841" max="6842" width="9.140625" style="38" customWidth="1"/>
    <col min="6843" max="6843" width="12.7109375" style="38" customWidth="1"/>
    <col min="6844" max="6844" width="9.85546875" style="38" customWidth="1"/>
    <col min="6845" max="6845" width="14.5703125" style="38" customWidth="1"/>
    <col min="6846" max="6846" width="9.140625" style="38" customWidth="1"/>
    <col min="6847" max="6847" width="11.5703125" style="38" customWidth="1"/>
    <col min="6848" max="6848" width="9.140625" style="38" customWidth="1"/>
    <col min="6849" max="6849" width="10.85546875" style="38" customWidth="1"/>
    <col min="6850" max="6850" width="11.28515625" style="38" customWidth="1"/>
    <col min="6851" max="6851" width="10.28515625" style="38" customWidth="1"/>
    <col min="6852" max="6852" width="9.140625" style="38" customWidth="1"/>
    <col min="6853" max="6853" width="14.42578125" style="38" customWidth="1"/>
    <col min="6854" max="6854" width="6.7109375" style="38" customWidth="1"/>
    <col min="6855" max="6855" width="7.140625" style="38" customWidth="1"/>
    <col min="6856" max="6856" width="6.7109375" style="38" customWidth="1"/>
    <col min="6857" max="6857" width="7" style="38" customWidth="1"/>
    <col min="6858" max="6859" width="9.140625" style="38" customWidth="1"/>
    <col min="6860" max="6860" width="6.42578125" style="38" customWidth="1"/>
    <col min="6861" max="6862" width="9.140625" style="38" customWidth="1"/>
    <col min="6863" max="6863" width="6.7109375" style="38" customWidth="1"/>
    <col min="6864" max="6864" width="6.42578125" style="38" customWidth="1"/>
    <col min="6865" max="6865" width="9.28515625" style="38" customWidth="1"/>
    <col min="6866" max="6866" width="8.5703125" style="38" customWidth="1"/>
    <col min="6867" max="6867" width="6.7109375" style="38" customWidth="1"/>
    <col min="6868" max="6868" width="6.42578125" style="38" customWidth="1"/>
    <col min="6869" max="6870" width="9.140625" style="38" customWidth="1"/>
    <col min="6871" max="6871" width="6.42578125" style="38" customWidth="1"/>
    <col min="6872" max="6872" width="8" style="38" customWidth="1"/>
    <col min="6873" max="6873" width="9.140625" style="38" customWidth="1"/>
    <col min="6874" max="6874" width="6.28515625" style="38" customWidth="1"/>
    <col min="6875" max="6875" width="6.85546875" style="38" customWidth="1"/>
    <col min="6876" max="6876" width="9.140625" style="38" customWidth="1"/>
    <col min="6877" max="6877" width="5.42578125" style="38" customWidth="1"/>
    <col min="6878" max="6878" width="8.140625" style="38" customWidth="1"/>
    <col min="6879" max="6879" width="11.140625" style="38" customWidth="1"/>
    <col min="6880" max="6880" width="8.28515625" style="38" customWidth="1"/>
    <col min="6881" max="6881" width="16.7109375" style="38" customWidth="1"/>
    <col min="6882" max="6882" width="12.7109375" style="38" customWidth="1"/>
    <col min="6883" max="6883" width="13" style="38" customWidth="1"/>
    <col min="6884" max="6884" width="16.7109375" style="38" customWidth="1"/>
    <col min="6885" max="6885" width="12.7109375" style="38" customWidth="1"/>
    <col min="6886" max="6886" width="12.85546875" style="38" customWidth="1"/>
    <col min="6887" max="6887" width="14.42578125" style="38" customWidth="1"/>
    <col min="6888" max="6888" width="12.7109375" style="38" customWidth="1"/>
    <col min="6889" max="6890" width="12.85546875" style="38" customWidth="1"/>
    <col min="6891" max="6891" width="12.7109375" style="38" customWidth="1"/>
    <col min="6892" max="6892" width="12.5703125" style="38" customWidth="1"/>
    <col min="6893" max="6893" width="10.42578125" style="38" customWidth="1"/>
    <col min="6894" max="6895" width="12.7109375" style="38" customWidth="1"/>
    <col min="6896" max="6896" width="12.85546875" style="38" bestFit="1" customWidth="1"/>
    <col min="6897" max="6898" width="12.85546875" style="38" customWidth="1"/>
    <col min="6899" max="6899" width="24.140625" style="38" bestFit="1" customWidth="1"/>
    <col min="6900" max="6900" width="13.28515625" style="38" customWidth="1"/>
    <col min="6901" max="6901" width="12.85546875" style="38" bestFit="1" customWidth="1"/>
    <col min="6902" max="6902" width="12.7109375" style="38" bestFit="1" customWidth="1"/>
    <col min="6903" max="6905" width="12.85546875" style="38" bestFit="1" customWidth="1"/>
    <col min="6906" max="6906" width="12.7109375" style="38" bestFit="1" customWidth="1"/>
    <col min="6907" max="6907" width="12.85546875" style="38" bestFit="1" customWidth="1"/>
    <col min="6908" max="6908" width="7.28515625" style="38" customWidth="1"/>
    <col min="6909" max="6910" width="9.140625" style="38"/>
    <col min="6911" max="6911" width="33.42578125" style="38" bestFit="1" customWidth="1"/>
    <col min="6912" max="6913" width="12.85546875" style="38" bestFit="1" customWidth="1"/>
    <col min="6914" max="6914" width="9.140625" style="38"/>
    <col min="6915" max="6915" width="12.85546875" style="38" bestFit="1" customWidth="1"/>
    <col min="6916" max="7082" width="9.140625" style="38"/>
    <col min="7083" max="7083" width="4.140625" style="38" customWidth="1"/>
    <col min="7084" max="7084" width="0" style="38" hidden="1" customWidth="1"/>
    <col min="7085" max="7085" width="5.85546875" style="38" customWidth="1"/>
    <col min="7086" max="7086" width="4.85546875" style="38" customWidth="1"/>
    <col min="7087" max="7087" width="21.85546875" style="38" customWidth="1"/>
    <col min="7088" max="7088" width="5.5703125" style="38" customWidth="1"/>
    <col min="7089" max="7089" width="11.42578125" style="38" customWidth="1"/>
    <col min="7090" max="7090" width="9.140625" style="38" customWidth="1"/>
    <col min="7091" max="7091" width="9.85546875" style="38" customWidth="1"/>
    <col min="7092" max="7093" width="9.140625" style="38" customWidth="1"/>
    <col min="7094" max="7094" width="13.5703125" style="38" customWidth="1"/>
    <col min="7095" max="7095" width="13.28515625" style="38" customWidth="1"/>
    <col min="7096" max="7096" width="15.7109375" style="38" customWidth="1"/>
    <col min="7097" max="7098" width="9.140625" style="38" customWidth="1"/>
    <col min="7099" max="7099" width="12.7109375" style="38" customWidth="1"/>
    <col min="7100" max="7100" width="9.85546875" style="38" customWidth="1"/>
    <col min="7101" max="7101" width="14.5703125" style="38" customWidth="1"/>
    <col min="7102" max="7102" width="9.140625" style="38" customWidth="1"/>
    <col min="7103" max="7103" width="11.5703125" style="38" customWidth="1"/>
    <col min="7104" max="7104" width="9.140625" style="38" customWidth="1"/>
    <col min="7105" max="7105" width="10.85546875" style="38" customWidth="1"/>
    <col min="7106" max="7106" width="11.28515625" style="38" customWidth="1"/>
    <col min="7107" max="7107" width="10.28515625" style="38" customWidth="1"/>
    <col min="7108" max="7108" width="9.140625" style="38" customWidth="1"/>
    <col min="7109" max="7109" width="14.42578125" style="38" customWidth="1"/>
    <col min="7110" max="7110" width="6.7109375" style="38" customWidth="1"/>
    <col min="7111" max="7111" width="7.140625" style="38" customWidth="1"/>
    <col min="7112" max="7112" width="6.7109375" style="38" customWidth="1"/>
    <col min="7113" max="7113" width="7" style="38" customWidth="1"/>
    <col min="7114" max="7115" width="9.140625" style="38" customWidth="1"/>
    <col min="7116" max="7116" width="6.42578125" style="38" customWidth="1"/>
    <col min="7117" max="7118" width="9.140625" style="38" customWidth="1"/>
    <col min="7119" max="7119" width="6.7109375" style="38" customWidth="1"/>
    <col min="7120" max="7120" width="6.42578125" style="38" customWidth="1"/>
    <col min="7121" max="7121" width="9.28515625" style="38" customWidth="1"/>
    <col min="7122" max="7122" width="8.5703125" style="38" customWidth="1"/>
    <col min="7123" max="7123" width="6.7109375" style="38" customWidth="1"/>
    <col min="7124" max="7124" width="6.42578125" style="38" customWidth="1"/>
    <col min="7125" max="7126" width="9.140625" style="38" customWidth="1"/>
    <col min="7127" max="7127" width="6.42578125" style="38" customWidth="1"/>
    <col min="7128" max="7128" width="8" style="38" customWidth="1"/>
    <col min="7129" max="7129" width="9.140625" style="38" customWidth="1"/>
    <col min="7130" max="7130" width="6.28515625" style="38" customWidth="1"/>
    <col min="7131" max="7131" width="6.85546875" style="38" customWidth="1"/>
    <col min="7132" max="7132" width="9.140625" style="38" customWidth="1"/>
    <col min="7133" max="7133" width="5.42578125" style="38" customWidth="1"/>
    <col min="7134" max="7134" width="8.140625" style="38" customWidth="1"/>
    <col min="7135" max="7135" width="11.140625" style="38" customWidth="1"/>
    <col min="7136" max="7136" width="8.28515625" style="38" customWidth="1"/>
    <col min="7137" max="7137" width="16.7109375" style="38" customWidth="1"/>
    <col min="7138" max="7138" width="12.7109375" style="38" customWidth="1"/>
    <col min="7139" max="7139" width="13" style="38" customWidth="1"/>
    <col min="7140" max="7140" width="16.7109375" style="38" customWidth="1"/>
    <col min="7141" max="7141" width="12.7109375" style="38" customWidth="1"/>
    <col min="7142" max="7142" width="12.85546875" style="38" customWidth="1"/>
    <col min="7143" max="7143" width="14.42578125" style="38" customWidth="1"/>
    <col min="7144" max="7144" width="12.7109375" style="38" customWidth="1"/>
    <col min="7145" max="7146" width="12.85546875" style="38" customWidth="1"/>
    <col min="7147" max="7147" width="12.7109375" style="38" customWidth="1"/>
    <col min="7148" max="7148" width="12.5703125" style="38" customWidth="1"/>
    <col min="7149" max="7149" width="10.42578125" style="38" customWidth="1"/>
    <col min="7150" max="7151" width="12.7109375" style="38" customWidth="1"/>
    <col min="7152" max="7152" width="12.85546875" style="38" bestFit="1" customWidth="1"/>
    <col min="7153" max="7154" width="12.85546875" style="38" customWidth="1"/>
    <col min="7155" max="7155" width="24.140625" style="38" bestFit="1" customWidth="1"/>
    <col min="7156" max="7156" width="13.28515625" style="38" customWidth="1"/>
    <col min="7157" max="7157" width="12.85546875" style="38" bestFit="1" customWidth="1"/>
    <col min="7158" max="7158" width="12.7109375" style="38" bestFit="1" customWidth="1"/>
    <col min="7159" max="7161" width="12.85546875" style="38" bestFit="1" customWidth="1"/>
    <col min="7162" max="7162" width="12.7109375" style="38" bestFit="1" customWidth="1"/>
    <col min="7163" max="7163" width="12.85546875" style="38" bestFit="1" customWidth="1"/>
    <col min="7164" max="7164" width="7.28515625" style="38" customWidth="1"/>
    <col min="7165" max="7166" width="9.140625" style="38"/>
    <col min="7167" max="7167" width="33.42578125" style="38" bestFit="1" customWidth="1"/>
    <col min="7168" max="7169" width="12.85546875" style="38" bestFit="1" customWidth="1"/>
    <col min="7170" max="7170" width="9.140625" style="38"/>
    <col min="7171" max="7171" width="12.85546875" style="38" bestFit="1" customWidth="1"/>
    <col min="7172" max="7338" width="9.140625" style="38"/>
    <col min="7339" max="7339" width="4.140625" style="38" customWidth="1"/>
    <col min="7340" max="7340" width="0" style="38" hidden="1" customWidth="1"/>
    <col min="7341" max="7341" width="5.85546875" style="38" customWidth="1"/>
    <col min="7342" max="7342" width="4.85546875" style="38" customWidth="1"/>
    <col min="7343" max="7343" width="21.85546875" style="38" customWidth="1"/>
    <col min="7344" max="7344" width="5.5703125" style="38" customWidth="1"/>
    <col min="7345" max="7345" width="11.42578125" style="38" customWidth="1"/>
    <col min="7346" max="7346" width="9.140625" style="38" customWidth="1"/>
    <col min="7347" max="7347" width="9.85546875" style="38" customWidth="1"/>
    <col min="7348" max="7349" width="9.140625" style="38" customWidth="1"/>
    <col min="7350" max="7350" width="13.5703125" style="38" customWidth="1"/>
    <col min="7351" max="7351" width="13.28515625" style="38" customWidth="1"/>
    <col min="7352" max="7352" width="15.7109375" style="38" customWidth="1"/>
    <col min="7353" max="7354" width="9.140625" style="38" customWidth="1"/>
    <col min="7355" max="7355" width="12.7109375" style="38" customWidth="1"/>
    <col min="7356" max="7356" width="9.85546875" style="38" customWidth="1"/>
    <col min="7357" max="7357" width="14.5703125" style="38" customWidth="1"/>
    <col min="7358" max="7358" width="9.140625" style="38" customWidth="1"/>
    <col min="7359" max="7359" width="11.5703125" style="38" customWidth="1"/>
    <col min="7360" max="7360" width="9.140625" style="38" customWidth="1"/>
    <col min="7361" max="7361" width="10.85546875" style="38" customWidth="1"/>
    <col min="7362" max="7362" width="11.28515625" style="38" customWidth="1"/>
    <col min="7363" max="7363" width="10.28515625" style="38" customWidth="1"/>
    <col min="7364" max="7364" width="9.140625" style="38" customWidth="1"/>
    <col min="7365" max="7365" width="14.42578125" style="38" customWidth="1"/>
    <col min="7366" max="7366" width="6.7109375" style="38" customWidth="1"/>
    <col min="7367" max="7367" width="7.140625" style="38" customWidth="1"/>
    <col min="7368" max="7368" width="6.7109375" style="38" customWidth="1"/>
    <col min="7369" max="7369" width="7" style="38" customWidth="1"/>
    <col min="7370" max="7371" width="9.140625" style="38" customWidth="1"/>
    <col min="7372" max="7372" width="6.42578125" style="38" customWidth="1"/>
    <col min="7373" max="7374" width="9.140625" style="38" customWidth="1"/>
    <col min="7375" max="7375" width="6.7109375" style="38" customWidth="1"/>
    <col min="7376" max="7376" width="6.42578125" style="38" customWidth="1"/>
    <col min="7377" max="7377" width="9.28515625" style="38" customWidth="1"/>
    <col min="7378" max="7378" width="8.5703125" style="38" customWidth="1"/>
    <col min="7379" max="7379" width="6.7109375" style="38" customWidth="1"/>
    <col min="7380" max="7380" width="6.42578125" style="38" customWidth="1"/>
    <col min="7381" max="7382" width="9.140625" style="38" customWidth="1"/>
    <col min="7383" max="7383" width="6.42578125" style="38" customWidth="1"/>
    <col min="7384" max="7384" width="8" style="38" customWidth="1"/>
    <col min="7385" max="7385" width="9.140625" style="38" customWidth="1"/>
    <col min="7386" max="7386" width="6.28515625" style="38" customWidth="1"/>
    <col min="7387" max="7387" width="6.85546875" style="38" customWidth="1"/>
    <col min="7388" max="7388" width="9.140625" style="38" customWidth="1"/>
    <col min="7389" max="7389" width="5.42578125" style="38" customWidth="1"/>
    <col min="7390" max="7390" width="8.140625" style="38" customWidth="1"/>
    <col min="7391" max="7391" width="11.140625" style="38" customWidth="1"/>
    <col min="7392" max="7392" width="8.28515625" style="38" customWidth="1"/>
    <col min="7393" max="7393" width="16.7109375" style="38" customWidth="1"/>
    <col min="7394" max="7394" width="12.7109375" style="38" customWidth="1"/>
    <col min="7395" max="7395" width="13" style="38" customWidth="1"/>
    <col min="7396" max="7396" width="16.7109375" style="38" customWidth="1"/>
    <col min="7397" max="7397" width="12.7109375" style="38" customWidth="1"/>
    <col min="7398" max="7398" width="12.85546875" style="38" customWidth="1"/>
    <col min="7399" max="7399" width="14.42578125" style="38" customWidth="1"/>
    <col min="7400" max="7400" width="12.7109375" style="38" customWidth="1"/>
    <col min="7401" max="7402" width="12.85546875" style="38" customWidth="1"/>
    <col min="7403" max="7403" width="12.7109375" style="38" customWidth="1"/>
    <col min="7404" max="7404" width="12.5703125" style="38" customWidth="1"/>
    <col min="7405" max="7405" width="10.42578125" style="38" customWidth="1"/>
    <col min="7406" max="7407" width="12.7109375" style="38" customWidth="1"/>
    <col min="7408" max="7408" width="12.85546875" style="38" bestFit="1" customWidth="1"/>
    <col min="7409" max="7410" width="12.85546875" style="38" customWidth="1"/>
    <col min="7411" max="7411" width="24.140625" style="38" bestFit="1" customWidth="1"/>
    <col min="7412" max="7412" width="13.28515625" style="38" customWidth="1"/>
    <col min="7413" max="7413" width="12.85546875" style="38" bestFit="1" customWidth="1"/>
    <col min="7414" max="7414" width="12.7109375" style="38" bestFit="1" customWidth="1"/>
    <col min="7415" max="7417" width="12.85546875" style="38" bestFit="1" customWidth="1"/>
    <col min="7418" max="7418" width="12.7109375" style="38" bestFit="1" customWidth="1"/>
    <col min="7419" max="7419" width="12.85546875" style="38" bestFit="1" customWidth="1"/>
    <col min="7420" max="7420" width="7.28515625" style="38" customWidth="1"/>
    <col min="7421" max="7422" width="9.140625" style="38"/>
    <col min="7423" max="7423" width="33.42578125" style="38" bestFit="1" customWidth="1"/>
    <col min="7424" max="7425" width="12.85546875" style="38" bestFit="1" customWidth="1"/>
    <col min="7426" max="7426" width="9.140625" style="38"/>
    <col min="7427" max="7427" width="12.85546875" style="38" bestFit="1" customWidth="1"/>
    <col min="7428" max="7594" width="9.140625" style="38"/>
    <col min="7595" max="7595" width="4.140625" style="38" customWidth="1"/>
    <col min="7596" max="7596" width="0" style="38" hidden="1" customWidth="1"/>
    <col min="7597" max="7597" width="5.85546875" style="38" customWidth="1"/>
    <col min="7598" max="7598" width="4.85546875" style="38" customWidth="1"/>
    <col min="7599" max="7599" width="21.85546875" style="38" customWidth="1"/>
    <col min="7600" max="7600" width="5.5703125" style="38" customWidth="1"/>
    <col min="7601" max="7601" width="11.42578125" style="38" customWidth="1"/>
    <col min="7602" max="7602" width="9.140625" style="38" customWidth="1"/>
    <col min="7603" max="7603" width="9.85546875" style="38" customWidth="1"/>
    <col min="7604" max="7605" width="9.140625" style="38" customWidth="1"/>
    <col min="7606" max="7606" width="13.5703125" style="38" customWidth="1"/>
    <col min="7607" max="7607" width="13.28515625" style="38" customWidth="1"/>
    <col min="7608" max="7608" width="15.7109375" style="38" customWidth="1"/>
    <col min="7609" max="7610" width="9.140625" style="38" customWidth="1"/>
    <col min="7611" max="7611" width="12.7109375" style="38" customWidth="1"/>
    <col min="7612" max="7612" width="9.85546875" style="38" customWidth="1"/>
    <col min="7613" max="7613" width="14.5703125" style="38" customWidth="1"/>
    <col min="7614" max="7614" width="9.140625" style="38" customWidth="1"/>
    <col min="7615" max="7615" width="11.5703125" style="38" customWidth="1"/>
    <col min="7616" max="7616" width="9.140625" style="38" customWidth="1"/>
    <col min="7617" max="7617" width="10.85546875" style="38" customWidth="1"/>
    <col min="7618" max="7618" width="11.28515625" style="38" customWidth="1"/>
    <col min="7619" max="7619" width="10.28515625" style="38" customWidth="1"/>
    <col min="7620" max="7620" width="9.140625" style="38" customWidth="1"/>
    <col min="7621" max="7621" width="14.42578125" style="38" customWidth="1"/>
    <col min="7622" max="7622" width="6.7109375" style="38" customWidth="1"/>
    <col min="7623" max="7623" width="7.140625" style="38" customWidth="1"/>
    <col min="7624" max="7624" width="6.7109375" style="38" customWidth="1"/>
    <col min="7625" max="7625" width="7" style="38" customWidth="1"/>
    <col min="7626" max="7627" width="9.140625" style="38" customWidth="1"/>
    <col min="7628" max="7628" width="6.42578125" style="38" customWidth="1"/>
    <col min="7629" max="7630" width="9.140625" style="38" customWidth="1"/>
    <col min="7631" max="7631" width="6.7109375" style="38" customWidth="1"/>
    <col min="7632" max="7632" width="6.42578125" style="38" customWidth="1"/>
    <col min="7633" max="7633" width="9.28515625" style="38" customWidth="1"/>
    <col min="7634" max="7634" width="8.5703125" style="38" customWidth="1"/>
    <col min="7635" max="7635" width="6.7109375" style="38" customWidth="1"/>
    <col min="7636" max="7636" width="6.42578125" style="38" customWidth="1"/>
    <col min="7637" max="7638" width="9.140625" style="38" customWidth="1"/>
    <col min="7639" max="7639" width="6.42578125" style="38" customWidth="1"/>
    <col min="7640" max="7640" width="8" style="38" customWidth="1"/>
    <col min="7641" max="7641" width="9.140625" style="38" customWidth="1"/>
    <col min="7642" max="7642" width="6.28515625" style="38" customWidth="1"/>
    <col min="7643" max="7643" width="6.85546875" style="38" customWidth="1"/>
    <col min="7644" max="7644" width="9.140625" style="38" customWidth="1"/>
    <col min="7645" max="7645" width="5.42578125" style="38" customWidth="1"/>
    <col min="7646" max="7646" width="8.140625" style="38" customWidth="1"/>
    <col min="7647" max="7647" width="11.140625" style="38" customWidth="1"/>
    <col min="7648" max="7648" width="8.28515625" style="38" customWidth="1"/>
    <col min="7649" max="7649" width="16.7109375" style="38" customWidth="1"/>
    <col min="7650" max="7650" width="12.7109375" style="38" customWidth="1"/>
    <col min="7651" max="7651" width="13" style="38" customWidth="1"/>
    <col min="7652" max="7652" width="16.7109375" style="38" customWidth="1"/>
    <col min="7653" max="7653" width="12.7109375" style="38" customWidth="1"/>
    <col min="7654" max="7654" width="12.85546875" style="38" customWidth="1"/>
    <col min="7655" max="7655" width="14.42578125" style="38" customWidth="1"/>
    <col min="7656" max="7656" width="12.7109375" style="38" customWidth="1"/>
    <col min="7657" max="7658" width="12.85546875" style="38" customWidth="1"/>
    <col min="7659" max="7659" width="12.7109375" style="38" customWidth="1"/>
    <col min="7660" max="7660" width="12.5703125" style="38" customWidth="1"/>
    <col min="7661" max="7661" width="10.42578125" style="38" customWidth="1"/>
    <col min="7662" max="7663" width="12.7109375" style="38" customWidth="1"/>
    <col min="7664" max="7664" width="12.85546875" style="38" bestFit="1" customWidth="1"/>
    <col min="7665" max="7666" width="12.85546875" style="38" customWidth="1"/>
    <col min="7667" max="7667" width="24.140625" style="38" bestFit="1" customWidth="1"/>
    <col min="7668" max="7668" width="13.28515625" style="38" customWidth="1"/>
    <col min="7669" max="7669" width="12.85546875" style="38" bestFit="1" customWidth="1"/>
    <col min="7670" max="7670" width="12.7109375" style="38" bestFit="1" customWidth="1"/>
    <col min="7671" max="7673" width="12.85546875" style="38" bestFit="1" customWidth="1"/>
    <col min="7674" max="7674" width="12.7109375" style="38" bestFit="1" customWidth="1"/>
    <col min="7675" max="7675" width="12.85546875" style="38" bestFit="1" customWidth="1"/>
    <col min="7676" max="7676" width="7.28515625" style="38" customWidth="1"/>
    <col min="7677" max="7678" width="9.140625" style="38"/>
    <col min="7679" max="7679" width="33.42578125" style="38" bestFit="1" customWidth="1"/>
    <col min="7680" max="7681" width="12.85546875" style="38" bestFit="1" customWidth="1"/>
    <col min="7682" max="7682" width="9.140625" style="38"/>
    <col min="7683" max="7683" width="12.85546875" style="38" bestFit="1" customWidth="1"/>
    <col min="7684" max="7850" width="9.140625" style="38"/>
    <col min="7851" max="7851" width="4.140625" style="38" customWidth="1"/>
    <col min="7852" max="7852" width="0" style="38" hidden="1" customWidth="1"/>
    <col min="7853" max="7853" width="5.85546875" style="38" customWidth="1"/>
    <col min="7854" max="7854" width="4.85546875" style="38" customWidth="1"/>
    <col min="7855" max="7855" width="21.85546875" style="38" customWidth="1"/>
    <col min="7856" max="7856" width="5.5703125" style="38" customWidth="1"/>
    <col min="7857" max="7857" width="11.42578125" style="38" customWidth="1"/>
    <col min="7858" max="7858" width="9.140625" style="38" customWidth="1"/>
    <col min="7859" max="7859" width="9.85546875" style="38" customWidth="1"/>
    <col min="7860" max="7861" width="9.140625" style="38" customWidth="1"/>
    <col min="7862" max="7862" width="13.5703125" style="38" customWidth="1"/>
    <col min="7863" max="7863" width="13.28515625" style="38" customWidth="1"/>
    <col min="7864" max="7864" width="15.7109375" style="38" customWidth="1"/>
    <col min="7865" max="7866" width="9.140625" style="38" customWidth="1"/>
    <col min="7867" max="7867" width="12.7109375" style="38" customWidth="1"/>
    <col min="7868" max="7868" width="9.85546875" style="38" customWidth="1"/>
    <col min="7869" max="7869" width="14.5703125" style="38" customWidth="1"/>
    <col min="7870" max="7870" width="9.140625" style="38" customWidth="1"/>
    <col min="7871" max="7871" width="11.5703125" style="38" customWidth="1"/>
    <col min="7872" max="7872" width="9.140625" style="38" customWidth="1"/>
    <col min="7873" max="7873" width="10.85546875" style="38" customWidth="1"/>
    <col min="7874" max="7874" width="11.28515625" style="38" customWidth="1"/>
    <col min="7875" max="7875" width="10.28515625" style="38" customWidth="1"/>
    <col min="7876" max="7876" width="9.140625" style="38" customWidth="1"/>
    <col min="7877" max="7877" width="14.42578125" style="38" customWidth="1"/>
    <col min="7878" max="7878" width="6.7109375" style="38" customWidth="1"/>
    <col min="7879" max="7879" width="7.140625" style="38" customWidth="1"/>
    <col min="7880" max="7880" width="6.7109375" style="38" customWidth="1"/>
    <col min="7881" max="7881" width="7" style="38" customWidth="1"/>
    <col min="7882" max="7883" width="9.140625" style="38" customWidth="1"/>
    <col min="7884" max="7884" width="6.42578125" style="38" customWidth="1"/>
    <col min="7885" max="7886" width="9.140625" style="38" customWidth="1"/>
    <col min="7887" max="7887" width="6.7109375" style="38" customWidth="1"/>
    <col min="7888" max="7888" width="6.42578125" style="38" customWidth="1"/>
    <col min="7889" max="7889" width="9.28515625" style="38" customWidth="1"/>
    <col min="7890" max="7890" width="8.5703125" style="38" customWidth="1"/>
    <col min="7891" max="7891" width="6.7109375" style="38" customWidth="1"/>
    <col min="7892" max="7892" width="6.42578125" style="38" customWidth="1"/>
    <col min="7893" max="7894" width="9.140625" style="38" customWidth="1"/>
    <col min="7895" max="7895" width="6.42578125" style="38" customWidth="1"/>
    <col min="7896" max="7896" width="8" style="38" customWidth="1"/>
    <col min="7897" max="7897" width="9.140625" style="38" customWidth="1"/>
    <col min="7898" max="7898" width="6.28515625" style="38" customWidth="1"/>
    <col min="7899" max="7899" width="6.85546875" style="38" customWidth="1"/>
    <col min="7900" max="7900" width="9.140625" style="38" customWidth="1"/>
    <col min="7901" max="7901" width="5.42578125" style="38" customWidth="1"/>
    <col min="7902" max="7902" width="8.140625" style="38" customWidth="1"/>
    <col min="7903" max="7903" width="11.140625" style="38" customWidth="1"/>
    <col min="7904" max="7904" width="8.28515625" style="38" customWidth="1"/>
    <col min="7905" max="7905" width="16.7109375" style="38" customWidth="1"/>
    <col min="7906" max="7906" width="12.7109375" style="38" customWidth="1"/>
    <col min="7907" max="7907" width="13" style="38" customWidth="1"/>
    <col min="7908" max="7908" width="16.7109375" style="38" customWidth="1"/>
    <col min="7909" max="7909" width="12.7109375" style="38" customWidth="1"/>
    <col min="7910" max="7910" width="12.85546875" style="38" customWidth="1"/>
    <col min="7911" max="7911" width="14.42578125" style="38" customWidth="1"/>
    <col min="7912" max="7912" width="12.7109375" style="38" customWidth="1"/>
    <col min="7913" max="7914" width="12.85546875" style="38" customWidth="1"/>
    <col min="7915" max="7915" width="12.7109375" style="38" customWidth="1"/>
    <col min="7916" max="7916" width="12.5703125" style="38" customWidth="1"/>
    <col min="7917" max="7917" width="10.42578125" style="38" customWidth="1"/>
    <col min="7918" max="7919" width="12.7109375" style="38" customWidth="1"/>
    <col min="7920" max="7920" width="12.85546875" style="38" bestFit="1" customWidth="1"/>
    <col min="7921" max="7922" width="12.85546875" style="38" customWidth="1"/>
    <col min="7923" max="7923" width="24.140625" style="38" bestFit="1" customWidth="1"/>
    <col min="7924" max="7924" width="13.28515625" style="38" customWidth="1"/>
    <col min="7925" max="7925" width="12.85546875" style="38" bestFit="1" customWidth="1"/>
    <col min="7926" max="7926" width="12.7109375" style="38" bestFit="1" customWidth="1"/>
    <col min="7927" max="7929" width="12.85546875" style="38" bestFit="1" customWidth="1"/>
    <col min="7930" max="7930" width="12.7109375" style="38" bestFit="1" customWidth="1"/>
    <col min="7931" max="7931" width="12.85546875" style="38" bestFit="1" customWidth="1"/>
    <col min="7932" max="7932" width="7.28515625" style="38" customWidth="1"/>
    <col min="7933" max="7934" width="9.140625" style="38"/>
    <col min="7935" max="7935" width="33.42578125" style="38" bestFit="1" customWidth="1"/>
    <col min="7936" max="7937" width="12.85546875" style="38" bestFit="1" customWidth="1"/>
    <col min="7938" max="7938" width="9.140625" style="38"/>
    <col min="7939" max="7939" width="12.85546875" style="38" bestFit="1" customWidth="1"/>
    <col min="7940" max="8106" width="9.140625" style="38"/>
    <col min="8107" max="8107" width="4.140625" style="38" customWidth="1"/>
    <col min="8108" max="8108" width="0" style="38" hidden="1" customWidth="1"/>
    <col min="8109" max="8109" width="5.85546875" style="38" customWidth="1"/>
    <col min="8110" max="8110" width="4.85546875" style="38" customWidth="1"/>
    <col min="8111" max="8111" width="21.85546875" style="38" customWidth="1"/>
    <col min="8112" max="8112" width="5.5703125" style="38" customWidth="1"/>
    <col min="8113" max="8113" width="11.42578125" style="38" customWidth="1"/>
    <col min="8114" max="8114" width="9.140625" style="38" customWidth="1"/>
    <col min="8115" max="8115" width="9.85546875" style="38" customWidth="1"/>
    <col min="8116" max="8117" width="9.140625" style="38" customWidth="1"/>
    <col min="8118" max="8118" width="13.5703125" style="38" customWidth="1"/>
    <col min="8119" max="8119" width="13.28515625" style="38" customWidth="1"/>
    <col min="8120" max="8120" width="15.7109375" style="38" customWidth="1"/>
    <col min="8121" max="8122" width="9.140625" style="38" customWidth="1"/>
    <col min="8123" max="8123" width="12.7109375" style="38" customWidth="1"/>
    <col min="8124" max="8124" width="9.85546875" style="38" customWidth="1"/>
    <col min="8125" max="8125" width="14.5703125" style="38" customWidth="1"/>
    <col min="8126" max="8126" width="9.140625" style="38" customWidth="1"/>
    <col min="8127" max="8127" width="11.5703125" style="38" customWidth="1"/>
    <col min="8128" max="8128" width="9.140625" style="38" customWidth="1"/>
    <col min="8129" max="8129" width="10.85546875" style="38" customWidth="1"/>
    <col min="8130" max="8130" width="11.28515625" style="38" customWidth="1"/>
    <col min="8131" max="8131" width="10.28515625" style="38" customWidth="1"/>
    <col min="8132" max="8132" width="9.140625" style="38" customWidth="1"/>
    <col min="8133" max="8133" width="14.42578125" style="38" customWidth="1"/>
    <col min="8134" max="8134" width="6.7109375" style="38" customWidth="1"/>
    <col min="8135" max="8135" width="7.140625" style="38" customWidth="1"/>
    <col min="8136" max="8136" width="6.7109375" style="38" customWidth="1"/>
    <col min="8137" max="8137" width="7" style="38" customWidth="1"/>
    <col min="8138" max="8139" width="9.140625" style="38" customWidth="1"/>
    <col min="8140" max="8140" width="6.42578125" style="38" customWidth="1"/>
    <col min="8141" max="8142" width="9.140625" style="38" customWidth="1"/>
    <col min="8143" max="8143" width="6.7109375" style="38" customWidth="1"/>
    <col min="8144" max="8144" width="6.42578125" style="38" customWidth="1"/>
    <col min="8145" max="8145" width="9.28515625" style="38" customWidth="1"/>
    <col min="8146" max="8146" width="8.5703125" style="38" customWidth="1"/>
    <col min="8147" max="8147" width="6.7109375" style="38" customWidth="1"/>
    <col min="8148" max="8148" width="6.42578125" style="38" customWidth="1"/>
    <col min="8149" max="8150" width="9.140625" style="38" customWidth="1"/>
    <col min="8151" max="8151" width="6.42578125" style="38" customWidth="1"/>
    <col min="8152" max="8152" width="8" style="38" customWidth="1"/>
    <col min="8153" max="8153" width="9.140625" style="38" customWidth="1"/>
    <col min="8154" max="8154" width="6.28515625" style="38" customWidth="1"/>
    <col min="8155" max="8155" width="6.85546875" style="38" customWidth="1"/>
    <col min="8156" max="8156" width="9.140625" style="38" customWidth="1"/>
    <col min="8157" max="8157" width="5.42578125" style="38" customWidth="1"/>
    <col min="8158" max="8158" width="8.140625" style="38" customWidth="1"/>
    <col min="8159" max="8159" width="11.140625" style="38" customWidth="1"/>
    <col min="8160" max="8160" width="8.28515625" style="38" customWidth="1"/>
    <col min="8161" max="8161" width="16.7109375" style="38" customWidth="1"/>
    <col min="8162" max="8162" width="12.7109375" style="38" customWidth="1"/>
    <col min="8163" max="8163" width="13" style="38" customWidth="1"/>
    <col min="8164" max="8164" width="16.7109375" style="38" customWidth="1"/>
    <col min="8165" max="8165" width="12.7109375" style="38" customWidth="1"/>
    <col min="8166" max="8166" width="12.85546875" style="38" customWidth="1"/>
    <col min="8167" max="8167" width="14.42578125" style="38" customWidth="1"/>
    <col min="8168" max="8168" width="12.7109375" style="38" customWidth="1"/>
    <col min="8169" max="8170" width="12.85546875" style="38" customWidth="1"/>
    <col min="8171" max="8171" width="12.7109375" style="38" customWidth="1"/>
    <col min="8172" max="8172" width="12.5703125" style="38" customWidth="1"/>
    <col min="8173" max="8173" width="10.42578125" style="38" customWidth="1"/>
    <col min="8174" max="8175" width="12.7109375" style="38" customWidth="1"/>
    <col min="8176" max="8176" width="12.85546875" style="38" bestFit="1" customWidth="1"/>
    <col min="8177" max="8178" width="12.85546875" style="38" customWidth="1"/>
    <col min="8179" max="8179" width="24.140625" style="38" bestFit="1" customWidth="1"/>
    <col min="8180" max="8180" width="13.28515625" style="38" customWidth="1"/>
    <col min="8181" max="8181" width="12.85546875" style="38" bestFit="1" customWidth="1"/>
    <col min="8182" max="8182" width="12.7109375" style="38" bestFit="1" customWidth="1"/>
    <col min="8183" max="8185" width="12.85546875" style="38" bestFit="1" customWidth="1"/>
    <col min="8186" max="8186" width="12.7109375" style="38" bestFit="1" customWidth="1"/>
    <col min="8187" max="8187" width="12.85546875" style="38" bestFit="1" customWidth="1"/>
    <col min="8188" max="8188" width="7.28515625" style="38" customWidth="1"/>
    <col min="8189" max="8190" width="9.140625" style="38"/>
    <col min="8191" max="8191" width="33.42578125" style="38" bestFit="1" customWidth="1"/>
    <col min="8192" max="8193" width="12.85546875" style="38" bestFit="1" customWidth="1"/>
    <col min="8194" max="8194" width="9.140625" style="38"/>
    <col min="8195" max="8195" width="12.85546875" style="38" bestFit="1" customWidth="1"/>
    <col min="8196" max="8362" width="9.140625" style="38"/>
    <col min="8363" max="8363" width="4.140625" style="38" customWidth="1"/>
    <col min="8364" max="8364" width="0" style="38" hidden="1" customWidth="1"/>
    <col min="8365" max="8365" width="5.85546875" style="38" customWidth="1"/>
    <col min="8366" max="8366" width="4.85546875" style="38" customWidth="1"/>
    <col min="8367" max="8367" width="21.85546875" style="38" customWidth="1"/>
    <col min="8368" max="8368" width="5.5703125" style="38" customWidth="1"/>
    <col min="8369" max="8369" width="11.42578125" style="38" customWidth="1"/>
    <col min="8370" max="8370" width="9.140625" style="38" customWidth="1"/>
    <col min="8371" max="8371" width="9.85546875" style="38" customWidth="1"/>
    <col min="8372" max="8373" width="9.140625" style="38" customWidth="1"/>
    <col min="8374" max="8374" width="13.5703125" style="38" customWidth="1"/>
    <col min="8375" max="8375" width="13.28515625" style="38" customWidth="1"/>
    <col min="8376" max="8376" width="15.7109375" style="38" customWidth="1"/>
    <col min="8377" max="8378" width="9.140625" style="38" customWidth="1"/>
    <col min="8379" max="8379" width="12.7109375" style="38" customWidth="1"/>
    <col min="8380" max="8380" width="9.85546875" style="38" customWidth="1"/>
    <col min="8381" max="8381" width="14.5703125" style="38" customWidth="1"/>
    <col min="8382" max="8382" width="9.140625" style="38" customWidth="1"/>
    <col min="8383" max="8383" width="11.5703125" style="38" customWidth="1"/>
    <col min="8384" max="8384" width="9.140625" style="38" customWidth="1"/>
    <col min="8385" max="8385" width="10.85546875" style="38" customWidth="1"/>
    <col min="8386" max="8386" width="11.28515625" style="38" customWidth="1"/>
    <col min="8387" max="8387" width="10.28515625" style="38" customWidth="1"/>
    <col min="8388" max="8388" width="9.140625" style="38" customWidth="1"/>
    <col min="8389" max="8389" width="14.42578125" style="38" customWidth="1"/>
    <col min="8390" max="8390" width="6.7109375" style="38" customWidth="1"/>
    <col min="8391" max="8391" width="7.140625" style="38" customWidth="1"/>
    <col min="8392" max="8392" width="6.7109375" style="38" customWidth="1"/>
    <col min="8393" max="8393" width="7" style="38" customWidth="1"/>
    <col min="8394" max="8395" width="9.140625" style="38" customWidth="1"/>
    <col min="8396" max="8396" width="6.42578125" style="38" customWidth="1"/>
    <col min="8397" max="8398" width="9.140625" style="38" customWidth="1"/>
    <col min="8399" max="8399" width="6.7109375" style="38" customWidth="1"/>
    <col min="8400" max="8400" width="6.42578125" style="38" customWidth="1"/>
    <col min="8401" max="8401" width="9.28515625" style="38" customWidth="1"/>
    <col min="8402" max="8402" width="8.5703125" style="38" customWidth="1"/>
    <col min="8403" max="8403" width="6.7109375" style="38" customWidth="1"/>
    <col min="8404" max="8404" width="6.42578125" style="38" customWidth="1"/>
    <col min="8405" max="8406" width="9.140625" style="38" customWidth="1"/>
    <col min="8407" max="8407" width="6.42578125" style="38" customWidth="1"/>
    <col min="8408" max="8408" width="8" style="38" customWidth="1"/>
    <col min="8409" max="8409" width="9.140625" style="38" customWidth="1"/>
    <col min="8410" max="8410" width="6.28515625" style="38" customWidth="1"/>
    <col min="8411" max="8411" width="6.85546875" style="38" customWidth="1"/>
    <col min="8412" max="8412" width="9.140625" style="38" customWidth="1"/>
    <col min="8413" max="8413" width="5.42578125" style="38" customWidth="1"/>
    <col min="8414" max="8414" width="8.140625" style="38" customWidth="1"/>
    <col min="8415" max="8415" width="11.140625" style="38" customWidth="1"/>
    <col min="8416" max="8416" width="8.28515625" style="38" customWidth="1"/>
    <col min="8417" max="8417" width="16.7109375" style="38" customWidth="1"/>
    <col min="8418" max="8418" width="12.7109375" style="38" customWidth="1"/>
    <col min="8419" max="8419" width="13" style="38" customWidth="1"/>
    <col min="8420" max="8420" width="16.7109375" style="38" customWidth="1"/>
    <col min="8421" max="8421" width="12.7109375" style="38" customWidth="1"/>
    <col min="8422" max="8422" width="12.85546875" style="38" customWidth="1"/>
    <col min="8423" max="8423" width="14.42578125" style="38" customWidth="1"/>
    <col min="8424" max="8424" width="12.7109375" style="38" customWidth="1"/>
    <col min="8425" max="8426" width="12.85546875" style="38" customWidth="1"/>
    <col min="8427" max="8427" width="12.7109375" style="38" customWidth="1"/>
    <col min="8428" max="8428" width="12.5703125" style="38" customWidth="1"/>
    <col min="8429" max="8429" width="10.42578125" style="38" customWidth="1"/>
    <col min="8430" max="8431" width="12.7109375" style="38" customWidth="1"/>
    <col min="8432" max="8432" width="12.85546875" style="38" bestFit="1" customWidth="1"/>
    <col min="8433" max="8434" width="12.85546875" style="38" customWidth="1"/>
    <col min="8435" max="8435" width="24.140625" style="38" bestFit="1" customWidth="1"/>
    <col min="8436" max="8436" width="13.28515625" style="38" customWidth="1"/>
    <col min="8437" max="8437" width="12.85546875" style="38" bestFit="1" customWidth="1"/>
    <col min="8438" max="8438" width="12.7109375" style="38" bestFit="1" customWidth="1"/>
    <col min="8439" max="8441" width="12.85546875" style="38" bestFit="1" customWidth="1"/>
    <col min="8442" max="8442" width="12.7109375" style="38" bestFit="1" customWidth="1"/>
    <col min="8443" max="8443" width="12.85546875" style="38" bestFit="1" customWidth="1"/>
    <col min="8444" max="8444" width="7.28515625" style="38" customWidth="1"/>
    <col min="8445" max="8446" width="9.140625" style="38"/>
    <col min="8447" max="8447" width="33.42578125" style="38" bestFit="1" customWidth="1"/>
    <col min="8448" max="8449" width="12.85546875" style="38" bestFit="1" customWidth="1"/>
    <col min="8450" max="8450" width="9.140625" style="38"/>
    <col min="8451" max="8451" width="12.85546875" style="38" bestFit="1" customWidth="1"/>
    <col min="8452" max="8618" width="9.140625" style="38"/>
    <col min="8619" max="8619" width="4.140625" style="38" customWidth="1"/>
    <col min="8620" max="8620" width="0" style="38" hidden="1" customWidth="1"/>
    <col min="8621" max="8621" width="5.85546875" style="38" customWidth="1"/>
    <col min="8622" max="8622" width="4.85546875" style="38" customWidth="1"/>
    <col min="8623" max="8623" width="21.85546875" style="38" customWidth="1"/>
    <col min="8624" max="8624" width="5.5703125" style="38" customWidth="1"/>
    <col min="8625" max="8625" width="11.42578125" style="38" customWidth="1"/>
    <col min="8626" max="8626" width="9.140625" style="38" customWidth="1"/>
    <col min="8627" max="8627" width="9.85546875" style="38" customWidth="1"/>
    <col min="8628" max="8629" width="9.140625" style="38" customWidth="1"/>
    <col min="8630" max="8630" width="13.5703125" style="38" customWidth="1"/>
    <col min="8631" max="8631" width="13.28515625" style="38" customWidth="1"/>
    <col min="8632" max="8632" width="15.7109375" style="38" customWidth="1"/>
    <col min="8633" max="8634" width="9.140625" style="38" customWidth="1"/>
    <col min="8635" max="8635" width="12.7109375" style="38" customWidth="1"/>
    <col min="8636" max="8636" width="9.85546875" style="38" customWidth="1"/>
    <col min="8637" max="8637" width="14.5703125" style="38" customWidth="1"/>
    <col min="8638" max="8638" width="9.140625" style="38" customWidth="1"/>
    <col min="8639" max="8639" width="11.5703125" style="38" customWidth="1"/>
    <col min="8640" max="8640" width="9.140625" style="38" customWidth="1"/>
    <col min="8641" max="8641" width="10.85546875" style="38" customWidth="1"/>
    <col min="8642" max="8642" width="11.28515625" style="38" customWidth="1"/>
    <col min="8643" max="8643" width="10.28515625" style="38" customWidth="1"/>
    <col min="8644" max="8644" width="9.140625" style="38" customWidth="1"/>
    <col min="8645" max="8645" width="14.42578125" style="38" customWidth="1"/>
    <col min="8646" max="8646" width="6.7109375" style="38" customWidth="1"/>
    <col min="8647" max="8647" width="7.140625" style="38" customWidth="1"/>
    <col min="8648" max="8648" width="6.7109375" style="38" customWidth="1"/>
    <col min="8649" max="8649" width="7" style="38" customWidth="1"/>
    <col min="8650" max="8651" width="9.140625" style="38" customWidth="1"/>
    <col min="8652" max="8652" width="6.42578125" style="38" customWidth="1"/>
    <col min="8653" max="8654" width="9.140625" style="38" customWidth="1"/>
    <col min="8655" max="8655" width="6.7109375" style="38" customWidth="1"/>
    <col min="8656" max="8656" width="6.42578125" style="38" customWidth="1"/>
    <col min="8657" max="8657" width="9.28515625" style="38" customWidth="1"/>
    <col min="8658" max="8658" width="8.5703125" style="38" customWidth="1"/>
    <col min="8659" max="8659" width="6.7109375" style="38" customWidth="1"/>
    <col min="8660" max="8660" width="6.42578125" style="38" customWidth="1"/>
    <col min="8661" max="8662" width="9.140625" style="38" customWidth="1"/>
    <col min="8663" max="8663" width="6.42578125" style="38" customWidth="1"/>
    <col min="8664" max="8664" width="8" style="38" customWidth="1"/>
    <col min="8665" max="8665" width="9.140625" style="38" customWidth="1"/>
    <col min="8666" max="8666" width="6.28515625" style="38" customWidth="1"/>
    <col min="8667" max="8667" width="6.85546875" style="38" customWidth="1"/>
    <col min="8668" max="8668" width="9.140625" style="38" customWidth="1"/>
    <col min="8669" max="8669" width="5.42578125" style="38" customWidth="1"/>
    <col min="8670" max="8670" width="8.140625" style="38" customWidth="1"/>
    <col min="8671" max="8671" width="11.140625" style="38" customWidth="1"/>
    <col min="8672" max="8672" width="8.28515625" style="38" customWidth="1"/>
    <col min="8673" max="8673" width="16.7109375" style="38" customWidth="1"/>
    <col min="8674" max="8674" width="12.7109375" style="38" customWidth="1"/>
    <col min="8675" max="8675" width="13" style="38" customWidth="1"/>
    <col min="8676" max="8676" width="16.7109375" style="38" customWidth="1"/>
    <col min="8677" max="8677" width="12.7109375" style="38" customWidth="1"/>
    <col min="8678" max="8678" width="12.85546875" style="38" customWidth="1"/>
    <col min="8679" max="8679" width="14.42578125" style="38" customWidth="1"/>
    <col min="8680" max="8680" width="12.7109375" style="38" customWidth="1"/>
    <col min="8681" max="8682" width="12.85546875" style="38" customWidth="1"/>
    <col min="8683" max="8683" width="12.7109375" style="38" customWidth="1"/>
    <col min="8684" max="8684" width="12.5703125" style="38" customWidth="1"/>
    <col min="8685" max="8685" width="10.42578125" style="38" customWidth="1"/>
    <col min="8686" max="8687" width="12.7109375" style="38" customWidth="1"/>
    <col min="8688" max="8688" width="12.85546875" style="38" bestFit="1" customWidth="1"/>
    <col min="8689" max="8690" width="12.85546875" style="38" customWidth="1"/>
    <col min="8691" max="8691" width="24.140625" style="38" bestFit="1" customWidth="1"/>
    <col min="8692" max="8692" width="13.28515625" style="38" customWidth="1"/>
    <col min="8693" max="8693" width="12.85546875" style="38" bestFit="1" customWidth="1"/>
    <col min="8694" max="8694" width="12.7109375" style="38" bestFit="1" customWidth="1"/>
    <col min="8695" max="8697" width="12.85546875" style="38" bestFit="1" customWidth="1"/>
    <col min="8698" max="8698" width="12.7109375" style="38" bestFit="1" customWidth="1"/>
    <col min="8699" max="8699" width="12.85546875" style="38" bestFit="1" customWidth="1"/>
    <col min="8700" max="8700" width="7.28515625" style="38" customWidth="1"/>
    <col min="8701" max="8702" width="9.140625" style="38"/>
    <col min="8703" max="8703" width="33.42578125" style="38" bestFit="1" customWidth="1"/>
    <col min="8704" max="8705" width="12.85546875" style="38" bestFit="1" customWidth="1"/>
    <col min="8706" max="8706" width="9.140625" style="38"/>
    <col min="8707" max="8707" width="12.85546875" style="38" bestFit="1" customWidth="1"/>
    <col min="8708" max="8874" width="9.140625" style="38"/>
    <col min="8875" max="8875" width="4.140625" style="38" customWidth="1"/>
    <col min="8876" max="8876" width="0" style="38" hidden="1" customWidth="1"/>
    <col min="8877" max="8877" width="5.85546875" style="38" customWidth="1"/>
    <col min="8878" max="8878" width="4.85546875" style="38" customWidth="1"/>
    <col min="8879" max="8879" width="21.85546875" style="38" customWidth="1"/>
    <col min="8880" max="8880" width="5.5703125" style="38" customWidth="1"/>
    <col min="8881" max="8881" width="11.42578125" style="38" customWidth="1"/>
    <col min="8882" max="8882" width="9.140625" style="38" customWidth="1"/>
    <col min="8883" max="8883" width="9.85546875" style="38" customWidth="1"/>
    <col min="8884" max="8885" width="9.140625" style="38" customWidth="1"/>
    <col min="8886" max="8886" width="13.5703125" style="38" customWidth="1"/>
    <col min="8887" max="8887" width="13.28515625" style="38" customWidth="1"/>
    <col min="8888" max="8888" width="15.7109375" style="38" customWidth="1"/>
    <col min="8889" max="8890" width="9.140625" style="38" customWidth="1"/>
    <col min="8891" max="8891" width="12.7109375" style="38" customWidth="1"/>
    <col min="8892" max="8892" width="9.85546875" style="38" customWidth="1"/>
    <col min="8893" max="8893" width="14.5703125" style="38" customWidth="1"/>
    <col min="8894" max="8894" width="9.140625" style="38" customWidth="1"/>
    <col min="8895" max="8895" width="11.5703125" style="38" customWidth="1"/>
    <col min="8896" max="8896" width="9.140625" style="38" customWidth="1"/>
    <col min="8897" max="8897" width="10.85546875" style="38" customWidth="1"/>
    <col min="8898" max="8898" width="11.28515625" style="38" customWidth="1"/>
    <col min="8899" max="8899" width="10.28515625" style="38" customWidth="1"/>
    <col min="8900" max="8900" width="9.140625" style="38" customWidth="1"/>
    <col min="8901" max="8901" width="14.42578125" style="38" customWidth="1"/>
    <col min="8902" max="8902" width="6.7109375" style="38" customWidth="1"/>
    <col min="8903" max="8903" width="7.140625" style="38" customWidth="1"/>
    <col min="8904" max="8904" width="6.7109375" style="38" customWidth="1"/>
    <col min="8905" max="8905" width="7" style="38" customWidth="1"/>
    <col min="8906" max="8907" width="9.140625" style="38" customWidth="1"/>
    <col min="8908" max="8908" width="6.42578125" style="38" customWidth="1"/>
    <col min="8909" max="8910" width="9.140625" style="38" customWidth="1"/>
    <col min="8911" max="8911" width="6.7109375" style="38" customWidth="1"/>
    <col min="8912" max="8912" width="6.42578125" style="38" customWidth="1"/>
    <col min="8913" max="8913" width="9.28515625" style="38" customWidth="1"/>
    <col min="8914" max="8914" width="8.5703125" style="38" customWidth="1"/>
    <col min="8915" max="8915" width="6.7109375" style="38" customWidth="1"/>
    <col min="8916" max="8916" width="6.42578125" style="38" customWidth="1"/>
    <col min="8917" max="8918" width="9.140625" style="38" customWidth="1"/>
    <col min="8919" max="8919" width="6.42578125" style="38" customWidth="1"/>
    <col min="8920" max="8920" width="8" style="38" customWidth="1"/>
    <col min="8921" max="8921" width="9.140625" style="38" customWidth="1"/>
    <col min="8922" max="8922" width="6.28515625" style="38" customWidth="1"/>
    <col min="8923" max="8923" width="6.85546875" style="38" customWidth="1"/>
    <col min="8924" max="8924" width="9.140625" style="38" customWidth="1"/>
    <col min="8925" max="8925" width="5.42578125" style="38" customWidth="1"/>
    <col min="8926" max="8926" width="8.140625" style="38" customWidth="1"/>
    <col min="8927" max="8927" width="11.140625" style="38" customWidth="1"/>
    <col min="8928" max="8928" width="8.28515625" style="38" customWidth="1"/>
    <col min="8929" max="8929" width="16.7109375" style="38" customWidth="1"/>
    <col min="8930" max="8930" width="12.7109375" style="38" customWidth="1"/>
    <col min="8931" max="8931" width="13" style="38" customWidth="1"/>
    <col min="8932" max="8932" width="16.7109375" style="38" customWidth="1"/>
    <col min="8933" max="8933" width="12.7109375" style="38" customWidth="1"/>
    <col min="8934" max="8934" width="12.85546875" style="38" customWidth="1"/>
    <col min="8935" max="8935" width="14.42578125" style="38" customWidth="1"/>
    <col min="8936" max="8936" width="12.7109375" style="38" customWidth="1"/>
    <col min="8937" max="8938" width="12.85546875" style="38" customWidth="1"/>
    <col min="8939" max="8939" width="12.7109375" style="38" customWidth="1"/>
    <col min="8940" max="8940" width="12.5703125" style="38" customWidth="1"/>
    <col min="8941" max="8941" width="10.42578125" style="38" customWidth="1"/>
    <col min="8942" max="8943" width="12.7109375" style="38" customWidth="1"/>
    <col min="8944" max="8944" width="12.85546875" style="38" bestFit="1" customWidth="1"/>
    <col min="8945" max="8946" width="12.85546875" style="38" customWidth="1"/>
    <col min="8947" max="8947" width="24.140625" style="38" bestFit="1" customWidth="1"/>
    <col min="8948" max="8948" width="13.28515625" style="38" customWidth="1"/>
    <col min="8949" max="8949" width="12.85546875" style="38" bestFit="1" customWidth="1"/>
    <col min="8950" max="8950" width="12.7109375" style="38" bestFit="1" customWidth="1"/>
    <col min="8951" max="8953" width="12.85546875" style="38" bestFit="1" customWidth="1"/>
    <col min="8954" max="8954" width="12.7109375" style="38" bestFit="1" customWidth="1"/>
    <col min="8955" max="8955" width="12.85546875" style="38" bestFit="1" customWidth="1"/>
    <col min="8956" max="8956" width="7.28515625" style="38" customWidth="1"/>
    <col min="8957" max="8958" width="9.140625" style="38"/>
    <col min="8959" max="8959" width="33.42578125" style="38" bestFit="1" customWidth="1"/>
    <col min="8960" max="8961" width="12.85546875" style="38" bestFit="1" customWidth="1"/>
    <col min="8962" max="8962" width="9.140625" style="38"/>
    <col min="8963" max="8963" width="12.85546875" style="38" bestFit="1" customWidth="1"/>
    <col min="8964" max="9130" width="9.140625" style="38"/>
    <col min="9131" max="9131" width="4.140625" style="38" customWidth="1"/>
    <col min="9132" max="9132" width="0" style="38" hidden="1" customWidth="1"/>
    <col min="9133" max="9133" width="5.85546875" style="38" customWidth="1"/>
    <col min="9134" max="9134" width="4.85546875" style="38" customWidth="1"/>
    <col min="9135" max="9135" width="21.85546875" style="38" customWidth="1"/>
    <col min="9136" max="9136" width="5.5703125" style="38" customWidth="1"/>
    <col min="9137" max="9137" width="11.42578125" style="38" customWidth="1"/>
    <col min="9138" max="9138" width="9.140625" style="38" customWidth="1"/>
    <col min="9139" max="9139" width="9.85546875" style="38" customWidth="1"/>
    <col min="9140" max="9141" width="9.140625" style="38" customWidth="1"/>
    <col min="9142" max="9142" width="13.5703125" style="38" customWidth="1"/>
    <col min="9143" max="9143" width="13.28515625" style="38" customWidth="1"/>
    <col min="9144" max="9144" width="15.7109375" style="38" customWidth="1"/>
    <col min="9145" max="9146" width="9.140625" style="38" customWidth="1"/>
    <col min="9147" max="9147" width="12.7109375" style="38" customWidth="1"/>
    <col min="9148" max="9148" width="9.85546875" style="38" customWidth="1"/>
    <col min="9149" max="9149" width="14.5703125" style="38" customWidth="1"/>
    <col min="9150" max="9150" width="9.140625" style="38" customWidth="1"/>
    <col min="9151" max="9151" width="11.5703125" style="38" customWidth="1"/>
    <col min="9152" max="9152" width="9.140625" style="38" customWidth="1"/>
    <col min="9153" max="9153" width="10.85546875" style="38" customWidth="1"/>
    <col min="9154" max="9154" width="11.28515625" style="38" customWidth="1"/>
    <col min="9155" max="9155" width="10.28515625" style="38" customWidth="1"/>
    <col min="9156" max="9156" width="9.140625" style="38" customWidth="1"/>
    <col min="9157" max="9157" width="14.42578125" style="38" customWidth="1"/>
    <col min="9158" max="9158" width="6.7109375" style="38" customWidth="1"/>
    <col min="9159" max="9159" width="7.140625" style="38" customWidth="1"/>
    <col min="9160" max="9160" width="6.7109375" style="38" customWidth="1"/>
    <col min="9161" max="9161" width="7" style="38" customWidth="1"/>
    <col min="9162" max="9163" width="9.140625" style="38" customWidth="1"/>
    <col min="9164" max="9164" width="6.42578125" style="38" customWidth="1"/>
    <col min="9165" max="9166" width="9.140625" style="38" customWidth="1"/>
    <col min="9167" max="9167" width="6.7109375" style="38" customWidth="1"/>
    <col min="9168" max="9168" width="6.42578125" style="38" customWidth="1"/>
    <col min="9169" max="9169" width="9.28515625" style="38" customWidth="1"/>
    <col min="9170" max="9170" width="8.5703125" style="38" customWidth="1"/>
    <col min="9171" max="9171" width="6.7109375" style="38" customWidth="1"/>
    <col min="9172" max="9172" width="6.42578125" style="38" customWidth="1"/>
    <col min="9173" max="9174" width="9.140625" style="38" customWidth="1"/>
    <col min="9175" max="9175" width="6.42578125" style="38" customWidth="1"/>
    <col min="9176" max="9176" width="8" style="38" customWidth="1"/>
    <col min="9177" max="9177" width="9.140625" style="38" customWidth="1"/>
    <col min="9178" max="9178" width="6.28515625" style="38" customWidth="1"/>
    <col min="9179" max="9179" width="6.85546875" style="38" customWidth="1"/>
    <col min="9180" max="9180" width="9.140625" style="38" customWidth="1"/>
    <col min="9181" max="9181" width="5.42578125" style="38" customWidth="1"/>
    <col min="9182" max="9182" width="8.140625" style="38" customWidth="1"/>
    <col min="9183" max="9183" width="11.140625" style="38" customWidth="1"/>
    <col min="9184" max="9184" width="8.28515625" style="38" customWidth="1"/>
    <col min="9185" max="9185" width="16.7109375" style="38" customWidth="1"/>
    <col min="9186" max="9186" width="12.7109375" style="38" customWidth="1"/>
    <col min="9187" max="9187" width="13" style="38" customWidth="1"/>
    <col min="9188" max="9188" width="16.7109375" style="38" customWidth="1"/>
    <col min="9189" max="9189" width="12.7109375" style="38" customWidth="1"/>
    <col min="9190" max="9190" width="12.85546875" style="38" customWidth="1"/>
    <col min="9191" max="9191" width="14.42578125" style="38" customWidth="1"/>
    <col min="9192" max="9192" width="12.7109375" style="38" customWidth="1"/>
    <col min="9193" max="9194" width="12.85546875" style="38" customWidth="1"/>
    <col min="9195" max="9195" width="12.7109375" style="38" customWidth="1"/>
    <col min="9196" max="9196" width="12.5703125" style="38" customWidth="1"/>
    <col min="9197" max="9197" width="10.42578125" style="38" customWidth="1"/>
    <col min="9198" max="9199" width="12.7109375" style="38" customWidth="1"/>
    <col min="9200" max="9200" width="12.85546875" style="38" bestFit="1" customWidth="1"/>
    <col min="9201" max="9202" width="12.85546875" style="38" customWidth="1"/>
    <col min="9203" max="9203" width="24.140625" style="38" bestFit="1" customWidth="1"/>
    <col min="9204" max="9204" width="13.28515625" style="38" customWidth="1"/>
    <col min="9205" max="9205" width="12.85546875" style="38" bestFit="1" customWidth="1"/>
    <col min="9206" max="9206" width="12.7109375" style="38" bestFit="1" customWidth="1"/>
    <col min="9207" max="9209" width="12.85546875" style="38" bestFit="1" customWidth="1"/>
    <col min="9210" max="9210" width="12.7109375" style="38" bestFit="1" customWidth="1"/>
    <col min="9211" max="9211" width="12.85546875" style="38" bestFit="1" customWidth="1"/>
    <col min="9212" max="9212" width="7.28515625" style="38" customWidth="1"/>
    <col min="9213" max="9214" width="9.140625" style="38"/>
    <col min="9215" max="9215" width="33.42578125" style="38" bestFit="1" customWidth="1"/>
    <col min="9216" max="9217" width="12.85546875" style="38" bestFit="1" customWidth="1"/>
    <col min="9218" max="9218" width="9.140625" style="38"/>
    <col min="9219" max="9219" width="12.85546875" style="38" bestFit="1" customWidth="1"/>
    <col min="9220" max="9386" width="9.140625" style="38"/>
    <col min="9387" max="9387" width="4.140625" style="38" customWidth="1"/>
    <col min="9388" max="9388" width="0" style="38" hidden="1" customWidth="1"/>
    <col min="9389" max="9389" width="5.85546875" style="38" customWidth="1"/>
    <col min="9390" max="9390" width="4.85546875" style="38" customWidth="1"/>
    <col min="9391" max="9391" width="21.85546875" style="38" customWidth="1"/>
    <col min="9392" max="9392" width="5.5703125" style="38" customWidth="1"/>
    <col min="9393" max="9393" width="11.42578125" style="38" customWidth="1"/>
    <col min="9394" max="9394" width="9.140625" style="38" customWidth="1"/>
    <col min="9395" max="9395" width="9.85546875" style="38" customWidth="1"/>
    <col min="9396" max="9397" width="9.140625" style="38" customWidth="1"/>
    <col min="9398" max="9398" width="13.5703125" style="38" customWidth="1"/>
    <col min="9399" max="9399" width="13.28515625" style="38" customWidth="1"/>
    <col min="9400" max="9400" width="15.7109375" style="38" customWidth="1"/>
    <col min="9401" max="9402" width="9.140625" style="38" customWidth="1"/>
    <col min="9403" max="9403" width="12.7109375" style="38" customWidth="1"/>
    <col min="9404" max="9404" width="9.85546875" style="38" customWidth="1"/>
    <col min="9405" max="9405" width="14.5703125" style="38" customWidth="1"/>
    <col min="9406" max="9406" width="9.140625" style="38" customWidth="1"/>
    <col min="9407" max="9407" width="11.5703125" style="38" customWidth="1"/>
    <col min="9408" max="9408" width="9.140625" style="38" customWidth="1"/>
    <col min="9409" max="9409" width="10.85546875" style="38" customWidth="1"/>
    <col min="9410" max="9410" width="11.28515625" style="38" customWidth="1"/>
    <col min="9411" max="9411" width="10.28515625" style="38" customWidth="1"/>
    <col min="9412" max="9412" width="9.140625" style="38" customWidth="1"/>
    <col min="9413" max="9413" width="14.42578125" style="38" customWidth="1"/>
    <col min="9414" max="9414" width="6.7109375" style="38" customWidth="1"/>
    <col min="9415" max="9415" width="7.140625" style="38" customWidth="1"/>
    <col min="9416" max="9416" width="6.7109375" style="38" customWidth="1"/>
    <col min="9417" max="9417" width="7" style="38" customWidth="1"/>
    <col min="9418" max="9419" width="9.140625" style="38" customWidth="1"/>
    <col min="9420" max="9420" width="6.42578125" style="38" customWidth="1"/>
    <col min="9421" max="9422" width="9.140625" style="38" customWidth="1"/>
    <col min="9423" max="9423" width="6.7109375" style="38" customWidth="1"/>
    <col min="9424" max="9424" width="6.42578125" style="38" customWidth="1"/>
    <col min="9425" max="9425" width="9.28515625" style="38" customWidth="1"/>
    <col min="9426" max="9426" width="8.5703125" style="38" customWidth="1"/>
    <col min="9427" max="9427" width="6.7109375" style="38" customWidth="1"/>
    <col min="9428" max="9428" width="6.42578125" style="38" customWidth="1"/>
    <col min="9429" max="9430" width="9.140625" style="38" customWidth="1"/>
    <col min="9431" max="9431" width="6.42578125" style="38" customWidth="1"/>
    <col min="9432" max="9432" width="8" style="38" customWidth="1"/>
    <col min="9433" max="9433" width="9.140625" style="38" customWidth="1"/>
    <col min="9434" max="9434" width="6.28515625" style="38" customWidth="1"/>
    <col min="9435" max="9435" width="6.85546875" style="38" customWidth="1"/>
    <col min="9436" max="9436" width="9.140625" style="38" customWidth="1"/>
    <col min="9437" max="9437" width="5.42578125" style="38" customWidth="1"/>
    <col min="9438" max="9438" width="8.140625" style="38" customWidth="1"/>
    <col min="9439" max="9439" width="11.140625" style="38" customWidth="1"/>
    <col min="9440" max="9440" width="8.28515625" style="38" customWidth="1"/>
    <col min="9441" max="9441" width="16.7109375" style="38" customWidth="1"/>
    <col min="9442" max="9442" width="12.7109375" style="38" customWidth="1"/>
    <col min="9443" max="9443" width="13" style="38" customWidth="1"/>
    <col min="9444" max="9444" width="16.7109375" style="38" customWidth="1"/>
    <col min="9445" max="9445" width="12.7109375" style="38" customWidth="1"/>
    <col min="9446" max="9446" width="12.85546875" style="38" customWidth="1"/>
    <col min="9447" max="9447" width="14.42578125" style="38" customWidth="1"/>
    <col min="9448" max="9448" width="12.7109375" style="38" customWidth="1"/>
    <col min="9449" max="9450" width="12.85546875" style="38" customWidth="1"/>
    <col min="9451" max="9451" width="12.7109375" style="38" customWidth="1"/>
    <col min="9452" max="9452" width="12.5703125" style="38" customWidth="1"/>
    <col min="9453" max="9453" width="10.42578125" style="38" customWidth="1"/>
    <col min="9454" max="9455" width="12.7109375" style="38" customWidth="1"/>
    <col min="9456" max="9456" width="12.85546875" style="38" bestFit="1" customWidth="1"/>
    <col min="9457" max="9458" width="12.85546875" style="38" customWidth="1"/>
    <col min="9459" max="9459" width="24.140625" style="38" bestFit="1" customWidth="1"/>
    <col min="9460" max="9460" width="13.28515625" style="38" customWidth="1"/>
    <col min="9461" max="9461" width="12.85546875" style="38" bestFit="1" customWidth="1"/>
    <col min="9462" max="9462" width="12.7109375" style="38" bestFit="1" customWidth="1"/>
    <col min="9463" max="9465" width="12.85546875" style="38" bestFit="1" customWidth="1"/>
    <col min="9466" max="9466" width="12.7109375" style="38" bestFit="1" customWidth="1"/>
    <col min="9467" max="9467" width="12.85546875" style="38" bestFit="1" customWidth="1"/>
    <col min="9468" max="9468" width="7.28515625" style="38" customWidth="1"/>
    <col min="9469" max="9470" width="9.140625" style="38"/>
    <col min="9471" max="9471" width="33.42578125" style="38" bestFit="1" customWidth="1"/>
    <col min="9472" max="9473" width="12.85546875" style="38" bestFit="1" customWidth="1"/>
    <col min="9474" max="9474" width="9.140625" style="38"/>
    <col min="9475" max="9475" width="12.85546875" style="38" bestFit="1" customWidth="1"/>
    <col min="9476" max="9642" width="9.140625" style="38"/>
    <col min="9643" max="9643" width="4.140625" style="38" customWidth="1"/>
    <col min="9644" max="9644" width="0" style="38" hidden="1" customWidth="1"/>
    <col min="9645" max="9645" width="5.85546875" style="38" customWidth="1"/>
    <col min="9646" max="9646" width="4.85546875" style="38" customWidth="1"/>
    <col min="9647" max="9647" width="21.85546875" style="38" customWidth="1"/>
    <col min="9648" max="9648" width="5.5703125" style="38" customWidth="1"/>
    <col min="9649" max="9649" width="11.42578125" style="38" customWidth="1"/>
    <col min="9650" max="9650" width="9.140625" style="38" customWidth="1"/>
    <col min="9651" max="9651" width="9.85546875" style="38" customWidth="1"/>
    <col min="9652" max="9653" width="9.140625" style="38" customWidth="1"/>
    <col min="9654" max="9654" width="13.5703125" style="38" customWidth="1"/>
    <col min="9655" max="9655" width="13.28515625" style="38" customWidth="1"/>
    <col min="9656" max="9656" width="15.7109375" style="38" customWidth="1"/>
    <col min="9657" max="9658" width="9.140625" style="38" customWidth="1"/>
    <col min="9659" max="9659" width="12.7109375" style="38" customWidth="1"/>
    <col min="9660" max="9660" width="9.85546875" style="38" customWidth="1"/>
    <col min="9661" max="9661" width="14.5703125" style="38" customWidth="1"/>
    <col min="9662" max="9662" width="9.140625" style="38" customWidth="1"/>
    <col min="9663" max="9663" width="11.5703125" style="38" customWidth="1"/>
    <col min="9664" max="9664" width="9.140625" style="38" customWidth="1"/>
    <col min="9665" max="9665" width="10.85546875" style="38" customWidth="1"/>
    <col min="9666" max="9666" width="11.28515625" style="38" customWidth="1"/>
    <col min="9667" max="9667" width="10.28515625" style="38" customWidth="1"/>
    <col min="9668" max="9668" width="9.140625" style="38" customWidth="1"/>
    <col min="9669" max="9669" width="14.42578125" style="38" customWidth="1"/>
    <col min="9670" max="9670" width="6.7109375" style="38" customWidth="1"/>
    <col min="9671" max="9671" width="7.140625" style="38" customWidth="1"/>
    <col min="9672" max="9672" width="6.7109375" style="38" customWidth="1"/>
    <col min="9673" max="9673" width="7" style="38" customWidth="1"/>
    <col min="9674" max="9675" width="9.140625" style="38" customWidth="1"/>
    <col min="9676" max="9676" width="6.42578125" style="38" customWidth="1"/>
    <col min="9677" max="9678" width="9.140625" style="38" customWidth="1"/>
    <col min="9679" max="9679" width="6.7109375" style="38" customWidth="1"/>
    <col min="9680" max="9680" width="6.42578125" style="38" customWidth="1"/>
    <col min="9681" max="9681" width="9.28515625" style="38" customWidth="1"/>
    <col min="9682" max="9682" width="8.5703125" style="38" customWidth="1"/>
    <col min="9683" max="9683" width="6.7109375" style="38" customWidth="1"/>
    <col min="9684" max="9684" width="6.42578125" style="38" customWidth="1"/>
    <col min="9685" max="9686" width="9.140625" style="38" customWidth="1"/>
    <col min="9687" max="9687" width="6.42578125" style="38" customWidth="1"/>
    <col min="9688" max="9688" width="8" style="38" customWidth="1"/>
    <col min="9689" max="9689" width="9.140625" style="38" customWidth="1"/>
    <col min="9690" max="9690" width="6.28515625" style="38" customWidth="1"/>
    <col min="9691" max="9691" width="6.85546875" style="38" customWidth="1"/>
    <col min="9692" max="9692" width="9.140625" style="38" customWidth="1"/>
    <col min="9693" max="9693" width="5.42578125" style="38" customWidth="1"/>
    <col min="9694" max="9694" width="8.140625" style="38" customWidth="1"/>
    <col min="9695" max="9695" width="11.140625" style="38" customWidth="1"/>
    <col min="9696" max="9696" width="8.28515625" style="38" customWidth="1"/>
    <col min="9697" max="9697" width="16.7109375" style="38" customWidth="1"/>
    <col min="9698" max="9698" width="12.7109375" style="38" customWidth="1"/>
    <col min="9699" max="9699" width="13" style="38" customWidth="1"/>
    <col min="9700" max="9700" width="16.7109375" style="38" customWidth="1"/>
    <col min="9701" max="9701" width="12.7109375" style="38" customWidth="1"/>
    <col min="9702" max="9702" width="12.85546875" style="38" customWidth="1"/>
    <col min="9703" max="9703" width="14.42578125" style="38" customWidth="1"/>
    <col min="9704" max="9704" width="12.7109375" style="38" customWidth="1"/>
    <col min="9705" max="9706" width="12.85546875" style="38" customWidth="1"/>
    <col min="9707" max="9707" width="12.7109375" style="38" customWidth="1"/>
    <col min="9708" max="9708" width="12.5703125" style="38" customWidth="1"/>
    <col min="9709" max="9709" width="10.42578125" style="38" customWidth="1"/>
    <col min="9710" max="9711" width="12.7109375" style="38" customWidth="1"/>
    <col min="9712" max="9712" width="12.85546875" style="38" bestFit="1" customWidth="1"/>
    <col min="9713" max="9714" width="12.85546875" style="38" customWidth="1"/>
    <col min="9715" max="9715" width="24.140625" style="38" bestFit="1" customWidth="1"/>
    <col min="9716" max="9716" width="13.28515625" style="38" customWidth="1"/>
    <col min="9717" max="9717" width="12.85546875" style="38" bestFit="1" customWidth="1"/>
    <col min="9718" max="9718" width="12.7109375" style="38" bestFit="1" customWidth="1"/>
    <col min="9719" max="9721" width="12.85546875" style="38" bestFit="1" customWidth="1"/>
    <col min="9722" max="9722" width="12.7109375" style="38" bestFit="1" customWidth="1"/>
    <col min="9723" max="9723" width="12.85546875" style="38" bestFit="1" customWidth="1"/>
    <col min="9724" max="9724" width="7.28515625" style="38" customWidth="1"/>
    <col min="9725" max="9726" width="9.140625" style="38"/>
    <col min="9727" max="9727" width="33.42578125" style="38" bestFit="1" customWidth="1"/>
    <col min="9728" max="9729" width="12.85546875" style="38" bestFit="1" customWidth="1"/>
    <col min="9730" max="9730" width="9.140625" style="38"/>
    <col min="9731" max="9731" width="12.85546875" style="38" bestFit="1" customWidth="1"/>
    <col min="9732" max="9898" width="9.140625" style="38"/>
    <col min="9899" max="9899" width="4.140625" style="38" customWidth="1"/>
    <col min="9900" max="9900" width="0" style="38" hidden="1" customWidth="1"/>
    <col min="9901" max="9901" width="5.85546875" style="38" customWidth="1"/>
    <col min="9902" max="9902" width="4.85546875" style="38" customWidth="1"/>
    <col min="9903" max="9903" width="21.85546875" style="38" customWidth="1"/>
    <col min="9904" max="9904" width="5.5703125" style="38" customWidth="1"/>
    <col min="9905" max="9905" width="11.42578125" style="38" customWidth="1"/>
    <col min="9906" max="9906" width="9.140625" style="38" customWidth="1"/>
    <col min="9907" max="9907" width="9.85546875" style="38" customWidth="1"/>
    <col min="9908" max="9909" width="9.140625" style="38" customWidth="1"/>
    <col min="9910" max="9910" width="13.5703125" style="38" customWidth="1"/>
    <col min="9911" max="9911" width="13.28515625" style="38" customWidth="1"/>
    <col min="9912" max="9912" width="15.7109375" style="38" customWidth="1"/>
    <col min="9913" max="9914" width="9.140625" style="38" customWidth="1"/>
    <col min="9915" max="9915" width="12.7109375" style="38" customWidth="1"/>
    <col min="9916" max="9916" width="9.85546875" style="38" customWidth="1"/>
    <col min="9917" max="9917" width="14.5703125" style="38" customWidth="1"/>
    <col min="9918" max="9918" width="9.140625" style="38" customWidth="1"/>
    <col min="9919" max="9919" width="11.5703125" style="38" customWidth="1"/>
    <col min="9920" max="9920" width="9.140625" style="38" customWidth="1"/>
    <col min="9921" max="9921" width="10.85546875" style="38" customWidth="1"/>
    <col min="9922" max="9922" width="11.28515625" style="38" customWidth="1"/>
    <col min="9923" max="9923" width="10.28515625" style="38" customWidth="1"/>
    <col min="9924" max="9924" width="9.140625" style="38" customWidth="1"/>
    <col min="9925" max="9925" width="14.42578125" style="38" customWidth="1"/>
    <col min="9926" max="9926" width="6.7109375" style="38" customWidth="1"/>
    <col min="9927" max="9927" width="7.140625" style="38" customWidth="1"/>
    <col min="9928" max="9928" width="6.7109375" style="38" customWidth="1"/>
    <col min="9929" max="9929" width="7" style="38" customWidth="1"/>
    <col min="9930" max="9931" width="9.140625" style="38" customWidth="1"/>
    <col min="9932" max="9932" width="6.42578125" style="38" customWidth="1"/>
    <col min="9933" max="9934" width="9.140625" style="38" customWidth="1"/>
    <col min="9935" max="9935" width="6.7109375" style="38" customWidth="1"/>
    <col min="9936" max="9936" width="6.42578125" style="38" customWidth="1"/>
    <col min="9937" max="9937" width="9.28515625" style="38" customWidth="1"/>
    <col min="9938" max="9938" width="8.5703125" style="38" customWidth="1"/>
    <col min="9939" max="9939" width="6.7109375" style="38" customWidth="1"/>
    <col min="9940" max="9940" width="6.42578125" style="38" customWidth="1"/>
    <col min="9941" max="9942" width="9.140625" style="38" customWidth="1"/>
    <col min="9943" max="9943" width="6.42578125" style="38" customWidth="1"/>
    <col min="9944" max="9944" width="8" style="38" customWidth="1"/>
    <col min="9945" max="9945" width="9.140625" style="38" customWidth="1"/>
    <col min="9946" max="9946" width="6.28515625" style="38" customWidth="1"/>
    <col min="9947" max="9947" width="6.85546875" style="38" customWidth="1"/>
    <col min="9948" max="9948" width="9.140625" style="38" customWidth="1"/>
    <col min="9949" max="9949" width="5.42578125" style="38" customWidth="1"/>
    <col min="9950" max="9950" width="8.140625" style="38" customWidth="1"/>
    <col min="9951" max="9951" width="11.140625" style="38" customWidth="1"/>
    <col min="9952" max="9952" width="8.28515625" style="38" customWidth="1"/>
    <col min="9953" max="9953" width="16.7109375" style="38" customWidth="1"/>
    <col min="9954" max="9954" width="12.7109375" style="38" customWidth="1"/>
    <col min="9955" max="9955" width="13" style="38" customWidth="1"/>
    <col min="9956" max="9956" width="16.7109375" style="38" customWidth="1"/>
    <col min="9957" max="9957" width="12.7109375" style="38" customWidth="1"/>
    <col min="9958" max="9958" width="12.85546875" style="38" customWidth="1"/>
    <col min="9959" max="9959" width="14.42578125" style="38" customWidth="1"/>
    <col min="9960" max="9960" width="12.7109375" style="38" customWidth="1"/>
    <col min="9961" max="9962" width="12.85546875" style="38" customWidth="1"/>
    <col min="9963" max="9963" width="12.7109375" style="38" customWidth="1"/>
    <col min="9964" max="9964" width="12.5703125" style="38" customWidth="1"/>
    <col min="9965" max="9965" width="10.42578125" style="38" customWidth="1"/>
    <col min="9966" max="9967" width="12.7109375" style="38" customWidth="1"/>
    <col min="9968" max="9968" width="12.85546875" style="38" bestFit="1" customWidth="1"/>
    <col min="9969" max="9970" width="12.85546875" style="38" customWidth="1"/>
    <col min="9971" max="9971" width="24.140625" style="38" bestFit="1" customWidth="1"/>
    <col min="9972" max="9972" width="13.28515625" style="38" customWidth="1"/>
    <col min="9973" max="9973" width="12.85546875" style="38" bestFit="1" customWidth="1"/>
    <col min="9974" max="9974" width="12.7109375" style="38" bestFit="1" customWidth="1"/>
    <col min="9975" max="9977" width="12.85546875" style="38" bestFit="1" customWidth="1"/>
    <col min="9978" max="9978" width="12.7109375" style="38" bestFit="1" customWidth="1"/>
    <col min="9979" max="9979" width="12.85546875" style="38" bestFit="1" customWidth="1"/>
    <col min="9980" max="9980" width="7.28515625" style="38" customWidth="1"/>
    <col min="9981" max="9982" width="9.140625" style="38"/>
    <col min="9983" max="9983" width="33.42578125" style="38" bestFit="1" customWidth="1"/>
    <col min="9984" max="9985" width="12.85546875" style="38" bestFit="1" customWidth="1"/>
    <col min="9986" max="9986" width="9.140625" style="38"/>
    <col min="9987" max="9987" width="12.85546875" style="38" bestFit="1" customWidth="1"/>
    <col min="9988" max="10154" width="9.140625" style="38"/>
    <col min="10155" max="10155" width="4.140625" style="38" customWidth="1"/>
    <col min="10156" max="10156" width="0" style="38" hidden="1" customWidth="1"/>
    <col min="10157" max="10157" width="5.85546875" style="38" customWidth="1"/>
    <col min="10158" max="10158" width="4.85546875" style="38" customWidth="1"/>
    <col min="10159" max="10159" width="21.85546875" style="38" customWidth="1"/>
    <col min="10160" max="10160" width="5.5703125" style="38" customWidth="1"/>
    <col min="10161" max="10161" width="11.42578125" style="38" customWidth="1"/>
    <col min="10162" max="10162" width="9.140625" style="38" customWidth="1"/>
    <col min="10163" max="10163" width="9.85546875" style="38" customWidth="1"/>
    <col min="10164" max="10165" width="9.140625" style="38" customWidth="1"/>
    <col min="10166" max="10166" width="13.5703125" style="38" customWidth="1"/>
    <col min="10167" max="10167" width="13.28515625" style="38" customWidth="1"/>
    <col min="10168" max="10168" width="15.7109375" style="38" customWidth="1"/>
    <col min="10169" max="10170" width="9.140625" style="38" customWidth="1"/>
    <col min="10171" max="10171" width="12.7109375" style="38" customWidth="1"/>
    <col min="10172" max="10172" width="9.85546875" style="38" customWidth="1"/>
    <col min="10173" max="10173" width="14.5703125" style="38" customWidth="1"/>
    <col min="10174" max="10174" width="9.140625" style="38" customWidth="1"/>
    <col min="10175" max="10175" width="11.5703125" style="38" customWidth="1"/>
    <col min="10176" max="10176" width="9.140625" style="38" customWidth="1"/>
    <col min="10177" max="10177" width="10.85546875" style="38" customWidth="1"/>
    <col min="10178" max="10178" width="11.28515625" style="38" customWidth="1"/>
    <col min="10179" max="10179" width="10.28515625" style="38" customWidth="1"/>
    <col min="10180" max="10180" width="9.140625" style="38" customWidth="1"/>
    <col min="10181" max="10181" width="14.42578125" style="38" customWidth="1"/>
    <col min="10182" max="10182" width="6.7109375" style="38" customWidth="1"/>
    <col min="10183" max="10183" width="7.140625" style="38" customWidth="1"/>
    <col min="10184" max="10184" width="6.7109375" style="38" customWidth="1"/>
    <col min="10185" max="10185" width="7" style="38" customWidth="1"/>
    <col min="10186" max="10187" width="9.140625" style="38" customWidth="1"/>
    <col min="10188" max="10188" width="6.42578125" style="38" customWidth="1"/>
    <col min="10189" max="10190" width="9.140625" style="38" customWidth="1"/>
    <col min="10191" max="10191" width="6.7109375" style="38" customWidth="1"/>
    <col min="10192" max="10192" width="6.42578125" style="38" customWidth="1"/>
    <col min="10193" max="10193" width="9.28515625" style="38" customWidth="1"/>
    <col min="10194" max="10194" width="8.5703125" style="38" customWidth="1"/>
    <col min="10195" max="10195" width="6.7109375" style="38" customWidth="1"/>
    <col min="10196" max="10196" width="6.42578125" style="38" customWidth="1"/>
    <col min="10197" max="10198" width="9.140625" style="38" customWidth="1"/>
    <col min="10199" max="10199" width="6.42578125" style="38" customWidth="1"/>
    <col min="10200" max="10200" width="8" style="38" customWidth="1"/>
    <col min="10201" max="10201" width="9.140625" style="38" customWidth="1"/>
    <col min="10202" max="10202" width="6.28515625" style="38" customWidth="1"/>
    <col min="10203" max="10203" width="6.85546875" style="38" customWidth="1"/>
    <col min="10204" max="10204" width="9.140625" style="38" customWidth="1"/>
    <col min="10205" max="10205" width="5.42578125" style="38" customWidth="1"/>
    <col min="10206" max="10206" width="8.140625" style="38" customWidth="1"/>
    <col min="10207" max="10207" width="11.140625" style="38" customWidth="1"/>
    <col min="10208" max="10208" width="8.28515625" style="38" customWidth="1"/>
    <col min="10209" max="10209" width="16.7109375" style="38" customWidth="1"/>
    <col min="10210" max="10210" width="12.7109375" style="38" customWidth="1"/>
    <col min="10211" max="10211" width="13" style="38" customWidth="1"/>
    <col min="10212" max="10212" width="16.7109375" style="38" customWidth="1"/>
    <col min="10213" max="10213" width="12.7109375" style="38" customWidth="1"/>
    <col min="10214" max="10214" width="12.85546875" style="38" customWidth="1"/>
    <col min="10215" max="10215" width="14.42578125" style="38" customWidth="1"/>
    <col min="10216" max="10216" width="12.7109375" style="38" customWidth="1"/>
    <col min="10217" max="10218" width="12.85546875" style="38" customWidth="1"/>
    <col min="10219" max="10219" width="12.7109375" style="38" customWidth="1"/>
    <col min="10220" max="10220" width="12.5703125" style="38" customWidth="1"/>
    <col min="10221" max="10221" width="10.42578125" style="38" customWidth="1"/>
    <col min="10222" max="10223" width="12.7109375" style="38" customWidth="1"/>
    <col min="10224" max="10224" width="12.85546875" style="38" bestFit="1" customWidth="1"/>
    <col min="10225" max="10226" width="12.85546875" style="38" customWidth="1"/>
    <col min="10227" max="10227" width="24.140625" style="38" bestFit="1" customWidth="1"/>
    <col min="10228" max="10228" width="13.28515625" style="38" customWidth="1"/>
    <col min="10229" max="10229" width="12.85546875" style="38" bestFit="1" customWidth="1"/>
    <col min="10230" max="10230" width="12.7109375" style="38" bestFit="1" customWidth="1"/>
    <col min="10231" max="10233" width="12.85546875" style="38" bestFit="1" customWidth="1"/>
    <col min="10234" max="10234" width="12.7109375" style="38" bestFit="1" customWidth="1"/>
    <col min="10235" max="10235" width="12.85546875" style="38" bestFit="1" customWidth="1"/>
    <col min="10236" max="10236" width="7.28515625" style="38" customWidth="1"/>
    <col min="10237" max="10238" width="9.140625" style="38"/>
    <col min="10239" max="10239" width="33.42578125" style="38" bestFit="1" customWidth="1"/>
    <col min="10240" max="10241" width="12.85546875" style="38" bestFit="1" customWidth="1"/>
    <col min="10242" max="10242" width="9.140625" style="38"/>
    <col min="10243" max="10243" width="12.85546875" style="38" bestFit="1" customWidth="1"/>
    <col min="10244" max="10410" width="9.140625" style="38"/>
    <col min="10411" max="10411" width="4.140625" style="38" customWidth="1"/>
    <col min="10412" max="10412" width="0" style="38" hidden="1" customWidth="1"/>
    <col min="10413" max="10413" width="5.85546875" style="38" customWidth="1"/>
    <col min="10414" max="10414" width="4.85546875" style="38" customWidth="1"/>
    <col min="10415" max="10415" width="21.85546875" style="38" customWidth="1"/>
    <col min="10416" max="10416" width="5.5703125" style="38" customWidth="1"/>
    <col min="10417" max="10417" width="11.42578125" style="38" customWidth="1"/>
    <col min="10418" max="10418" width="9.140625" style="38" customWidth="1"/>
    <col min="10419" max="10419" width="9.85546875" style="38" customWidth="1"/>
    <col min="10420" max="10421" width="9.140625" style="38" customWidth="1"/>
    <col min="10422" max="10422" width="13.5703125" style="38" customWidth="1"/>
    <col min="10423" max="10423" width="13.28515625" style="38" customWidth="1"/>
    <col min="10424" max="10424" width="15.7109375" style="38" customWidth="1"/>
    <col min="10425" max="10426" width="9.140625" style="38" customWidth="1"/>
    <col min="10427" max="10427" width="12.7109375" style="38" customWidth="1"/>
    <col min="10428" max="10428" width="9.85546875" style="38" customWidth="1"/>
    <col min="10429" max="10429" width="14.5703125" style="38" customWidth="1"/>
    <col min="10430" max="10430" width="9.140625" style="38" customWidth="1"/>
    <col min="10431" max="10431" width="11.5703125" style="38" customWidth="1"/>
    <col min="10432" max="10432" width="9.140625" style="38" customWidth="1"/>
    <col min="10433" max="10433" width="10.85546875" style="38" customWidth="1"/>
    <col min="10434" max="10434" width="11.28515625" style="38" customWidth="1"/>
    <col min="10435" max="10435" width="10.28515625" style="38" customWidth="1"/>
    <col min="10436" max="10436" width="9.140625" style="38" customWidth="1"/>
    <col min="10437" max="10437" width="14.42578125" style="38" customWidth="1"/>
    <col min="10438" max="10438" width="6.7109375" style="38" customWidth="1"/>
    <col min="10439" max="10439" width="7.140625" style="38" customWidth="1"/>
    <col min="10440" max="10440" width="6.7109375" style="38" customWidth="1"/>
    <col min="10441" max="10441" width="7" style="38" customWidth="1"/>
    <col min="10442" max="10443" width="9.140625" style="38" customWidth="1"/>
    <col min="10444" max="10444" width="6.42578125" style="38" customWidth="1"/>
    <col min="10445" max="10446" width="9.140625" style="38" customWidth="1"/>
    <col min="10447" max="10447" width="6.7109375" style="38" customWidth="1"/>
    <col min="10448" max="10448" width="6.42578125" style="38" customWidth="1"/>
    <col min="10449" max="10449" width="9.28515625" style="38" customWidth="1"/>
    <col min="10450" max="10450" width="8.5703125" style="38" customWidth="1"/>
    <col min="10451" max="10451" width="6.7109375" style="38" customWidth="1"/>
    <col min="10452" max="10452" width="6.42578125" style="38" customWidth="1"/>
    <col min="10453" max="10454" width="9.140625" style="38" customWidth="1"/>
    <col min="10455" max="10455" width="6.42578125" style="38" customWidth="1"/>
    <col min="10456" max="10456" width="8" style="38" customWidth="1"/>
    <col min="10457" max="10457" width="9.140625" style="38" customWidth="1"/>
    <col min="10458" max="10458" width="6.28515625" style="38" customWidth="1"/>
    <col min="10459" max="10459" width="6.85546875" style="38" customWidth="1"/>
    <col min="10460" max="10460" width="9.140625" style="38" customWidth="1"/>
    <col min="10461" max="10461" width="5.42578125" style="38" customWidth="1"/>
    <col min="10462" max="10462" width="8.140625" style="38" customWidth="1"/>
    <col min="10463" max="10463" width="11.140625" style="38" customWidth="1"/>
    <col min="10464" max="10464" width="8.28515625" style="38" customWidth="1"/>
    <col min="10465" max="10465" width="16.7109375" style="38" customWidth="1"/>
    <col min="10466" max="10466" width="12.7109375" style="38" customWidth="1"/>
    <col min="10467" max="10467" width="13" style="38" customWidth="1"/>
    <col min="10468" max="10468" width="16.7109375" style="38" customWidth="1"/>
    <col min="10469" max="10469" width="12.7109375" style="38" customWidth="1"/>
    <col min="10470" max="10470" width="12.85546875" style="38" customWidth="1"/>
    <col min="10471" max="10471" width="14.42578125" style="38" customWidth="1"/>
    <col min="10472" max="10472" width="12.7109375" style="38" customWidth="1"/>
    <col min="10473" max="10474" width="12.85546875" style="38" customWidth="1"/>
    <col min="10475" max="10475" width="12.7109375" style="38" customWidth="1"/>
    <col min="10476" max="10476" width="12.5703125" style="38" customWidth="1"/>
    <col min="10477" max="10477" width="10.42578125" style="38" customWidth="1"/>
    <col min="10478" max="10479" width="12.7109375" style="38" customWidth="1"/>
    <col min="10480" max="10480" width="12.85546875" style="38" bestFit="1" customWidth="1"/>
    <col min="10481" max="10482" width="12.85546875" style="38" customWidth="1"/>
    <col min="10483" max="10483" width="24.140625" style="38" bestFit="1" customWidth="1"/>
    <col min="10484" max="10484" width="13.28515625" style="38" customWidth="1"/>
    <col min="10485" max="10485" width="12.85546875" style="38" bestFit="1" customWidth="1"/>
    <col min="10486" max="10486" width="12.7109375" style="38" bestFit="1" customWidth="1"/>
    <col min="10487" max="10489" width="12.85546875" style="38" bestFit="1" customWidth="1"/>
    <col min="10490" max="10490" width="12.7109375" style="38" bestFit="1" customWidth="1"/>
    <col min="10491" max="10491" width="12.85546875" style="38" bestFit="1" customWidth="1"/>
    <col min="10492" max="10492" width="7.28515625" style="38" customWidth="1"/>
    <col min="10493" max="10494" width="9.140625" style="38"/>
    <col min="10495" max="10495" width="33.42578125" style="38" bestFit="1" customWidth="1"/>
    <col min="10496" max="10497" width="12.85546875" style="38" bestFit="1" customWidth="1"/>
    <col min="10498" max="10498" width="9.140625" style="38"/>
    <col min="10499" max="10499" width="12.85546875" style="38" bestFit="1" customWidth="1"/>
    <col min="10500" max="10666" width="9.140625" style="38"/>
    <col min="10667" max="10667" width="4.140625" style="38" customWidth="1"/>
    <col min="10668" max="10668" width="0" style="38" hidden="1" customWidth="1"/>
    <col min="10669" max="10669" width="5.85546875" style="38" customWidth="1"/>
    <col min="10670" max="10670" width="4.85546875" style="38" customWidth="1"/>
    <col min="10671" max="10671" width="21.85546875" style="38" customWidth="1"/>
    <col min="10672" max="10672" width="5.5703125" style="38" customWidth="1"/>
    <col min="10673" max="10673" width="11.42578125" style="38" customWidth="1"/>
    <col min="10674" max="10674" width="9.140625" style="38" customWidth="1"/>
    <col min="10675" max="10675" width="9.85546875" style="38" customWidth="1"/>
    <col min="10676" max="10677" width="9.140625" style="38" customWidth="1"/>
    <col min="10678" max="10678" width="13.5703125" style="38" customWidth="1"/>
    <col min="10679" max="10679" width="13.28515625" style="38" customWidth="1"/>
    <col min="10680" max="10680" width="15.7109375" style="38" customWidth="1"/>
    <col min="10681" max="10682" width="9.140625" style="38" customWidth="1"/>
    <col min="10683" max="10683" width="12.7109375" style="38" customWidth="1"/>
    <col min="10684" max="10684" width="9.85546875" style="38" customWidth="1"/>
    <col min="10685" max="10685" width="14.5703125" style="38" customWidth="1"/>
    <col min="10686" max="10686" width="9.140625" style="38" customWidth="1"/>
    <col min="10687" max="10687" width="11.5703125" style="38" customWidth="1"/>
    <col min="10688" max="10688" width="9.140625" style="38" customWidth="1"/>
    <col min="10689" max="10689" width="10.85546875" style="38" customWidth="1"/>
    <col min="10690" max="10690" width="11.28515625" style="38" customWidth="1"/>
    <col min="10691" max="10691" width="10.28515625" style="38" customWidth="1"/>
    <col min="10692" max="10692" width="9.140625" style="38" customWidth="1"/>
    <col min="10693" max="10693" width="14.42578125" style="38" customWidth="1"/>
    <col min="10694" max="10694" width="6.7109375" style="38" customWidth="1"/>
    <col min="10695" max="10695" width="7.140625" style="38" customWidth="1"/>
    <col min="10696" max="10696" width="6.7109375" style="38" customWidth="1"/>
    <col min="10697" max="10697" width="7" style="38" customWidth="1"/>
    <col min="10698" max="10699" width="9.140625" style="38" customWidth="1"/>
    <col min="10700" max="10700" width="6.42578125" style="38" customWidth="1"/>
    <col min="10701" max="10702" width="9.140625" style="38" customWidth="1"/>
    <col min="10703" max="10703" width="6.7109375" style="38" customWidth="1"/>
    <col min="10704" max="10704" width="6.42578125" style="38" customWidth="1"/>
    <col min="10705" max="10705" width="9.28515625" style="38" customWidth="1"/>
    <col min="10706" max="10706" width="8.5703125" style="38" customWidth="1"/>
    <col min="10707" max="10707" width="6.7109375" style="38" customWidth="1"/>
    <col min="10708" max="10708" width="6.42578125" style="38" customWidth="1"/>
    <col min="10709" max="10710" width="9.140625" style="38" customWidth="1"/>
    <col min="10711" max="10711" width="6.42578125" style="38" customWidth="1"/>
    <col min="10712" max="10712" width="8" style="38" customWidth="1"/>
    <col min="10713" max="10713" width="9.140625" style="38" customWidth="1"/>
    <col min="10714" max="10714" width="6.28515625" style="38" customWidth="1"/>
    <col min="10715" max="10715" width="6.85546875" style="38" customWidth="1"/>
    <col min="10716" max="10716" width="9.140625" style="38" customWidth="1"/>
    <col min="10717" max="10717" width="5.42578125" style="38" customWidth="1"/>
    <col min="10718" max="10718" width="8.140625" style="38" customWidth="1"/>
    <col min="10719" max="10719" width="11.140625" style="38" customWidth="1"/>
    <col min="10720" max="10720" width="8.28515625" style="38" customWidth="1"/>
    <col min="10721" max="10721" width="16.7109375" style="38" customWidth="1"/>
    <col min="10722" max="10722" width="12.7109375" style="38" customWidth="1"/>
    <col min="10723" max="10723" width="13" style="38" customWidth="1"/>
    <col min="10724" max="10724" width="16.7109375" style="38" customWidth="1"/>
    <col min="10725" max="10725" width="12.7109375" style="38" customWidth="1"/>
    <col min="10726" max="10726" width="12.85546875" style="38" customWidth="1"/>
    <col min="10727" max="10727" width="14.42578125" style="38" customWidth="1"/>
    <col min="10728" max="10728" width="12.7109375" style="38" customWidth="1"/>
    <col min="10729" max="10730" width="12.85546875" style="38" customWidth="1"/>
    <col min="10731" max="10731" width="12.7109375" style="38" customWidth="1"/>
    <col min="10732" max="10732" width="12.5703125" style="38" customWidth="1"/>
    <col min="10733" max="10733" width="10.42578125" style="38" customWidth="1"/>
    <col min="10734" max="10735" width="12.7109375" style="38" customWidth="1"/>
    <col min="10736" max="10736" width="12.85546875" style="38" bestFit="1" customWidth="1"/>
    <col min="10737" max="10738" width="12.85546875" style="38" customWidth="1"/>
    <col min="10739" max="10739" width="24.140625" style="38" bestFit="1" customWidth="1"/>
    <col min="10740" max="10740" width="13.28515625" style="38" customWidth="1"/>
    <col min="10741" max="10741" width="12.85546875" style="38" bestFit="1" customWidth="1"/>
    <col min="10742" max="10742" width="12.7109375" style="38" bestFit="1" customWidth="1"/>
    <col min="10743" max="10745" width="12.85546875" style="38" bestFit="1" customWidth="1"/>
    <col min="10746" max="10746" width="12.7109375" style="38" bestFit="1" customWidth="1"/>
    <col min="10747" max="10747" width="12.85546875" style="38" bestFit="1" customWidth="1"/>
    <col min="10748" max="10748" width="7.28515625" style="38" customWidth="1"/>
    <col min="10749" max="10750" width="9.140625" style="38"/>
    <col min="10751" max="10751" width="33.42578125" style="38" bestFit="1" customWidth="1"/>
    <col min="10752" max="10753" width="12.85546875" style="38" bestFit="1" customWidth="1"/>
    <col min="10754" max="10754" width="9.140625" style="38"/>
    <col min="10755" max="10755" width="12.85546875" style="38" bestFit="1" customWidth="1"/>
    <col min="10756" max="10922" width="9.140625" style="38"/>
    <col min="10923" max="10923" width="4.140625" style="38" customWidth="1"/>
    <col min="10924" max="10924" width="0" style="38" hidden="1" customWidth="1"/>
    <col min="10925" max="10925" width="5.85546875" style="38" customWidth="1"/>
    <col min="10926" max="10926" width="4.85546875" style="38" customWidth="1"/>
    <col min="10927" max="10927" width="21.85546875" style="38" customWidth="1"/>
    <col min="10928" max="10928" width="5.5703125" style="38" customWidth="1"/>
    <col min="10929" max="10929" width="11.42578125" style="38" customWidth="1"/>
    <col min="10930" max="10930" width="9.140625" style="38" customWidth="1"/>
    <col min="10931" max="10931" width="9.85546875" style="38" customWidth="1"/>
    <col min="10932" max="10933" width="9.140625" style="38" customWidth="1"/>
    <col min="10934" max="10934" width="13.5703125" style="38" customWidth="1"/>
    <col min="10935" max="10935" width="13.28515625" style="38" customWidth="1"/>
    <col min="10936" max="10936" width="15.7109375" style="38" customWidth="1"/>
    <col min="10937" max="10938" width="9.140625" style="38" customWidth="1"/>
    <col min="10939" max="10939" width="12.7109375" style="38" customWidth="1"/>
    <col min="10940" max="10940" width="9.85546875" style="38" customWidth="1"/>
    <col min="10941" max="10941" width="14.5703125" style="38" customWidth="1"/>
    <col min="10942" max="10942" width="9.140625" style="38" customWidth="1"/>
    <col min="10943" max="10943" width="11.5703125" style="38" customWidth="1"/>
    <col min="10944" max="10944" width="9.140625" style="38" customWidth="1"/>
    <col min="10945" max="10945" width="10.85546875" style="38" customWidth="1"/>
    <col min="10946" max="10946" width="11.28515625" style="38" customWidth="1"/>
    <col min="10947" max="10947" width="10.28515625" style="38" customWidth="1"/>
    <col min="10948" max="10948" width="9.140625" style="38" customWidth="1"/>
    <col min="10949" max="10949" width="14.42578125" style="38" customWidth="1"/>
    <col min="10950" max="10950" width="6.7109375" style="38" customWidth="1"/>
    <col min="10951" max="10951" width="7.140625" style="38" customWidth="1"/>
    <col min="10952" max="10952" width="6.7109375" style="38" customWidth="1"/>
    <col min="10953" max="10953" width="7" style="38" customWidth="1"/>
    <col min="10954" max="10955" width="9.140625" style="38" customWidth="1"/>
    <col min="10956" max="10956" width="6.42578125" style="38" customWidth="1"/>
    <col min="10957" max="10958" width="9.140625" style="38" customWidth="1"/>
    <col min="10959" max="10959" width="6.7109375" style="38" customWidth="1"/>
    <col min="10960" max="10960" width="6.42578125" style="38" customWidth="1"/>
    <col min="10961" max="10961" width="9.28515625" style="38" customWidth="1"/>
    <col min="10962" max="10962" width="8.5703125" style="38" customWidth="1"/>
    <col min="10963" max="10963" width="6.7109375" style="38" customWidth="1"/>
    <col min="10964" max="10964" width="6.42578125" style="38" customWidth="1"/>
    <col min="10965" max="10966" width="9.140625" style="38" customWidth="1"/>
    <col min="10967" max="10967" width="6.42578125" style="38" customWidth="1"/>
    <col min="10968" max="10968" width="8" style="38" customWidth="1"/>
    <col min="10969" max="10969" width="9.140625" style="38" customWidth="1"/>
    <col min="10970" max="10970" width="6.28515625" style="38" customWidth="1"/>
    <col min="10971" max="10971" width="6.85546875" style="38" customWidth="1"/>
    <col min="10972" max="10972" width="9.140625" style="38" customWidth="1"/>
    <col min="10973" max="10973" width="5.42578125" style="38" customWidth="1"/>
    <col min="10974" max="10974" width="8.140625" style="38" customWidth="1"/>
    <col min="10975" max="10975" width="11.140625" style="38" customWidth="1"/>
    <col min="10976" max="10976" width="8.28515625" style="38" customWidth="1"/>
    <col min="10977" max="10977" width="16.7109375" style="38" customWidth="1"/>
    <col min="10978" max="10978" width="12.7109375" style="38" customWidth="1"/>
    <col min="10979" max="10979" width="13" style="38" customWidth="1"/>
    <col min="10980" max="10980" width="16.7109375" style="38" customWidth="1"/>
    <col min="10981" max="10981" width="12.7109375" style="38" customWidth="1"/>
    <col min="10982" max="10982" width="12.85546875" style="38" customWidth="1"/>
    <col min="10983" max="10983" width="14.42578125" style="38" customWidth="1"/>
    <col min="10984" max="10984" width="12.7109375" style="38" customWidth="1"/>
    <col min="10985" max="10986" width="12.85546875" style="38" customWidth="1"/>
    <col min="10987" max="10987" width="12.7109375" style="38" customWidth="1"/>
    <col min="10988" max="10988" width="12.5703125" style="38" customWidth="1"/>
    <col min="10989" max="10989" width="10.42578125" style="38" customWidth="1"/>
    <col min="10990" max="10991" width="12.7109375" style="38" customWidth="1"/>
    <col min="10992" max="10992" width="12.85546875" style="38" bestFit="1" customWidth="1"/>
    <col min="10993" max="10994" width="12.85546875" style="38" customWidth="1"/>
    <col min="10995" max="10995" width="24.140625" style="38" bestFit="1" customWidth="1"/>
    <col min="10996" max="10996" width="13.28515625" style="38" customWidth="1"/>
    <col min="10997" max="10997" width="12.85546875" style="38" bestFit="1" customWidth="1"/>
    <col min="10998" max="10998" width="12.7109375" style="38" bestFit="1" customWidth="1"/>
    <col min="10999" max="11001" width="12.85546875" style="38" bestFit="1" customWidth="1"/>
    <col min="11002" max="11002" width="12.7109375" style="38" bestFit="1" customWidth="1"/>
    <col min="11003" max="11003" width="12.85546875" style="38" bestFit="1" customWidth="1"/>
    <col min="11004" max="11004" width="7.28515625" style="38" customWidth="1"/>
    <col min="11005" max="11006" width="9.140625" style="38"/>
    <col min="11007" max="11007" width="33.42578125" style="38" bestFit="1" customWidth="1"/>
    <col min="11008" max="11009" width="12.85546875" style="38" bestFit="1" customWidth="1"/>
    <col min="11010" max="11010" width="9.140625" style="38"/>
    <col min="11011" max="11011" width="12.85546875" style="38" bestFit="1" customWidth="1"/>
    <col min="11012" max="11178" width="9.140625" style="38"/>
    <col min="11179" max="11179" width="4.140625" style="38" customWidth="1"/>
    <col min="11180" max="11180" width="0" style="38" hidden="1" customWidth="1"/>
    <col min="11181" max="11181" width="5.85546875" style="38" customWidth="1"/>
    <col min="11182" max="11182" width="4.85546875" style="38" customWidth="1"/>
    <col min="11183" max="11183" width="21.85546875" style="38" customWidth="1"/>
    <col min="11184" max="11184" width="5.5703125" style="38" customWidth="1"/>
    <col min="11185" max="11185" width="11.42578125" style="38" customWidth="1"/>
    <col min="11186" max="11186" width="9.140625" style="38" customWidth="1"/>
    <col min="11187" max="11187" width="9.85546875" style="38" customWidth="1"/>
    <col min="11188" max="11189" width="9.140625" style="38" customWidth="1"/>
    <col min="11190" max="11190" width="13.5703125" style="38" customWidth="1"/>
    <col min="11191" max="11191" width="13.28515625" style="38" customWidth="1"/>
    <col min="11192" max="11192" width="15.7109375" style="38" customWidth="1"/>
    <col min="11193" max="11194" width="9.140625" style="38" customWidth="1"/>
    <col min="11195" max="11195" width="12.7109375" style="38" customWidth="1"/>
    <col min="11196" max="11196" width="9.85546875" style="38" customWidth="1"/>
    <col min="11197" max="11197" width="14.5703125" style="38" customWidth="1"/>
    <col min="11198" max="11198" width="9.140625" style="38" customWidth="1"/>
    <col min="11199" max="11199" width="11.5703125" style="38" customWidth="1"/>
    <col min="11200" max="11200" width="9.140625" style="38" customWidth="1"/>
    <col min="11201" max="11201" width="10.85546875" style="38" customWidth="1"/>
    <col min="11202" max="11202" width="11.28515625" style="38" customWidth="1"/>
    <col min="11203" max="11203" width="10.28515625" style="38" customWidth="1"/>
    <col min="11204" max="11204" width="9.140625" style="38" customWidth="1"/>
    <col min="11205" max="11205" width="14.42578125" style="38" customWidth="1"/>
    <col min="11206" max="11206" width="6.7109375" style="38" customWidth="1"/>
    <col min="11207" max="11207" width="7.140625" style="38" customWidth="1"/>
    <col min="11208" max="11208" width="6.7109375" style="38" customWidth="1"/>
    <col min="11209" max="11209" width="7" style="38" customWidth="1"/>
    <col min="11210" max="11211" width="9.140625" style="38" customWidth="1"/>
    <col min="11212" max="11212" width="6.42578125" style="38" customWidth="1"/>
    <col min="11213" max="11214" width="9.140625" style="38" customWidth="1"/>
    <col min="11215" max="11215" width="6.7109375" style="38" customWidth="1"/>
    <col min="11216" max="11216" width="6.42578125" style="38" customWidth="1"/>
    <col min="11217" max="11217" width="9.28515625" style="38" customWidth="1"/>
    <col min="11218" max="11218" width="8.5703125" style="38" customWidth="1"/>
    <col min="11219" max="11219" width="6.7109375" style="38" customWidth="1"/>
    <col min="11220" max="11220" width="6.42578125" style="38" customWidth="1"/>
    <col min="11221" max="11222" width="9.140625" style="38" customWidth="1"/>
    <col min="11223" max="11223" width="6.42578125" style="38" customWidth="1"/>
    <col min="11224" max="11224" width="8" style="38" customWidth="1"/>
    <col min="11225" max="11225" width="9.140625" style="38" customWidth="1"/>
    <col min="11226" max="11226" width="6.28515625" style="38" customWidth="1"/>
    <col min="11227" max="11227" width="6.85546875" style="38" customWidth="1"/>
    <col min="11228" max="11228" width="9.140625" style="38" customWidth="1"/>
    <col min="11229" max="11229" width="5.42578125" style="38" customWidth="1"/>
    <col min="11230" max="11230" width="8.140625" style="38" customWidth="1"/>
    <col min="11231" max="11231" width="11.140625" style="38" customWidth="1"/>
    <col min="11232" max="11232" width="8.28515625" style="38" customWidth="1"/>
    <col min="11233" max="11233" width="16.7109375" style="38" customWidth="1"/>
    <col min="11234" max="11234" width="12.7109375" style="38" customWidth="1"/>
    <col min="11235" max="11235" width="13" style="38" customWidth="1"/>
    <col min="11236" max="11236" width="16.7109375" style="38" customWidth="1"/>
    <col min="11237" max="11237" width="12.7109375" style="38" customWidth="1"/>
    <col min="11238" max="11238" width="12.85546875" style="38" customWidth="1"/>
    <col min="11239" max="11239" width="14.42578125" style="38" customWidth="1"/>
    <col min="11240" max="11240" width="12.7109375" style="38" customWidth="1"/>
    <col min="11241" max="11242" width="12.85546875" style="38" customWidth="1"/>
    <col min="11243" max="11243" width="12.7109375" style="38" customWidth="1"/>
    <col min="11244" max="11244" width="12.5703125" style="38" customWidth="1"/>
    <col min="11245" max="11245" width="10.42578125" style="38" customWidth="1"/>
    <col min="11246" max="11247" width="12.7109375" style="38" customWidth="1"/>
    <col min="11248" max="11248" width="12.85546875" style="38" bestFit="1" customWidth="1"/>
    <col min="11249" max="11250" width="12.85546875" style="38" customWidth="1"/>
    <col min="11251" max="11251" width="24.140625" style="38" bestFit="1" customWidth="1"/>
    <col min="11252" max="11252" width="13.28515625" style="38" customWidth="1"/>
    <col min="11253" max="11253" width="12.85546875" style="38" bestFit="1" customWidth="1"/>
    <col min="11254" max="11254" width="12.7109375" style="38" bestFit="1" customWidth="1"/>
    <col min="11255" max="11257" width="12.85546875" style="38" bestFit="1" customWidth="1"/>
    <col min="11258" max="11258" width="12.7109375" style="38" bestFit="1" customWidth="1"/>
    <col min="11259" max="11259" width="12.85546875" style="38" bestFit="1" customWidth="1"/>
    <col min="11260" max="11260" width="7.28515625" style="38" customWidth="1"/>
    <col min="11261" max="11262" width="9.140625" style="38"/>
    <col min="11263" max="11263" width="33.42578125" style="38" bestFit="1" customWidth="1"/>
    <col min="11264" max="11265" width="12.85546875" style="38" bestFit="1" customWidth="1"/>
    <col min="11266" max="11266" width="9.140625" style="38"/>
    <col min="11267" max="11267" width="12.85546875" style="38" bestFit="1" customWidth="1"/>
    <col min="11268" max="11434" width="9.140625" style="38"/>
    <col min="11435" max="11435" width="4.140625" style="38" customWidth="1"/>
    <col min="11436" max="11436" width="0" style="38" hidden="1" customWidth="1"/>
    <col min="11437" max="11437" width="5.85546875" style="38" customWidth="1"/>
    <col min="11438" max="11438" width="4.85546875" style="38" customWidth="1"/>
    <col min="11439" max="11439" width="21.85546875" style="38" customWidth="1"/>
    <col min="11440" max="11440" width="5.5703125" style="38" customWidth="1"/>
    <col min="11441" max="11441" width="11.42578125" style="38" customWidth="1"/>
    <col min="11442" max="11442" width="9.140625" style="38" customWidth="1"/>
    <col min="11443" max="11443" width="9.85546875" style="38" customWidth="1"/>
    <col min="11444" max="11445" width="9.140625" style="38" customWidth="1"/>
    <col min="11446" max="11446" width="13.5703125" style="38" customWidth="1"/>
    <col min="11447" max="11447" width="13.28515625" style="38" customWidth="1"/>
    <col min="11448" max="11448" width="15.7109375" style="38" customWidth="1"/>
    <col min="11449" max="11450" width="9.140625" style="38" customWidth="1"/>
    <col min="11451" max="11451" width="12.7109375" style="38" customWidth="1"/>
    <col min="11452" max="11452" width="9.85546875" style="38" customWidth="1"/>
    <col min="11453" max="11453" width="14.5703125" style="38" customWidth="1"/>
    <col min="11454" max="11454" width="9.140625" style="38" customWidth="1"/>
    <col min="11455" max="11455" width="11.5703125" style="38" customWidth="1"/>
    <col min="11456" max="11456" width="9.140625" style="38" customWidth="1"/>
    <col min="11457" max="11457" width="10.85546875" style="38" customWidth="1"/>
    <col min="11458" max="11458" width="11.28515625" style="38" customWidth="1"/>
    <col min="11459" max="11459" width="10.28515625" style="38" customWidth="1"/>
    <col min="11460" max="11460" width="9.140625" style="38" customWidth="1"/>
    <col min="11461" max="11461" width="14.42578125" style="38" customWidth="1"/>
    <col min="11462" max="11462" width="6.7109375" style="38" customWidth="1"/>
    <col min="11463" max="11463" width="7.140625" style="38" customWidth="1"/>
    <col min="11464" max="11464" width="6.7109375" style="38" customWidth="1"/>
    <col min="11465" max="11465" width="7" style="38" customWidth="1"/>
    <col min="11466" max="11467" width="9.140625" style="38" customWidth="1"/>
    <col min="11468" max="11468" width="6.42578125" style="38" customWidth="1"/>
    <col min="11469" max="11470" width="9.140625" style="38" customWidth="1"/>
    <col min="11471" max="11471" width="6.7109375" style="38" customWidth="1"/>
    <col min="11472" max="11472" width="6.42578125" style="38" customWidth="1"/>
    <col min="11473" max="11473" width="9.28515625" style="38" customWidth="1"/>
    <col min="11474" max="11474" width="8.5703125" style="38" customWidth="1"/>
    <col min="11475" max="11475" width="6.7109375" style="38" customWidth="1"/>
    <col min="11476" max="11476" width="6.42578125" style="38" customWidth="1"/>
    <col min="11477" max="11478" width="9.140625" style="38" customWidth="1"/>
    <col min="11479" max="11479" width="6.42578125" style="38" customWidth="1"/>
    <col min="11480" max="11480" width="8" style="38" customWidth="1"/>
    <col min="11481" max="11481" width="9.140625" style="38" customWidth="1"/>
    <col min="11482" max="11482" width="6.28515625" style="38" customWidth="1"/>
    <col min="11483" max="11483" width="6.85546875" style="38" customWidth="1"/>
    <col min="11484" max="11484" width="9.140625" style="38" customWidth="1"/>
    <col min="11485" max="11485" width="5.42578125" style="38" customWidth="1"/>
    <col min="11486" max="11486" width="8.140625" style="38" customWidth="1"/>
    <col min="11487" max="11487" width="11.140625" style="38" customWidth="1"/>
    <col min="11488" max="11488" width="8.28515625" style="38" customWidth="1"/>
    <col min="11489" max="11489" width="16.7109375" style="38" customWidth="1"/>
    <col min="11490" max="11490" width="12.7109375" style="38" customWidth="1"/>
    <col min="11491" max="11491" width="13" style="38" customWidth="1"/>
    <col min="11492" max="11492" width="16.7109375" style="38" customWidth="1"/>
    <col min="11493" max="11493" width="12.7109375" style="38" customWidth="1"/>
    <col min="11494" max="11494" width="12.85546875" style="38" customWidth="1"/>
    <col min="11495" max="11495" width="14.42578125" style="38" customWidth="1"/>
    <col min="11496" max="11496" width="12.7109375" style="38" customWidth="1"/>
    <col min="11497" max="11498" width="12.85546875" style="38" customWidth="1"/>
    <col min="11499" max="11499" width="12.7109375" style="38" customWidth="1"/>
    <col min="11500" max="11500" width="12.5703125" style="38" customWidth="1"/>
    <col min="11501" max="11501" width="10.42578125" style="38" customWidth="1"/>
    <col min="11502" max="11503" width="12.7109375" style="38" customWidth="1"/>
    <col min="11504" max="11504" width="12.85546875" style="38" bestFit="1" customWidth="1"/>
    <col min="11505" max="11506" width="12.85546875" style="38" customWidth="1"/>
    <col min="11507" max="11507" width="24.140625" style="38" bestFit="1" customWidth="1"/>
    <col min="11508" max="11508" width="13.28515625" style="38" customWidth="1"/>
    <col min="11509" max="11509" width="12.85546875" style="38" bestFit="1" customWidth="1"/>
    <col min="11510" max="11510" width="12.7109375" style="38" bestFit="1" customWidth="1"/>
    <col min="11511" max="11513" width="12.85546875" style="38" bestFit="1" customWidth="1"/>
    <col min="11514" max="11514" width="12.7109375" style="38" bestFit="1" customWidth="1"/>
    <col min="11515" max="11515" width="12.85546875" style="38" bestFit="1" customWidth="1"/>
    <col min="11516" max="11516" width="7.28515625" style="38" customWidth="1"/>
    <col min="11517" max="11518" width="9.140625" style="38"/>
    <col min="11519" max="11519" width="33.42578125" style="38" bestFit="1" customWidth="1"/>
    <col min="11520" max="11521" width="12.85546875" style="38" bestFit="1" customWidth="1"/>
    <col min="11522" max="11522" width="9.140625" style="38"/>
    <col min="11523" max="11523" width="12.85546875" style="38" bestFit="1" customWidth="1"/>
    <col min="11524" max="11690" width="9.140625" style="38"/>
    <col min="11691" max="11691" width="4.140625" style="38" customWidth="1"/>
    <col min="11692" max="11692" width="0" style="38" hidden="1" customWidth="1"/>
    <col min="11693" max="11693" width="5.85546875" style="38" customWidth="1"/>
    <col min="11694" max="11694" width="4.85546875" style="38" customWidth="1"/>
    <col min="11695" max="11695" width="21.85546875" style="38" customWidth="1"/>
    <col min="11696" max="11696" width="5.5703125" style="38" customWidth="1"/>
    <col min="11697" max="11697" width="11.42578125" style="38" customWidth="1"/>
    <col min="11698" max="11698" width="9.140625" style="38" customWidth="1"/>
    <col min="11699" max="11699" width="9.85546875" style="38" customWidth="1"/>
    <col min="11700" max="11701" width="9.140625" style="38" customWidth="1"/>
    <col min="11702" max="11702" width="13.5703125" style="38" customWidth="1"/>
    <col min="11703" max="11703" width="13.28515625" style="38" customWidth="1"/>
    <col min="11704" max="11704" width="15.7109375" style="38" customWidth="1"/>
    <col min="11705" max="11706" width="9.140625" style="38" customWidth="1"/>
    <col min="11707" max="11707" width="12.7109375" style="38" customWidth="1"/>
    <col min="11708" max="11708" width="9.85546875" style="38" customWidth="1"/>
    <col min="11709" max="11709" width="14.5703125" style="38" customWidth="1"/>
    <col min="11710" max="11710" width="9.140625" style="38" customWidth="1"/>
    <col min="11711" max="11711" width="11.5703125" style="38" customWidth="1"/>
    <col min="11712" max="11712" width="9.140625" style="38" customWidth="1"/>
    <col min="11713" max="11713" width="10.85546875" style="38" customWidth="1"/>
    <col min="11714" max="11714" width="11.28515625" style="38" customWidth="1"/>
    <col min="11715" max="11715" width="10.28515625" style="38" customWidth="1"/>
    <col min="11716" max="11716" width="9.140625" style="38" customWidth="1"/>
    <col min="11717" max="11717" width="14.42578125" style="38" customWidth="1"/>
    <col min="11718" max="11718" width="6.7109375" style="38" customWidth="1"/>
    <col min="11719" max="11719" width="7.140625" style="38" customWidth="1"/>
    <col min="11720" max="11720" width="6.7109375" style="38" customWidth="1"/>
    <col min="11721" max="11721" width="7" style="38" customWidth="1"/>
    <col min="11722" max="11723" width="9.140625" style="38" customWidth="1"/>
    <col min="11724" max="11724" width="6.42578125" style="38" customWidth="1"/>
    <col min="11725" max="11726" width="9.140625" style="38" customWidth="1"/>
    <col min="11727" max="11727" width="6.7109375" style="38" customWidth="1"/>
    <col min="11728" max="11728" width="6.42578125" style="38" customWidth="1"/>
    <col min="11729" max="11729" width="9.28515625" style="38" customWidth="1"/>
    <col min="11730" max="11730" width="8.5703125" style="38" customWidth="1"/>
    <col min="11731" max="11731" width="6.7109375" style="38" customWidth="1"/>
    <col min="11732" max="11732" width="6.42578125" style="38" customWidth="1"/>
    <col min="11733" max="11734" width="9.140625" style="38" customWidth="1"/>
    <col min="11735" max="11735" width="6.42578125" style="38" customWidth="1"/>
    <col min="11736" max="11736" width="8" style="38" customWidth="1"/>
    <col min="11737" max="11737" width="9.140625" style="38" customWidth="1"/>
    <col min="11738" max="11738" width="6.28515625" style="38" customWidth="1"/>
    <col min="11739" max="11739" width="6.85546875" style="38" customWidth="1"/>
    <col min="11740" max="11740" width="9.140625" style="38" customWidth="1"/>
    <col min="11741" max="11741" width="5.42578125" style="38" customWidth="1"/>
    <col min="11742" max="11742" width="8.140625" style="38" customWidth="1"/>
    <col min="11743" max="11743" width="11.140625" style="38" customWidth="1"/>
    <col min="11744" max="11744" width="8.28515625" style="38" customWidth="1"/>
    <col min="11745" max="11745" width="16.7109375" style="38" customWidth="1"/>
    <col min="11746" max="11746" width="12.7109375" style="38" customWidth="1"/>
    <col min="11747" max="11747" width="13" style="38" customWidth="1"/>
    <col min="11748" max="11748" width="16.7109375" style="38" customWidth="1"/>
    <col min="11749" max="11749" width="12.7109375" style="38" customWidth="1"/>
    <col min="11750" max="11750" width="12.85546875" style="38" customWidth="1"/>
    <col min="11751" max="11751" width="14.42578125" style="38" customWidth="1"/>
    <col min="11752" max="11752" width="12.7109375" style="38" customWidth="1"/>
    <col min="11753" max="11754" width="12.85546875" style="38" customWidth="1"/>
    <col min="11755" max="11755" width="12.7109375" style="38" customWidth="1"/>
    <col min="11756" max="11756" width="12.5703125" style="38" customWidth="1"/>
    <col min="11757" max="11757" width="10.42578125" style="38" customWidth="1"/>
    <col min="11758" max="11759" width="12.7109375" style="38" customWidth="1"/>
    <col min="11760" max="11760" width="12.85546875" style="38" bestFit="1" customWidth="1"/>
    <col min="11761" max="11762" width="12.85546875" style="38" customWidth="1"/>
    <col min="11763" max="11763" width="24.140625" style="38" bestFit="1" customWidth="1"/>
    <col min="11764" max="11764" width="13.28515625" style="38" customWidth="1"/>
    <col min="11765" max="11765" width="12.85546875" style="38" bestFit="1" customWidth="1"/>
    <col min="11766" max="11766" width="12.7109375" style="38" bestFit="1" customWidth="1"/>
    <col min="11767" max="11769" width="12.85546875" style="38" bestFit="1" customWidth="1"/>
    <col min="11770" max="11770" width="12.7109375" style="38" bestFit="1" customWidth="1"/>
    <col min="11771" max="11771" width="12.85546875" style="38" bestFit="1" customWidth="1"/>
    <col min="11772" max="11772" width="7.28515625" style="38" customWidth="1"/>
    <col min="11773" max="11774" width="9.140625" style="38"/>
    <col min="11775" max="11775" width="33.42578125" style="38" bestFit="1" customWidth="1"/>
    <col min="11776" max="11777" width="12.85546875" style="38" bestFit="1" customWidth="1"/>
    <col min="11778" max="11778" width="9.140625" style="38"/>
    <col min="11779" max="11779" width="12.85546875" style="38" bestFit="1" customWidth="1"/>
    <col min="11780" max="11946" width="9.140625" style="38"/>
    <col min="11947" max="11947" width="4.140625" style="38" customWidth="1"/>
    <col min="11948" max="11948" width="0" style="38" hidden="1" customWidth="1"/>
    <col min="11949" max="11949" width="5.85546875" style="38" customWidth="1"/>
    <col min="11950" max="11950" width="4.85546875" style="38" customWidth="1"/>
    <col min="11951" max="11951" width="21.85546875" style="38" customWidth="1"/>
    <col min="11952" max="11952" width="5.5703125" style="38" customWidth="1"/>
    <col min="11953" max="11953" width="11.42578125" style="38" customWidth="1"/>
    <col min="11954" max="11954" width="9.140625" style="38" customWidth="1"/>
    <col min="11955" max="11955" width="9.85546875" style="38" customWidth="1"/>
    <col min="11956" max="11957" width="9.140625" style="38" customWidth="1"/>
    <col min="11958" max="11958" width="13.5703125" style="38" customWidth="1"/>
    <col min="11959" max="11959" width="13.28515625" style="38" customWidth="1"/>
    <col min="11960" max="11960" width="15.7109375" style="38" customWidth="1"/>
    <col min="11961" max="11962" width="9.140625" style="38" customWidth="1"/>
    <col min="11963" max="11963" width="12.7109375" style="38" customWidth="1"/>
    <col min="11964" max="11964" width="9.85546875" style="38" customWidth="1"/>
    <col min="11965" max="11965" width="14.5703125" style="38" customWidth="1"/>
    <col min="11966" max="11966" width="9.140625" style="38" customWidth="1"/>
    <col min="11967" max="11967" width="11.5703125" style="38" customWidth="1"/>
    <col min="11968" max="11968" width="9.140625" style="38" customWidth="1"/>
    <col min="11969" max="11969" width="10.85546875" style="38" customWidth="1"/>
    <col min="11970" max="11970" width="11.28515625" style="38" customWidth="1"/>
    <col min="11971" max="11971" width="10.28515625" style="38" customWidth="1"/>
    <col min="11972" max="11972" width="9.140625" style="38" customWidth="1"/>
    <col min="11973" max="11973" width="14.42578125" style="38" customWidth="1"/>
    <col min="11974" max="11974" width="6.7109375" style="38" customWidth="1"/>
    <col min="11975" max="11975" width="7.140625" style="38" customWidth="1"/>
    <col min="11976" max="11976" width="6.7109375" style="38" customWidth="1"/>
    <col min="11977" max="11977" width="7" style="38" customWidth="1"/>
    <col min="11978" max="11979" width="9.140625" style="38" customWidth="1"/>
    <col min="11980" max="11980" width="6.42578125" style="38" customWidth="1"/>
    <col min="11981" max="11982" width="9.140625" style="38" customWidth="1"/>
    <col min="11983" max="11983" width="6.7109375" style="38" customWidth="1"/>
    <col min="11984" max="11984" width="6.42578125" style="38" customWidth="1"/>
    <col min="11985" max="11985" width="9.28515625" style="38" customWidth="1"/>
    <col min="11986" max="11986" width="8.5703125" style="38" customWidth="1"/>
    <col min="11987" max="11987" width="6.7109375" style="38" customWidth="1"/>
    <col min="11988" max="11988" width="6.42578125" style="38" customWidth="1"/>
    <col min="11989" max="11990" width="9.140625" style="38" customWidth="1"/>
    <col min="11991" max="11991" width="6.42578125" style="38" customWidth="1"/>
    <col min="11992" max="11992" width="8" style="38" customWidth="1"/>
    <col min="11993" max="11993" width="9.140625" style="38" customWidth="1"/>
    <col min="11994" max="11994" width="6.28515625" style="38" customWidth="1"/>
    <col min="11995" max="11995" width="6.85546875" style="38" customWidth="1"/>
    <col min="11996" max="11996" width="9.140625" style="38" customWidth="1"/>
    <col min="11997" max="11997" width="5.42578125" style="38" customWidth="1"/>
    <col min="11998" max="11998" width="8.140625" style="38" customWidth="1"/>
    <col min="11999" max="11999" width="11.140625" style="38" customWidth="1"/>
    <col min="12000" max="12000" width="8.28515625" style="38" customWidth="1"/>
    <col min="12001" max="12001" width="16.7109375" style="38" customWidth="1"/>
    <col min="12002" max="12002" width="12.7109375" style="38" customWidth="1"/>
    <col min="12003" max="12003" width="13" style="38" customWidth="1"/>
    <col min="12004" max="12004" width="16.7109375" style="38" customWidth="1"/>
    <col min="12005" max="12005" width="12.7109375" style="38" customWidth="1"/>
    <col min="12006" max="12006" width="12.85546875" style="38" customWidth="1"/>
    <col min="12007" max="12007" width="14.42578125" style="38" customWidth="1"/>
    <col min="12008" max="12008" width="12.7109375" style="38" customWidth="1"/>
    <col min="12009" max="12010" width="12.85546875" style="38" customWidth="1"/>
    <col min="12011" max="12011" width="12.7109375" style="38" customWidth="1"/>
    <col min="12012" max="12012" width="12.5703125" style="38" customWidth="1"/>
    <col min="12013" max="12013" width="10.42578125" style="38" customWidth="1"/>
    <col min="12014" max="12015" width="12.7109375" style="38" customWidth="1"/>
    <col min="12016" max="12016" width="12.85546875" style="38" bestFit="1" customWidth="1"/>
    <col min="12017" max="12018" width="12.85546875" style="38" customWidth="1"/>
    <col min="12019" max="12019" width="24.140625" style="38" bestFit="1" customWidth="1"/>
    <col min="12020" max="12020" width="13.28515625" style="38" customWidth="1"/>
    <col min="12021" max="12021" width="12.85546875" style="38" bestFit="1" customWidth="1"/>
    <col min="12022" max="12022" width="12.7109375" style="38" bestFit="1" customWidth="1"/>
    <col min="12023" max="12025" width="12.85546875" style="38" bestFit="1" customWidth="1"/>
    <col min="12026" max="12026" width="12.7109375" style="38" bestFit="1" customWidth="1"/>
    <col min="12027" max="12027" width="12.85546875" style="38" bestFit="1" customWidth="1"/>
    <col min="12028" max="12028" width="7.28515625" style="38" customWidth="1"/>
    <col min="12029" max="12030" width="9.140625" style="38"/>
    <col min="12031" max="12031" width="33.42578125" style="38" bestFit="1" customWidth="1"/>
    <col min="12032" max="12033" width="12.85546875" style="38" bestFit="1" customWidth="1"/>
    <col min="12034" max="12034" width="9.140625" style="38"/>
    <col min="12035" max="12035" width="12.85546875" style="38" bestFit="1" customWidth="1"/>
    <col min="12036" max="12202" width="9.140625" style="38"/>
    <col min="12203" max="12203" width="4.140625" style="38" customWidth="1"/>
    <col min="12204" max="12204" width="0" style="38" hidden="1" customWidth="1"/>
    <col min="12205" max="12205" width="5.85546875" style="38" customWidth="1"/>
    <col min="12206" max="12206" width="4.85546875" style="38" customWidth="1"/>
    <col min="12207" max="12207" width="21.85546875" style="38" customWidth="1"/>
    <col min="12208" max="12208" width="5.5703125" style="38" customWidth="1"/>
    <col min="12209" max="12209" width="11.42578125" style="38" customWidth="1"/>
    <col min="12210" max="12210" width="9.140625" style="38" customWidth="1"/>
    <col min="12211" max="12211" width="9.85546875" style="38" customWidth="1"/>
    <col min="12212" max="12213" width="9.140625" style="38" customWidth="1"/>
    <col min="12214" max="12214" width="13.5703125" style="38" customWidth="1"/>
    <col min="12215" max="12215" width="13.28515625" style="38" customWidth="1"/>
    <col min="12216" max="12216" width="15.7109375" style="38" customWidth="1"/>
    <col min="12217" max="12218" width="9.140625" style="38" customWidth="1"/>
    <col min="12219" max="12219" width="12.7109375" style="38" customWidth="1"/>
    <col min="12220" max="12220" width="9.85546875" style="38" customWidth="1"/>
    <col min="12221" max="12221" width="14.5703125" style="38" customWidth="1"/>
    <col min="12222" max="12222" width="9.140625" style="38" customWidth="1"/>
    <col min="12223" max="12223" width="11.5703125" style="38" customWidth="1"/>
    <col min="12224" max="12224" width="9.140625" style="38" customWidth="1"/>
    <col min="12225" max="12225" width="10.85546875" style="38" customWidth="1"/>
    <col min="12226" max="12226" width="11.28515625" style="38" customWidth="1"/>
    <col min="12227" max="12227" width="10.28515625" style="38" customWidth="1"/>
    <col min="12228" max="12228" width="9.140625" style="38" customWidth="1"/>
    <col min="12229" max="12229" width="14.42578125" style="38" customWidth="1"/>
    <col min="12230" max="12230" width="6.7109375" style="38" customWidth="1"/>
    <col min="12231" max="12231" width="7.140625" style="38" customWidth="1"/>
    <col min="12232" max="12232" width="6.7109375" style="38" customWidth="1"/>
    <col min="12233" max="12233" width="7" style="38" customWidth="1"/>
    <col min="12234" max="12235" width="9.140625" style="38" customWidth="1"/>
    <col min="12236" max="12236" width="6.42578125" style="38" customWidth="1"/>
    <col min="12237" max="12238" width="9.140625" style="38" customWidth="1"/>
    <col min="12239" max="12239" width="6.7109375" style="38" customWidth="1"/>
    <col min="12240" max="12240" width="6.42578125" style="38" customWidth="1"/>
    <col min="12241" max="12241" width="9.28515625" style="38" customWidth="1"/>
    <col min="12242" max="12242" width="8.5703125" style="38" customWidth="1"/>
    <col min="12243" max="12243" width="6.7109375" style="38" customWidth="1"/>
    <col min="12244" max="12244" width="6.42578125" style="38" customWidth="1"/>
    <col min="12245" max="12246" width="9.140625" style="38" customWidth="1"/>
    <col min="12247" max="12247" width="6.42578125" style="38" customWidth="1"/>
    <col min="12248" max="12248" width="8" style="38" customWidth="1"/>
    <col min="12249" max="12249" width="9.140625" style="38" customWidth="1"/>
    <col min="12250" max="12250" width="6.28515625" style="38" customWidth="1"/>
    <col min="12251" max="12251" width="6.85546875" style="38" customWidth="1"/>
    <col min="12252" max="12252" width="9.140625" style="38" customWidth="1"/>
    <col min="12253" max="12253" width="5.42578125" style="38" customWidth="1"/>
    <col min="12254" max="12254" width="8.140625" style="38" customWidth="1"/>
    <col min="12255" max="12255" width="11.140625" style="38" customWidth="1"/>
    <col min="12256" max="12256" width="8.28515625" style="38" customWidth="1"/>
    <col min="12257" max="12257" width="16.7109375" style="38" customWidth="1"/>
    <col min="12258" max="12258" width="12.7109375" style="38" customWidth="1"/>
    <col min="12259" max="12259" width="13" style="38" customWidth="1"/>
    <col min="12260" max="12260" width="16.7109375" style="38" customWidth="1"/>
    <col min="12261" max="12261" width="12.7109375" style="38" customWidth="1"/>
    <col min="12262" max="12262" width="12.85546875" style="38" customWidth="1"/>
    <col min="12263" max="12263" width="14.42578125" style="38" customWidth="1"/>
    <col min="12264" max="12264" width="12.7109375" style="38" customWidth="1"/>
    <col min="12265" max="12266" width="12.85546875" style="38" customWidth="1"/>
    <col min="12267" max="12267" width="12.7109375" style="38" customWidth="1"/>
    <col min="12268" max="12268" width="12.5703125" style="38" customWidth="1"/>
    <col min="12269" max="12269" width="10.42578125" style="38" customWidth="1"/>
    <col min="12270" max="12271" width="12.7109375" style="38" customWidth="1"/>
    <col min="12272" max="12272" width="12.85546875" style="38" bestFit="1" customWidth="1"/>
    <col min="12273" max="12274" width="12.85546875" style="38" customWidth="1"/>
    <col min="12275" max="12275" width="24.140625" style="38" bestFit="1" customWidth="1"/>
    <col min="12276" max="12276" width="13.28515625" style="38" customWidth="1"/>
    <col min="12277" max="12277" width="12.85546875" style="38" bestFit="1" customWidth="1"/>
    <col min="12278" max="12278" width="12.7109375" style="38" bestFit="1" customWidth="1"/>
    <col min="12279" max="12281" width="12.85546875" style="38" bestFit="1" customWidth="1"/>
    <col min="12282" max="12282" width="12.7109375" style="38" bestFit="1" customWidth="1"/>
    <col min="12283" max="12283" width="12.85546875" style="38" bestFit="1" customWidth="1"/>
    <col min="12284" max="12284" width="7.28515625" style="38" customWidth="1"/>
    <col min="12285" max="12286" width="9.140625" style="38"/>
    <col min="12287" max="12287" width="33.42578125" style="38" bestFit="1" customWidth="1"/>
    <col min="12288" max="12289" width="12.85546875" style="38" bestFit="1" customWidth="1"/>
    <col min="12290" max="12290" width="9.140625" style="38"/>
    <col min="12291" max="12291" width="12.85546875" style="38" bestFit="1" customWidth="1"/>
    <col min="12292" max="12458" width="9.140625" style="38"/>
    <col min="12459" max="12459" width="4.140625" style="38" customWidth="1"/>
    <col min="12460" max="12460" width="0" style="38" hidden="1" customWidth="1"/>
    <col min="12461" max="12461" width="5.85546875" style="38" customWidth="1"/>
    <col min="12462" max="12462" width="4.85546875" style="38" customWidth="1"/>
    <col min="12463" max="12463" width="21.85546875" style="38" customWidth="1"/>
    <col min="12464" max="12464" width="5.5703125" style="38" customWidth="1"/>
    <col min="12465" max="12465" width="11.42578125" style="38" customWidth="1"/>
    <col min="12466" max="12466" width="9.140625" style="38" customWidth="1"/>
    <col min="12467" max="12467" width="9.85546875" style="38" customWidth="1"/>
    <col min="12468" max="12469" width="9.140625" style="38" customWidth="1"/>
    <col min="12470" max="12470" width="13.5703125" style="38" customWidth="1"/>
    <col min="12471" max="12471" width="13.28515625" style="38" customWidth="1"/>
    <col min="12472" max="12472" width="15.7109375" style="38" customWidth="1"/>
    <col min="12473" max="12474" width="9.140625" style="38" customWidth="1"/>
    <col min="12475" max="12475" width="12.7109375" style="38" customWidth="1"/>
    <col min="12476" max="12476" width="9.85546875" style="38" customWidth="1"/>
    <col min="12477" max="12477" width="14.5703125" style="38" customWidth="1"/>
    <col min="12478" max="12478" width="9.140625" style="38" customWidth="1"/>
    <col min="12479" max="12479" width="11.5703125" style="38" customWidth="1"/>
    <col min="12480" max="12480" width="9.140625" style="38" customWidth="1"/>
    <col min="12481" max="12481" width="10.85546875" style="38" customWidth="1"/>
    <col min="12482" max="12482" width="11.28515625" style="38" customWidth="1"/>
    <col min="12483" max="12483" width="10.28515625" style="38" customWidth="1"/>
    <col min="12484" max="12484" width="9.140625" style="38" customWidth="1"/>
    <col min="12485" max="12485" width="14.42578125" style="38" customWidth="1"/>
    <col min="12486" max="12486" width="6.7109375" style="38" customWidth="1"/>
    <col min="12487" max="12487" width="7.140625" style="38" customWidth="1"/>
    <col min="12488" max="12488" width="6.7109375" style="38" customWidth="1"/>
    <col min="12489" max="12489" width="7" style="38" customWidth="1"/>
    <col min="12490" max="12491" width="9.140625" style="38" customWidth="1"/>
    <col min="12492" max="12492" width="6.42578125" style="38" customWidth="1"/>
    <col min="12493" max="12494" width="9.140625" style="38" customWidth="1"/>
    <col min="12495" max="12495" width="6.7109375" style="38" customWidth="1"/>
    <col min="12496" max="12496" width="6.42578125" style="38" customWidth="1"/>
    <col min="12497" max="12497" width="9.28515625" style="38" customWidth="1"/>
    <col min="12498" max="12498" width="8.5703125" style="38" customWidth="1"/>
    <col min="12499" max="12499" width="6.7109375" style="38" customWidth="1"/>
    <col min="12500" max="12500" width="6.42578125" style="38" customWidth="1"/>
    <col min="12501" max="12502" width="9.140625" style="38" customWidth="1"/>
    <col min="12503" max="12503" width="6.42578125" style="38" customWidth="1"/>
    <col min="12504" max="12504" width="8" style="38" customWidth="1"/>
    <col min="12505" max="12505" width="9.140625" style="38" customWidth="1"/>
    <col min="12506" max="12506" width="6.28515625" style="38" customWidth="1"/>
    <col min="12507" max="12507" width="6.85546875" style="38" customWidth="1"/>
    <col min="12508" max="12508" width="9.140625" style="38" customWidth="1"/>
    <col min="12509" max="12509" width="5.42578125" style="38" customWidth="1"/>
    <col min="12510" max="12510" width="8.140625" style="38" customWidth="1"/>
    <col min="12511" max="12511" width="11.140625" style="38" customWidth="1"/>
    <col min="12512" max="12512" width="8.28515625" style="38" customWidth="1"/>
    <col min="12513" max="12513" width="16.7109375" style="38" customWidth="1"/>
    <col min="12514" max="12514" width="12.7109375" style="38" customWidth="1"/>
    <col min="12515" max="12515" width="13" style="38" customWidth="1"/>
    <col min="12516" max="12516" width="16.7109375" style="38" customWidth="1"/>
    <col min="12517" max="12517" width="12.7109375" style="38" customWidth="1"/>
    <col min="12518" max="12518" width="12.85546875" style="38" customWidth="1"/>
    <col min="12519" max="12519" width="14.42578125" style="38" customWidth="1"/>
    <col min="12520" max="12520" width="12.7109375" style="38" customWidth="1"/>
    <col min="12521" max="12522" width="12.85546875" style="38" customWidth="1"/>
    <col min="12523" max="12523" width="12.7109375" style="38" customWidth="1"/>
    <col min="12524" max="12524" width="12.5703125" style="38" customWidth="1"/>
    <col min="12525" max="12525" width="10.42578125" style="38" customWidth="1"/>
    <col min="12526" max="12527" width="12.7109375" style="38" customWidth="1"/>
    <col min="12528" max="12528" width="12.85546875" style="38" bestFit="1" customWidth="1"/>
    <col min="12529" max="12530" width="12.85546875" style="38" customWidth="1"/>
    <col min="12531" max="12531" width="24.140625" style="38" bestFit="1" customWidth="1"/>
    <col min="12532" max="12532" width="13.28515625" style="38" customWidth="1"/>
    <col min="12533" max="12533" width="12.85546875" style="38" bestFit="1" customWidth="1"/>
    <col min="12534" max="12534" width="12.7109375" style="38" bestFit="1" customWidth="1"/>
    <col min="12535" max="12537" width="12.85546875" style="38" bestFit="1" customWidth="1"/>
    <col min="12538" max="12538" width="12.7109375" style="38" bestFit="1" customWidth="1"/>
    <col min="12539" max="12539" width="12.85546875" style="38" bestFit="1" customWidth="1"/>
    <col min="12540" max="12540" width="7.28515625" style="38" customWidth="1"/>
    <col min="12541" max="12542" width="9.140625" style="38"/>
    <col min="12543" max="12543" width="33.42578125" style="38" bestFit="1" customWidth="1"/>
    <col min="12544" max="12545" width="12.85546875" style="38" bestFit="1" customWidth="1"/>
    <col min="12546" max="12546" width="9.140625" style="38"/>
    <col min="12547" max="12547" width="12.85546875" style="38" bestFit="1" customWidth="1"/>
    <col min="12548" max="12714" width="9.140625" style="38"/>
    <col min="12715" max="12715" width="4.140625" style="38" customWidth="1"/>
    <col min="12716" max="12716" width="0" style="38" hidden="1" customWidth="1"/>
    <col min="12717" max="12717" width="5.85546875" style="38" customWidth="1"/>
    <col min="12718" max="12718" width="4.85546875" style="38" customWidth="1"/>
    <col min="12719" max="12719" width="21.85546875" style="38" customWidth="1"/>
    <col min="12720" max="12720" width="5.5703125" style="38" customWidth="1"/>
    <col min="12721" max="12721" width="11.42578125" style="38" customWidth="1"/>
    <col min="12722" max="12722" width="9.140625" style="38" customWidth="1"/>
    <col min="12723" max="12723" width="9.85546875" style="38" customWidth="1"/>
    <col min="12724" max="12725" width="9.140625" style="38" customWidth="1"/>
    <col min="12726" max="12726" width="13.5703125" style="38" customWidth="1"/>
    <col min="12727" max="12727" width="13.28515625" style="38" customWidth="1"/>
    <col min="12728" max="12728" width="15.7109375" style="38" customWidth="1"/>
    <col min="12729" max="12730" width="9.140625" style="38" customWidth="1"/>
    <col min="12731" max="12731" width="12.7109375" style="38" customWidth="1"/>
    <col min="12732" max="12732" width="9.85546875" style="38" customWidth="1"/>
    <col min="12733" max="12733" width="14.5703125" style="38" customWidth="1"/>
    <col min="12734" max="12734" width="9.140625" style="38" customWidth="1"/>
    <col min="12735" max="12735" width="11.5703125" style="38" customWidth="1"/>
    <col min="12736" max="12736" width="9.140625" style="38" customWidth="1"/>
    <col min="12737" max="12737" width="10.85546875" style="38" customWidth="1"/>
    <col min="12738" max="12738" width="11.28515625" style="38" customWidth="1"/>
    <col min="12739" max="12739" width="10.28515625" style="38" customWidth="1"/>
    <col min="12740" max="12740" width="9.140625" style="38" customWidth="1"/>
    <col min="12741" max="12741" width="14.42578125" style="38" customWidth="1"/>
    <col min="12742" max="12742" width="6.7109375" style="38" customWidth="1"/>
    <col min="12743" max="12743" width="7.140625" style="38" customWidth="1"/>
    <col min="12744" max="12744" width="6.7109375" style="38" customWidth="1"/>
    <col min="12745" max="12745" width="7" style="38" customWidth="1"/>
    <col min="12746" max="12747" width="9.140625" style="38" customWidth="1"/>
    <col min="12748" max="12748" width="6.42578125" style="38" customWidth="1"/>
    <col min="12749" max="12750" width="9.140625" style="38" customWidth="1"/>
    <col min="12751" max="12751" width="6.7109375" style="38" customWidth="1"/>
    <col min="12752" max="12752" width="6.42578125" style="38" customWidth="1"/>
    <col min="12753" max="12753" width="9.28515625" style="38" customWidth="1"/>
    <col min="12754" max="12754" width="8.5703125" style="38" customWidth="1"/>
    <col min="12755" max="12755" width="6.7109375" style="38" customWidth="1"/>
    <col min="12756" max="12756" width="6.42578125" style="38" customWidth="1"/>
    <col min="12757" max="12758" width="9.140625" style="38" customWidth="1"/>
    <col min="12759" max="12759" width="6.42578125" style="38" customWidth="1"/>
    <col min="12760" max="12760" width="8" style="38" customWidth="1"/>
    <col min="12761" max="12761" width="9.140625" style="38" customWidth="1"/>
    <col min="12762" max="12762" width="6.28515625" style="38" customWidth="1"/>
    <col min="12763" max="12763" width="6.85546875" style="38" customWidth="1"/>
    <col min="12764" max="12764" width="9.140625" style="38" customWidth="1"/>
    <col min="12765" max="12765" width="5.42578125" style="38" customWidth="1"/>
    <col min="12766" max="12766" width="8.140625" style="38" customWidth="1"/>
    <col min="12767" max="12767" width="11.140625" style="38" customWidth="1"/>
    <col min="12768" max="12768" width="8.28515625" style="38" customWidth="1"/>
    <col min="12769" max="12769" width="16.7109375" style="38" customWidth="1"/>
    <col min="12770" max="12770" width="12.7109375" style="38" customWidth="1"/>
    <col min="12771" max="12771" width="13" style="38" customWidth="1"/>
    <col min="12772" max="12772" width="16.7109375" style="38" customWidth="1"/>
    <col min="12773" max="12773" width="12.7109375" style="38" customWidth="1"/>
    <col min="12774" max="12774" width="12.85546875" style="38" customWidth="1"/>
    <col min="12775" max="12775" width="14.42578125" style="38" customWidth="1"/>
    <col min="12776" max="12776" width="12.7109375" style="38" customWidth="1"/>
    <col min="12777" max="12778" width="12.85546875" style="38" customWidth="1"/>
    <col min="12779" max="12779" width="12.7109375" style="38" customWidth="1"/>
    <col min="12780" max="12780" width="12.5703125" style="38" customWidth="1"/>
    <col min="12781" max="12781" width="10.42578125" style="38" customWidth="1"/>
    <col min="12782" max="12783" width="12.7109375" style="38" customWidth="1"/>
    <col min="12784" max="12784" width="12.85546875" style="38" bestFit="1" customWidth="1"/>
    <col min="12785" max="12786" width="12.85546875" style="38" customWidth="1"/>
    <col min="12787" max="12787" width="24.140625" style="38" bestFit="1" customWidth="1"/>
    <col min="12788" max="12788" width="13.28515625" style="38" customWidth="1"/>
    <col min="12789" max="12789" width="12.85546875" style="38" bestFit="1" customWidth="1"/>
    <col min="12790" max="12790" width="12.7109375" style="38" bestFit="1" customWidth="1"/>
    <col min="12791" max="12793" width="12.85546875" style="38" bestFit="1" customWidth="1"/>
    <col min="12794" max="12794" width="12.7109375" style="38" bestFit="1" customWidth="1"/>
    <col min="12795" max="12795" width="12.85546875" style="38" bestFit="1" customWidth="1"/>
    <col min="12796" max="12796" width="7.28515625" style="38" customWidth="1"/>
    <col min="12797" max="12798" width="9.140625" style="38"/>
    <col min="12799" max="12799" width="33.42578125" style="38" bestFit="1" customWidth="1"/>
    <col min="12800" max="12801" width="12.85546875" style="38" bestFit="1" customWidth="1"/>
    <col min="12802" max="12802" width="9.140625" style="38"/>
    <col min="12803" max="12803" width="12.85546875" style="38" bestFit="1" customWidth="1"/>
    <col min="12804" max="12970" width="9.140625" style="38"/>
    <col min="12971" max="12971" width="4.140625" style="38" customWidth="1"/>
    <col min="12972" max="12972" width="0" style="38" hidden="1" customWidth="1"/>
    <col min="12973" max="12973" width="5.85546875" style="38" customWidth="1"/>
    <col min="12974" max="12974" width="4.85546875" style="38" customWidth="1"/>
    <col min="12975" max="12975" width="21.85546875" style="38" customWidth="1"/>
    <col min="12976" max="12976" width="5.5703125" style="38" customWidth="1"/>
    <col min="12977" max="12977" width="11.42578125" style="38" customWidth="1"/>
    <col min="12978" max="12978" width="9.140625" style="38" customWidth="1"/>
    <col min="12979" max="12979" width="9.85546875" style="38" customWidth="1"/>
    <col min="12980" max="12981" width="9.140625" style="38" customWidth="1"/>
    <col min="12982" max="12982" width="13.5703125" style="38" customWidth="1"/>
    <col min="12983" max="12983" width="13.28515625" style="38" customWidth="1"/>
    <col min="12984" max="12984" width="15.7109375" style="38" customWidth="1"/>
    <col min="12985" max="12986" width="9.140625" style="38" customWidth="1"/>
    <col min="12987" max="12987" width="12.7109375" style="38" customWidth="1"/>
    <col min="12988" max="12988" width="9.85546875" style="38" customWidth="1"/>
    <col min="12989" max="12989" width="14.5703125" style="38" customWidth="1"/>
    <col min="12990" max="12990" width="9.140625" style="38" customWidth="1"/>
    <col min="12991" max="12991" width="11.5703125" style="38" customWidth="1"/>
    <col min="12992" max="12992" width="9.140625" style="38" customWidth="1"/>
    <col min="12993" max="12993" width="10.85546875" style="38" customWidth="1"/>
    <col min="12994" max="12994" width="11.28515625" style="38" customWidth="1"/>
    <col min="12995" max="12995" width="10.28515625" style="38" customWidth="1"/>
    <col min="12996" max="12996" width="9.140625" style="38" customWidth="1"/>
    <col min="12997" max="12997" width="14.42578125" style="38" customWidth="1"/>
    <col min="12998" max="12998" width="6.7109375" style="38" customWidth="1"/>
    <col min="12999" max="12999" width="7.140625" style="38" customWidth="1"/>
    <col min="13000" max="13000" width="6.7109375" style="38" customWidth="1"/>
    <col min="13001" max="13001" width="7" style="38" customWidth="1"/>
    <col min="13002" max="13003" width="9.140625" style="38" customWidth="1"/>
    <col min="13004" max="13004" width="6.42578125" style="38" customWidth="1"/>
    <col min="13005" max="13006" width="9.140625" style="38" customWidth="1"/>
    <col min="13007" max="13007" width="6.7109375" style="38" customWidth="1"/>
    <col min="13008" max="13008" width="6.42578125" style="38" customWidth="1"/>
    <col min="13009" max="13009" width="9.28515625" style="38" customWidth="1"/>
    <col min="13010" max="13010" width="8.5703125" style="38" customWidth="1"/>
    <col min="13011" max="13011" width="6.7109375" style="38" customWidth="1"/>
    <col min="13012" max="13012" width="6.42578125" style="38" customWidth="1"/>
    <col min="13013" max="13014" width="9.140625" style="38" customWidth="1"/>
    <col min="13015" max="13015" width="6.42578125" style="38" customWidth="1"/>
    <col min="13016" max="13016" width="8" style="38" customWidth="1"/>
    <col min="13017" max="13017" width="9.140625" style="38" customWidth="1"/>
    <col min="13018" max="13018" width="6.28515625" style="38" customWidth="1"/>
    <col min="13019" max="13019" width="6.85546875" style="38" customWidth="1"/>
    <col min="13020" max="13020" width="9.140625" style="38" customWidth="1"/>
    <col min="13021" max="13021" width="5.42578125" style="38" customWidth="1"/>
    <col min="13022" max="13022" width="8.140625" style="38" customWidth="1"/>
    <col min="13023" max="13023" width="11.140625" style="38" customWidth="1"/>
    <col min="13024" max="13024" width="8.28515625" style="38" customWidth="1"/>
    <col min="13025" max="13025" width="16.7109375" style="38" customWidth="1"/>
    <col min="13026" max="13026" width="12.7109375" style="38" customWidth="1"/>
    <col min="13027" max="13027" width="13" style="38" customWidth="1"/>
    <col min="13028" max="13028" width="16.7109375" style="38" customWidth="1"/>
    <col min="13029" max="13029" width="12.7109375" style="38" customWidth="1"/>
    <col min="13030" max="13030" width="12.85546875" style="38" customWidth="1"/>
    <col min="13031" max="13031" width="14.42578125" style="38" customWidth="1"/>
    <col min="13032" max="13032" width="12.7109375" style="38" customWidth="1"/>
    <col min="13033" max="13034" width="12.85546875" style="38" customWidth="1"/>
    <col min="13035" max="13035" width="12.7109375" style="38" customWidth="1"/>
    <col min="13036" max="13036" width="12.5703125" style="38" customWidth="1"/>
    <col min="13037" max="13037" width="10.42578125" style="38" customWidth="1"/>
    <col min="13038" max="13039" width="12.7109375" style="38" customWidth="1"/>
    <col min="13040" max="13040" width="12.85546875" style="38" bestFit="1" customWidth="1"/>
    <col min="13041" max="13042" width="12.85546875" style="38" customWidth="1"/>
    <col min="13043" max="13043" width="24.140625" style="38" bestFit="1" customWidth="1"/>
    <col min="13044" max="13044" width="13.28515625" style="38" customWidth="1"/>
    <col min="13045" max="13045" width="12.85546875" style="38" bestFit="1" customWidth="1"/>
    <col min="13046" max="13046" width="12.7109375" style="38" bestFit="1" customWidth="1"/>
    <col min="13047" max="13049" width="12.85546875" style="38" bestFit="1" customWidth="1"/>
    <col min="13050" max="13050" width="12.7109375" style="38" bestFit="1" customWidth="1"/>
    <col min="13051" max="13051" width="12.85546875" style="38" bestFit="1" customWidth="1"/>
    <col min="13052" max="13052" width="7.28515625" style="38" customWidth="1"/>
    <col min="13053" max="13054" width="9.140625" style="38"/>
    <col min="13055" max="13055" width="33.42578125" style="38" bestFit="1" customWidth="1"/>
    <col min="13056" max="13057" width="12.85546875" style="38" bestFit="1" customWidth="1"/>
    <col min="13058" max="13058" width="9.140625" style="38"/>
    <col min="13059" max="13059" width="12.85546875" style="38" bestFit="1" customWidth="1"/>
    <col min="13060" max="13226" width="9.140625" style="38"/>
    <col min="13227" max="13227" width="4.140625" style="38" customWidth="1"/>
    <col min="13228" max="13228" width="0" style="38" hidden="1" customWidth="1"/>
    <col min="13229" max="13229" width="5.85546875" style="38" customWidth="1"/>
    <col min="13230" max="13230" width="4.85546875" style="38" customWidth="1"/>
    <col min="13231" max="13231" width="21.85546875" style="38" customWidth="1"/>
    <col min="13232" max="13232" width="5.5703125" style="38" customWidth="1"/>
    <col min="13233" max="13233" width="11.42578125" style="38" customWidth="1"/>
    <col min="13234" max="13234" width="9.140625" style="38" customWidth="1"/>
    <col min="13235" max="13235" width="9.85546875" style="38" customWidth="1"/>
    <col min="13236" max="13237" width="9.140625" style="38" customWidth="1"/>
    <col min="13238" max="13238" width="13.5703125" style="38" customWidth="1"/>
    <col min="13239" max="13239" width="13.28515625" style="38" customWidth="1"/>
    <col min="13240" max="13240" width="15.7109375" style="38" customWidth="1"/>
    <col min="13241" max="13242" width="9.140625" style="38" customWidth="1"/>
    <col min="13243" max="13243" width="12.7109375" style="38" customWidth="1"/>
    <col min="13244" max="13244" width="9.85546875" style="38" customWidth="1"/>
    <col min="13245" max="13245" width="14.5703125" style="38" customWidth="1"/>
    <col min="13246" max="13246" width="9.140625" style="38" customWidth="1"/>
    <col min="13247" max="13247" width="11.5703125" style="38" customWidth="1"/>
    <col min="13248" max="13248" width="9.140625" style="38" customWidth="1"/>
    <col min="13249" max="13249" width="10.85546875" style="38" customWidth="1"/>
    <col min="13250" max="13250" width="11.28515625" style="38" customWidth="1"/>
    <col min="13251" max="13251" width="10.28515625" style="38" customWidth="1"/>
    <col min="13252" max="13252" width="9.140625" style="38" customWidth="1"/>
    <col min="13253" max="13253" width="14.42578125" style="38" customWidth="1"/>
    <col min="13254" max="13254" width="6.7109375" style="38" customWidth="1"/>
    <col min="13255" max="13255" width="7.140625" style="38" customWidth="1"/>
    <col min="13256" max="13256" width="6.7109375" style="38" customWidth="1"/>
    <col min="13257" max="13257" width="7" style="38" customWidth="1"/>
    <col min="13258" max="13259" width="9.140625" style="38" customWidth="1"/>
    <col min="13260" max="13260" width="6.42578125" style="38" customWidth="1"/>
    <col min="13261" max="13262" width="9.140625" style="38" customWidth="1"/>
    <col min="13263" max="13263" width="6.7109375" style="38" customWidth="1"/>
    <col min="13264" max="13264" width="6.42578125" style="38" customWidth="1"/>
    <col min="13265" max="13265" width="9.28515625" style="38" customWidth="1"/>
    <col min="13266" max="13266" width="8.5703125" style="38" customWidth="1"/>
    <col min="13267" max="13267" width="6.7109375" style="38" customWidth="1"/>
    <col min="13268" max="13268" width="6.42578125" style="38" customWidth="1"/>
    <col min="13269" max="13270" width="9.140625" style="38" customWidth="1"/>
    <col min="13271" max="13271" width="6.42578125" style="38" customWidth="1"/>
    <col min="13272" max="13272" width="8" style="38" customWidth="1"/>
    <col min="13273" max="13273" width="9.140625" style="38" customWidth="1"/>
    <col min="13274" max="13274" width="6.28515625" style="38" customWidth="1"/>
    <col min="13275" max="13275" width="6.85546875" style="38" customWidth="1"/>
    <col min="13276" max="13276" width="9.140625" style="38" customWidth="1"/>
    <col min="13277" max="13277" width="5.42578125" style="38" customWidth="1"/>
    <col min="13278" max="13278" width="8.140625" style="38" customWidth="1"/>
    <col min="13279" max="13279" width="11.140625" style="38" customWidth="1"/>
    <col min="13280" max="13280" width="8.28515625" style="38" customWidth="1"/>
    <col min="13281" max="13281" width="16.7109375" style="38" customWidth="1"/>
    <col min="13282" max="13282" width="12.7109375" style="38" customWidth="1"/>
    <col min="13283" max="13283" width="13" style="38" customWidth="1"/>
    <col min="13284" max="13284" width="16.7109375" style="38" customWidth="1"/>
    <col min="13285" max="13285" width="12.7109375" style="38" customWidth="1"/>
    <col min="13286" max="13286" width="12.85546875" style="38" customWidth="1"/>
    <col min="13287" max="13287" width="14.42578125" style="38" customWidth="1"/>
    <col min="13288" max="13288" width="12.7109375" style="38" customWidth="1"/>
    <col min="13289" max="13290" width="12.85546875" style="38" customWidth="1"/>
    <col min="13291" max="13291" width="12.7109375" style="38" customWidth="1"/>
    <col min="13292" max="13292" width="12.5703125" style="38" customWidth="1"/>
    <col min="13293" max="13293" width="10.42578125" style="38" customWidth="1"/>
    <col min="13294" max="13295" width="12.7109375" style="38" customWidth="1"/>
    <col min="13296" max="13296" width="12.85546875" style="38" bestFit="1" customWidth="1"/>
    <col min="13297" max="13298" width="12.85546875" style="38" customWidth="1"/>
    <col min="13299" max="13299" width="24.140625" style="38" bestFit="1" customWidth="1"/>
    <col min="13300" max="13300" width="13.28515625" style="38" customWidth="1"/>
    <col min="13301" max="13301" width="12.85546875" style="38" bestFit="1" customWidth="1"/>
    <col min="13302" max="13302" width="12.7109375" style="38" bestFit="1" customWidth="1"/>
    <col min="13303" max="13305" width="12.85546875" style="38" bestFit="1" customWidth="1"/>
    <col min="13306" max="13306" width="12.7109375" style="38" bestFit="1" customWidth="1"/>
    <col min="13307" max="13307" width="12.85546875" style="38" bestFit="1" customWidth="1"/>
    <col min="13308" max="13308" width="7.28515625" style="38" customWidth="1"/>
    <col min="13309" max="13310" width="9.140625" style="38"/>
    <col min="13311" max="13311" width="33.42578125" style="38" bestFit="1" customWidth="1"/>
    <col min="13312" max="13313" width="12.85546875" style="38" bestFit="1" customWidth="1"/>
    <col min="13314" max="13314" width="9.140625" style="38"/>
    <col min="13315" max="13315" width="12.85546875" style="38" bestFit="1" customWidth="1"/>
    <col min="13316" max="13482" width="9.140625" style="38"/>
    <col min="13483" max="13483" width="4.140625" style="38" customWidth="1"/>
    <col min="13484" max="13484" width="0" style="38" hidden="1" customWidth="1"/>
    <col min="13485" max="13485" width="5.85546875" style="38" customWidth="1"/>
    <col min="13486" max="13486" width="4.85546875" style="38" customWidth="1"/>
    <col min="13487" max="13487" width="21.85546875" style="38" customWidth="1"/>
    <col min="13488" max="13488" width="5.5703125" style="38" customWidth="1"/>
    <col min="13489" max="13489" width="11.42578125" style="38" customWidth="1"/>
    <col min="13490" max="13490" width="9.140625" style="38" customWidth="1"/>
    <col min="13491" max="13491" width="9.85546875" style="38" customWidth="1"/>
    <col min="13492" max="13493" width="9.140625" style="38" customWidth="1"/>
    <col min="13494" max="13494" width="13.5703125" style="38" customWidth="1"/>
    <col min="13495" max="13495" width="13.28515625" style="38" customWidth="1"/>
    <col min="13496" max="13496" width="15.7109375" style="38" customWidth="1"/>
    <col min="13497" max="13498" width="9.140625" style="38" customWidth="1"/>
    <col min="13499" max="13499" width="12.7109375" style="38" customWidth="1"/>
    <col min="13500" max="13500" width="9.85546875" style="38" customWidth="1"/>
    <col min="13501" max="13501" width="14.5703125" style="38" customWidth="1"/>
    <col min="13502" max="13502" width="9.140625" style="38" customWidth="1"/>
    <col min="13503" max="13503" width="11.5703125" style="38" customWidth="1"/>
    <col min="13504" max="13504" width="9.140625" style="38" customWidth="1"/>
    <col min="13505" max="13505" width="10.85546875" style="38" customWidth="1"/>
    <col min="13506" max="13506" width="11.28515625" style="38" customWidth="1"/>
    <col min="13507" max="13507" width="10.28515625" style="38" customWidth="1"/>
    <col min="13508" max="13508" width="9.140625" style="38" customWidth="1"/>
    <col min="13509" max="13509" width="14.42578125" style="38" customWidth="1"/>
    <col min="13510" max="13510" width="6.7109375" style="38" customWidth="1"/>
    <col min="13511" max="13511" width="7.140625" style="38" customWidth="1"/>
    <col min="13512" max="13512" width="6.7109375" style="38" customWidth="1"/>
    <col min="13513" max="13513" width="7" style="38" customWidth="1"/>
    <col min="13514" max="13515" width="9.140625" style="38" customWidth="1"/>
    <col min="13516" max="13516" width="6.42578125" style="38" customWidth="1"/>
    <col min="13517" max="13518" width="9.140625" style="38" customWidth="1"/>
    <col min="13519" max="13519" width="6.7109375" style="38" customWidth="1"/>
    <col min="13520" max="13520" width="6.42578125" style="38" customWidth="1"/>
    <col min="13521" max="13521" width="9.28515625" style="38" customWidth="1"/>
    <col min="13522" max="13522" width="8.5703125" style="38" customWidth="1"/>
    <col min="13523" max="13523" width="6.7109375" style="38" customWidth="1"/>
    <col min="13524" max="13524" width="6.42578125" style="38" customWidth="1"/>
    <col min="13525" max="13526" width="9.140625" style="38" customWidth="1"/>
    <col min="13527" max="13527" width="6.42578125" style="38" customWidth="1"/>
    <col min="13528" max="13528" width="8" style="38" customWidth="1"/>
    <col min="13529" max="13529" width="9.140625" style="38" customWidth="1"/>
    <col min="13530" max="13530" width="6.28515625" style="38" customWidth="1"/>
    <col min="13531" max="13531" width="6.85546875" style="38" customWidth="1"/>
    <col min="13532" max="13532" width="9.140625" style="38" customWidth="1"/>
    <col min="13533" max="13533" width="5.42578125" style="38" customWidth="1"/>
    <col min="13534" max="13534" width="8.140625" style="38" customWidth="1"/>
    <col min="13535" max="13535" width="11.140625" style="38" customWidth="1"/>
    <col min="13536" max="13536" width="8.28515625" style="38" customWidth="1"/>
    <col min="13537" max="13537" width="16.7109375" style="38" customWidth="1"/>
    <col min="13538" max="13538" width="12.7109375" style="38" customWidth="1"/>
    <col min="13539" max="13539" width="13" style="38" customWidth="1"/>
    <col min="13540" max="13540" width="16.7109375" style="38" customWidth="1"/>
    <col min="13541" max="13541" width="12.7109375" style="38" customWidth="1"/>
    <col min="13542" max="13542" width="12.85546875" style="38" customWidth="1"/>
    <col min="13543" max="13543" width="14.42578125" style="38" customWidth="1"/>
    <col min="13544" max="13544" width="12.7109375" style="38" customWidth="1"/>
    <col min="13545" max="13546" width="12.85546875" style="38" customWidth="1"/>
    <col min="13547" max="13547" width="12.7109375" style="38" customWidth="1"/>
    <col min="13548" max="13548" width="12.5703125" style="38" customWidth="1"/>
    <col min="13549" max="13549" width="10.42578125" style="38" customWidth="1"/>
    <col min="13550" max="13551" width="12.7109375" style="38" customWidth="1"/>
    <col min="13552" max="13552" width="12.85546875" style="38" bestFit="1" customWidth="1"/>
    <col min="13553" max="13554" width="12.85546875" style="38" customWidth="1"/>
    <col min="13555" max="13555" width="24.140625" style="38" bestFit="1" customWidth="1"/>
    <col min="13556" max="13556" width="13.28515625" style="38" customWidth="1"/>
    <col min="13557" max="13557" width="12.85546875" style="38" bestFit="1" customWidth="1"/>
    <col min="13558" max="13558" width="12.7109375" style="38" bestFit="1" customWidth="1"/>
    <col min="13559" max="13561" width="12.85546875" style="38" bestFit="1" customWidth="1"/>
    <col min="13562" max="13562" width="12.7109375" style="38" bestFit="1" customWidth="1"/>
    <col min="13563" max="13563" width="12.85546875" style="38" bestFit="1" customWidth="1"/>
    <col min="13564" max="13564" width="7.28515625" style="38" customWidth="1"/>
    <col min="13565" max="13566" width="9.140625" style="38"/>
    <col min="13567" max="13567" width="33.42578125" style="38" bestFit="1" customWidth="1"/>
    <col min="13568" max="13569" width="12.85546875" style="38" bestFit="1" customWidth="1"/>
    <col min="13570" max="13570" width="9.140625" style="38"/>
    <col min="13571" max="13571" width="12.85546875" style="38" bestFit="1" customWidth="1"/>
    <col min="13572" max="13738" width="9.140625" style="38"/>
    <col min="13739" max="13739" width="4.140625" style="38" customWidth="1"/>
    <col min="13740" max="13740" width="0" style="38" hidden="1" customWidth="1"/>
    <col min="13741" max="13741" width="5.85546875" style="38" customWidth="1"/>
    <col min="13742" max="13742" width="4.85546875" style="38" customWidth="1"/>
    <col min="13743" max="13743" width="21.85546875" style="38" customWidth="1"/>
    <col min="13744" max="13744" width="5.5703125" style="38" customWidth="1"/>
    <col min="13745" max="13745" width="11.42578125" style="38" customWidth="1"/>
    <col min="13746" max="13746" width="9.140625" style="38" customWidth="1"/>
    <col min="13747" max="13747" width="9.85546875" style="38" customWidth="1"/>
    <col min="13748" max="13749" width="9.140625" style="38" customWidth="1"/>
    <col min="13750" max="13750" width="13.5703125" style="38" customWidth="1"/>
    <col min="13751" max="13751" width="13.28515625" style="38" customWidth="1"/>
    <col min="13752" max="13752" width="15.7109375" style="38" customWidth="1"/>
    <col min="13753" max="13754" width="9.140625" style="38" customWidth="1"/>
    <col min="13755" max="13755" width="12.7109375" style="38" customWidth="1"/>
    <col min="13756" max="13756" width="9.85546875" style="38" customWidth="1"/>
    <col min="13757" max="13757" width="14.5703125" style="38" customWidth="1"/>
    <col min="13758" max="13758" width="9.140625" style="38" customWidth="1"/>
    <col min="13759" max="13759" width="11.5703125" style="38" customWidth="1"/>
    <col min="13760" max="13760" width="9.140625" style="38" customWidth="1"/>
    <col min="13761" max="13761" width="10.85546875" style="38" customWidth="1"/>
    <col min="13762" max="13762" width="11.28515625" style="38" customWidth="1"/>
    <col min="13763" max="13763" width="10.28515625" style="38" customWidth="1"/>
    <col min="13764" max="13764" width="9.140625" style="38" customWidth="1"/>
    <col min="13765" max="13765" width="14.42578125" style="38" customWidth="1"/>
    <col min="13766" max="13766" width="6.7109375" style="38" customWidth="1"/>
    <col min="13767" max="13767" width="7.140625" style="38" customWidth="1"/>
    <col min="13768" max="13768" width="6.7109375" style="38" customWidth="1"/>
    <col min="13769" max="13769" width="7" style="38" customWidth="1"/>
    <col min="13770" max="13771" width="9.140625" style="38" customWidth="1"/>
    <col min="13772" max="13772" width="6.42578125" style="38" customWidth="1"/>
    <col min="13773" max="13774" width="9.140625" style="38" customWidth="1"/>
    <col min="13775" max="13775" width="6.7109375" style="38" customWidth="1"/>
    <col min="13776" max="13776" width="6.42578125" style="38" customWidth="1"/>
    <col min="13777" max="13777" width="9.28515625" style="38" customWidth="1"/>
    <col min="13778" max="13778" width="8.5703125" style="38" customWidth="1"/>
    <col min="13779" max="13779" width="6.7109375" style="38" customWidth="1"/>
    <col min="13780" max="13780" width="6.42578125" style="38" customWidth="1"/>
    <col min="13781" max="13782" width="9.140625" style="38" customWidth="1"/>
    <col min="13783" max="13783" width="6.42578125" style="38" customWidth="1"/>
    <col min="13784" max="13784" width="8" style="38" customWidth="1"/>
    <col min="13785" max="13785" width="9.140625" style="38" customWidth="1"/>
    <col min="13786" max="13786" width="6.28515625" style="38" customWidth="1"/>
    <col min="13787" max="13787" width="6.85546875" style="38" customWidth="1"/>
    <col min="13788" max="13788" width="9.140625" style="38" customWidth="1"/>
    <col min="13789" max="13789" width="5.42578125" style="38" customWidth="1"/>
    <col min="13790" max="13790" width="8.140625" style="38" customWidth="1"/>
    <col min="13791" max="13791" width="11.140625" style="38" customWidth="1"/>
    <col min="13792" max="13792" width="8.28515625" style="38" customWidth="1"/>
    <col min="13793" max="13793" width="16.7109375" style="38" customWidth="1"/>
    <col min="13794" max="13794" width="12.7109375" style="38" customWidth="1"/>
    <col min="13795" max="13795" width="13" style="38" customWidth="1"/>
    <col min="13796" max="13796" width="16.7109375" style="38" customWidth="1"/>
    <col min="13797" max="13797" width="12.7109375" style="38" customWidth="1"/>
    <col min="13798" max="13798" width="12.85546875" style="38" customWidth="1"/>
    <col min="13799" max="13799" width="14.42578125" style="38" customWidth="1"/>
    <col min="13800" max="13800" width="12.7109375" style="38" customWidth="1"/>
    <col min="13801" max="13802" width="12.85546875" style="38" customWidth="1"/>
    <col min="13803" max="13803" width="12.7109375" style="38" customWidth="1"/>
    <col min="13804" max="13804" width="12.5703125" style="38" customWidth="1"/>
    <col min="13805" max="13805" width="10.42578125" style="38" customWidth="1"/>
    <col min="13806" max="13807" width="12.7109375" style="38" customWidth="1"/>
    <col min="13808" max="13808" width="12.85546875" style="38" bestFit="1" customWidth="1"/>
    <col min="13809" max="13810" width="12.85546875" style="38" customWidth="1"/>
    <col min="13811" max="13811" width="24.140625" style="38" bestFit="1" customWidth="1"/>
    <col min="13812" max="13812" width="13.28515625" style="38" customWidth="1"/>
    <col min="13813" max="13813" width="12.85546875" style="38" bestFit="1" customWidth="1"/>
    <col min="13814" max="13814" width="12.7109375" style="38" bestFit="1" customWidth="1"/>
    <col min="13815" max="13817" width="12.85546875" style="38" bestFit="1" customWidth="1"/>
    <col min="13818" max="13818" width="12.7109375" style="38" bestFit="1" customWidth="1"/>
    <col min="13819" max="13819" width="12.85546875" style="38" bestFit="1" customWidth="1"/>
    <col min="13820" max="13820" width="7.28515625" style="38" customWidth="1"/>
    <col min="13821" max="13822" width="9.140625" style="38"/>
    <col min="13823" max="13823" width="33.42578125" style="38" bestFit="1" customWidth="1"/>
    <col min="13824" max="13825" width="12.85546875" style="38" bestFit="1" customWidth="1"/>
    <col min="13826" max="13826" width="9.140625" style="38"/>
    <col min="13827" max="13827" width="12.85546875" style="38" bestFit="1" customWidth="1"/>
    <col min="13828" max="13994" width="9.140625" style="38"/>
    <col min="13995" max="13995" width="4.140625" style="38" customWidth="1"/>
    <col min="13996" max="13996" width="0" style="38" hidden="1" customWidth="1"/>
    <col min="13997" max="13997" width="5.85546875" style="38" customWidth="1"/>
    <col min="13998" max="13998" width="4.85546875" style="38" customWidth="1"/>
    <col min="13999" max="13999" width="21.85546875" style="38" customWidth="1"/>
    <col min="14000" max="14000" width="5.5703125" style="38" customWidth="1"/>
    <col min="14001" max="14001" width="11.42578125" style="38" customWidth="1"/>
    <col min="14002" max="14002" width="9.140625" style="38" customWidth="1"/>
    <col min="14003" max="14003" width="9.85546875" style="38" customWidth="1"/>
    <col min="14004" max="14005" width="9.140625" style="38" customWidth="1"/>
    <col min="14006" max="14006" width="13.5703125" style="38" customWidth="1"/>
    <col min="14007" max="14007" width="13.28515625" style="38" customWidth="1"/>
    <col min="14008" max="14008" width="15.7109375" style="38" customWidth="1"/>
    <col min="14009" max="14010" width="9.140625" style="38" customWidth="1"/>
    <col min="14011" max="14011" width="12.7109375" style="38" customWidth="1"/>
    <col min="14012" max="14012" width="9.85546875" style="38" customWidth="1"/>
    <col min="14013" max="14013" width="14.5703125" style="38" customWidth="1"/>
    <col min="14014" max="14014" width="9.140625" style="38" customWidth="1"/>
    <col min="14015" max="14015" width="11.5703125" style="38" customWidth="1"/>
    <col min="14016" max="14016" width="9.140625" style="38" customWidth="1"/>
    <col min="14017" max="14017" width="10.85546875" style="38" customWidth="1"/>
    <col min="14018" max="14018" width="11.28515625" style="38" customWidth="1"/>
    <col min="14019" max="14019" width="10.28515625" style="38" customWidth="1"/>
    <col min="14020" max="14020" width="9.140625" style="38" customWidth="1"/>
    <col min="14021" max="14021" width="14.42578125" style="38" customWidth="1"/>
    <col min="14022" max="14022" width="6.7109375" style="38" customWidth="1"/>
    <col min="14023" max="14023" width="7.140625" style="38" customWidth="1"/>
    <col min="14024" max="14024" width="6.7109375" style="38" customWidth="1"/>
    <col min="14025" max="14025" width="7" style="38" customWidth="1"/>
    <col min="14026" max="14027" width="9.140625" style="38" customWidth="1"/>
    <col min="14028" max="14028" width="6.42578125" style="38" customWidth="1"/>
    <col min="14029" max="14030" width="9.140625" style="38" customWidth="1"/>
    <col min="14031" max="14031" width="6.7109375" style="38" customWidth="1"/>
    <col min="14032" max="14032" width="6.42578125" style="38" customWidth="1"/>
    <col min="14033" max="14033" width="9.28515625" style="38" customWidth="1"/>
    <col min="14034" max="14034" width="8.5703125" style="38" customWidth="1"/>
    <col min="14035" max="14035" width="6.7109375" style="38" customWidth="1"/>
    <col min="14036" max="14036" width="6.42578125" style="38" customWidth="1"/>
    <col min="14037" max="14038" width="9.140625" style="38" customWidth="1"/>
    <col min="14039" max="14039" width="6.42578125" style="38" customWidth="1"/>
    <col min="14040" max="14040" width="8" style="38" customWidth="1"/>
    <col min="14041" max="14041" width="9.140625" style="38" customWidth="1"/>
    <col min="14042" max="14042" width="6.28515625" style="38" customWidth="1"/>
    <col min="14043" max="14043" width="6.85546875" style="38" customWidth="1"/>
    <col min="14044" max="14044" width="9.140625" style="38" customWidth="1"/>
    <col min="14045" max="14045" width="5.42578125" style="38" customWidth="1"/>
    <col min="14046" max="14046" width="8.140625" style="38" customWidth="1"/>
    <col min="14047" max="14047" width="11.140625" style="38" customWidth="1"/>
    <col min="14048" max="14048" width="8.28515625" style="38" customWidth="1"/>
    <col min="14049" max="14049" width="16.7109375" style="38" customWidth="1"/>
    <col min="14050" max="14050" width="12.7109375" style="38" customWidth="1"/>
    <col min="14051" max="14051" width="13" style="38" customWidth="1"/>
    <col min="14052" max="14052" width="16.7109375" style="38" customWidth="1"/>
    <col min="14053" max="14053" width="12.7109375" style="38" customWidth="1"/>
    <col min="14054" max="14054" width="12.85546875" style="38" customWidth="1"/>
    <col min="14055" max="14055" width="14.42578125" style="38" customWidth="1"/>
    <col min="14056" max="14056" width="12.7109375" style="38" customWidth="1"/>
    <col min="14057" max="14058" width="12.85546875" style="38" customWidth="1"/>
    <col min="14059" max="14059" width="12.7109375" style="38" customWidth="1"/>
    <col min="14060" max="14060" width="12.5703125" style="38" customWidth="1"/>
    <col min="14061" max="14061" width="10.42578125" style="38" customWidth="1"/>
    <col min="14062" max="14063" width="12.7109375" style="38" customWidth="1"/>
    <col min="14064" max="14064" width="12.85546875" style="38" bestFit="1" customWidth="1"/>
    <col min="14065" max="14066" width="12.85546875" style="38" customWidth="1"/>
    <col min="14067" max="14067" width="24.140625" style="38" bestFit="1" customWidth="1"/>
    <col min="14068" max="14068" width="13.28515625" style="38" customWidth="1"/>
    <col min="14069" max="14069" width="12.85546875" style="38" bestFit="1" customWidth="1"/>
    <col min="14070" max="14070" width="12.7109375" style="38" bestFit="1" customWidth="1"/>
    <col min="14071" max="14073" width="12.85546875" style="38" bestFit="1" customWidth="1"/>
    <col min="14074" max="14074" width="12.7109375" style="38" bestFit="1" customWidth="1"/>
    <col min="14075" max="14075" width="12.85546875" style="38" bestFit="1" customWidth="1"/>
    <col min="14076" max="14076" width="7.28515625" style="38" customWidth="1"/>
    <col min="14077" max="14078" width="9.140625" style="38"/>
    <col min="14079" max="14079" width="33.42578125" style="38" bestFit="1" customWidth="1"/>
    <col min="14080" max="14081" width="12.85546875" style="38" bestFit="1" customWidth="1"/>
    <col min="14082" max="14082" width="9.140625" style="38"/>
    <col min="14083" max="14083" width="12.85546875" style="38" bestFit="1" customWidth="1"/>
    <col min="14084" max="14250" width="9.140625" style="38"/>
    <col min="14251" max="14251" width="4.140625" style="38" customWidth="1"/>
    <col min="14252" max="14252" width="0" style="38" hidden="1" customWidth="1"/>
    <col min="14253" max="14253" width="5.85546875" style="38" customWidth="1"/>
    <col min="14254" max="14254" width="4.85546875" style="38" customWidth="1"/>
    <col min="14255" max="14255" width="21.85546875" style="38" customWidth="1"/>
    <col min="14256" max="14256" width="5.5703125" style="38" customWidth="1"/>
    <col min="14257" max="14257" width="11.42578125" style="38" customWidth="1"/>
    <col min="14258" max="14258" width="9.140625" style="38" customWidth="1"/>
    <col min="14259" max="14259" width="9.85546875" style="38" customWidth="1"/>
    <col min="14260" max="14261" width="9.140625" style="38" customWidth="1"/>
    <col min="14262" max="14262" width="13.5703125" style="38" customWidth="1"/>
    <col min="14263" max="14263" width="13.28515625" style="38" customWidth="1"/>
    <col min="14264" max="14264" width="15.7109375" style="38" customWidth="1"/>
    <col min="14265" max="14266" width="9.140625" style="38" customWidth="1"/>
    <col min="14267" max="14267" width="12.7109375" style="38" customWidth="1"/>
    <col min="14268" max="14268" width="9.85546875" style="38" customWidth="1"/>
    <col min="14269" max="14269" width="14.5703125" style="38" customWidth="1"/>
    <col min="14270" max="14270" width="9.140625" style="38" customWidth="1"/>
    <col min="14271" max="14271" width="11.5703125" style="38" customWidth="1"/>
    <col min="14272" max="14272" width="9.140625" style="38" customWidth="1"/>
    <col min="14273" max="14273" width="10.85546875" style="38" customWidth="1"/>
    <col min="14274" max="14274" width="11.28515625" style="38" customWidth="1"/>
    <col min="14275" max="14275" width="10.28515625" style="38" customWidth="1"/>
    <col min="14276" max="14276" width="9.140625" style="38" customWidth="1"/>
    <col min="14277" max="14277" width="14.42578125" style="38" customWidth="1"/>
    <col min="14278" max="14278" width="6.7109375" style="38" customWidth="1"/>
    <col min="14279" max="14279" width="7.140625" style="38" customWidth="1"/>
    <col min="14280" max="14280" width="6.7109375" style="38" customWidth="1"/>
    <col min="14281" max="14281" width="7" style="38" customWidth="1"/>
    <col min="14282" max="14283" width="9.140625" style="38" customWidth="1"/>
    <col min="14284" max="14284" width="6.42578125" style="38" customWidth="1"/>
    <col min="14285" max="14286" width="9.140625" style="38" customWidth="1"/>
    <col min="14287" max="14287" width="6.7109375" style="38" customWidth="1"/>
    <col min="14288" max="14288" width="6.42578125" style="38" customWidth="1"/>
    <col min="14289" max="14289" width="9.28515625" style="38" customWidth="1"/>
    <col min="14290" max="14290" width="8.5703125" style="38" customWidth="1"/>
    <col min="14291" max="14291" width="6.7109375" style="38" customWidth="1"/>
    <col min="14292" max="14292" width="6.42578125" style="38" customWidth="1"/>
    <col min="14293" max="14294" width="9.140625" style="38" customWidth="1"/>
    <col min="14295" max="14295" width="6.42578125" style="38" customWidth="1"/>
    <col min="14296" max="14296" width="8" style="38" customWidth="1"/>
    <col min="14297" max="14297" width="9.140625" style="38" customWidth="1"/>
    <col min="14298" max="14298" width="6.28515625" style="38" customWidth="1"/>
    <col min="14299" max="14299" width="6.85546875" style="38" customWidth="1"/>
    <col min="14300" max="14300" width="9.140625" style="38" customWidth="1"/>
    <col min="14301" max="14301" width="5.42578125" style="38" customWidth="1"/>
    <col min="14302" max="14302" width="8.140625" style="38" customWidth="1"/>
    <col min="14303" max="14303" width="11.140625" style="38" customWidth="1"/>
    <col min="14304" max="14304" width="8.28515625" style="38" customWidth="1"/>
    <col min="14305" max="14305" width="16.7109375" style="38" customWidth="1"/>
    <col min="14306" max="14306" width="12.7109375" style="38" customWidth="1"/>
    <col min="14307" max="14307" width="13" style="38" customWidth="1"/>
    <col min="14308" max="14308" width="16.7109375" style="38" customWidth="1"/>
    <col min="14309" max="14309" width="12.7109375" style="38" customWidth="1"/>
    <col min="14310" max="14310" width="12.85546875" style="38" customWidth="1"/>
    <col min="14311" max="14311" width="14.42578125" style="38" customWidth="1"/>
    <col min="14312" max="14312" width="12.7109375" style="38" customWidth="1"/>
    <col min="14313" max="14314" width="12.85546875" style="38" customWidth="1"/>
    <col min="14315" max="14315" width="12.7109375" style="38" customWidth="1"/>
    <col min="14316" max="14316" width="12.5703125" style="38" customWidth="1"/>
    <col min="14317" max="14317" width="10.42578125" style="38" customWidth="1"/>
    <col min="14318" max="14319" width="12.7109375" style="38" customWidth="1"/>
    <col min="14320" max="14320" width="12.85546875" style="38" bestFit="1" customWidth="1"/>
    <col min="14321" max="14322" width="12.85546875" style="38" customWidth="1"/>
    <col min="14323" max="14323" width="24.140625" style="38" bestFit="1" customWidth="1"/>
    <col min="14324" max="14324" width="13.28515625" style="38" customWidth="1"/>
    <col min="14325" max="14325" width="12.85546875" style="38" bestFit="1" customWidth="1"/>
    <col min="14326" max="14326" width="12.7109375" style="38" bestFit="1" customWidth="1"/>
    <col min="14327" max="14329" width="12.85546875" style="38" bestFit="1" customWidth="1"/>
    <col min="14330" max="14330" width="12.7109375" style="38" bestFit="1" customWidth="1"/>
    <col min="14331" max="14331" width="12.85546875" style="38" bestFit="1" customWidth="1"/>
    <col min="14332" max="14332" width="7.28515625" style="38" customWidth="1"/>
    <col min="14333" max="14334" width="9.140625" style="38"/>
    <col min="14335" max="14335" width="33.42578125" style="38" bestFit="1" customWidth="1"/>
    <col min="14336" max="14337" width="12.85546875" style="38" bestFit="1" customWidth="1"/>
    <col min="14338" max="14338" width="9.140625" style="38"/>
    <col min="14339" max="14339" width="12.85546875" style="38" bestFit="1" customWidth="1"/>
    <col min="14340" max="14506" width="9.140625" style="38"/>
    <col min="14507" max="14507" width="4.140625" style="38" customWidth="1"/>
    <col min="14508" max="14508" width="0" style="38" hidden="1" customWidth="1"/>
    <col min="14509" max="14509" width="5.85546875" style="38" customWidth="1"/>
    <col min="14510" max="14510" width="4.85546875" style="38" customWidth="1"/>
    <col min="14511" max="14511" width="21.85546875" style="38" customWidth="1"/>
    <col min="14512" max="14512" width="5.5703125" style="38" customWidth="1"/>
    <col min="14513" max="14513" width="11.42578125" style="38" customWidth="1"/>
    <col min="14514" max="14514" width="9.140625" style="38" customWidth="1"/>
    <col min="14515" max="14515" width="9.85546875" style="38" customWidth="1"/>
    <col min="14516" max="14517" width="9.140625" style="38" customWidth="1"/>
    <col min="14518" max="14518" width="13.5703125" style="38" customWidth="1"/>
    <col min="14519" max="14519" width="13.28515625" style="38" customWidth="1"/>
    <col min="14520" max="14520" width="15.7109375" style="38" customWidth="1"/>
    <col min="14521" max="14522" width="9.140625" style="38" customWidth="1"/>
    <col min="14523" max="14523" width="12.7109375" style="38" customWidth="1"/>
    <col min="14524" max="14524" width="9.85546875" style="38" customWidth="1"/>
    <col min="14525" max="14525" width="14.5703125" style="38" customWidth="1"/>
    <col min="14526" max="14526" width="9.140625" style="38" customWidth="1"/>
    <col min="14527" max="14527" width="11.5703125" style="38" customWidth="1"/>
    <col min="14528" max="14528" width="9.140625" style="38" customWidth="1"/>
    <col min="14529" max="14529" width="10.85546875" style="38" customWidth="1"/>
    <col min="14530" max="14530" width="11.28515625" style="38" customWidth="1"/>
    <col min="14531" max="14531" width="10.28515625" style="38" customWidth="1"/>
    <col min="14532" max="14532" width="9.140625" style="38" customWidth="1"/>
    <col min="14533" max="14533" width="14.42578125" style="38" customWidth="1"/>
    <col min="14534" max="14534" width="6.7109375" style="38" customWidth="1"/>
    <col min="14535" max="14535" width="7.140625" style="38" customWidth="1"/>
    <col min="14536" max="14536" width="6.7109375" style="38" customWidth="1"/>
    <col min="14537" max="14537" width="7" style="38" customWidth="1"/>
    <col min="14538" max="14539" width="9.140625" style="38" customWidth="1"/>
    <col min="14540" max="14540" width="6.42578125" style="38" customWidth="1"/>
    <col min="14541" max="14542" width="9.140625" style="38" customWidth="1"/>
    <col min="14543" max="14543" width="6.7109375" style="38" customWidth="1"/>
    <col min="14544" max="14544" width="6.42578125" style="38" customWidth="1"/>
    <col min="14545" max="14545" width="9.28515625" style="38" customWidth="1"/>
    <col min="14546" max="14546" width="8.5703125" style="38" customWidth="1"/>
    <col min="14547" max="14547" width="6.7109375" style="38" customWidth="1"/>
    <col min="14548" max="14548" width="6.42578125" style="38" customWidth="1"/>
    <col min="14549" max="14550" width="9.140625" style="38" customWidth="1"/>
    <col min="14551" max="14551" width="6.42578125" style="38" customWidth="1"/>
    <col min="14552" max="14552" width="8" style="38" customWidth="1"/>
    <col min="14553" max="14553" width="9.140625" style="38" customWidth="1"/>
    <col min="14554" max="14554" width="6.28515625" style="38" customWidth="1"/>
    <col min="14555" max="14555" width="6.85546875" style="38" customWidth="1"/>
    <col min="14556" max="14556" width="9.140625" style="38" customWidth="1"/>
    <col min="14557" max="14557" width="5.42578125" style="38" customWidth="1"/>
    <col min="14558" max="14558" width="8.140625" style="38" customWidth="1"/>
    <col min="14559" max="14559" width="11.140625" style="38" customWidth="1"/>
    <col min="14560" max="14560" width="8.28515625" style="38" customWidth="1"/>
    <col min="14561" max="14561" width="16.7109375" style="38" customWidth="1"/>
    <col min="14562" max="14562" width="12.7109375" style="38" customWidth="1"/>
    <col min="14563" max="14563" width="13" style="38" customWidth="1"/>
    <col min="14564" max="14564" width="16.7109375" style="38" customWidth="1"/>
    <col min="14565" max="14565" width="12.7109375" style="38" customWidth="1"/>
    <col min="14566" max="14566" width="12.85546875" style="38" customWidth="1"/>
    <col min="14567" max="14567" width="14.42578125" style="38" customWidth="1"/>
    <col min="14568" max="14568" width="12.7109375" style="38" customWidth="1"/>
    <col min="14569" max="14570" width="12.85546875" style="38" customWidth="1"/>
    <col min="14571" max="14571" width="12.7109375" style="38" customWidth="1"/>
    <col min="14572" max="14572" width="12.5703125" style="38" customWidth="1"/>
    <col min="14573" max="14573" width="10.42578125" style="38" customWidth="1"/>
    <col min="14574" max="14575" width="12.7109375" style="38" customWidth="1"/>
    <col min="14576" max="14576" width="12.85546875" style="38" bestFit="1" customWidth="1"/>
    <col min="14577" max="14578" width="12.85546875" style="38" customWidth="1"/>
    <col min="14579" max="14579" width="24.140625" style="38" bestFit="1" customWidth="1"/>
    <col min="14580" max="14580" width="13.28515625" style="38" customWidth="1"/>
    <col min="14581" max="14581" width="12.85546875" style="38" bestFit="1" customWidth="1"/>
    <col min="14582" max="14582" width="12.7109375" style="38" bestFit="1" customWidth="1"/>
    <col min="14583" max="14585" width="12.85546875" style="38" bestFit="1" customWidth="1"/>
    <col min="14586" max="14586" width="12.7109375" style="38" bestFit="1" customWidth="1"/>
    <col min="14587" max="14587" width="12.85546875" style="38" bestFit="1" customWidth="1"/>
    <col min="14588" max="14588" width="7.28515625" style="38" customWidth="1"/>
    <col min="14589" max="14590" width="9.140625" style="38"/>
    <col min="14591" max="14591" width="33.42578125" style="38" bestFit="1" customWidth="1"/>
    <col min="14592" max="14593" width="12.85546875" style="38" bestFit="1" customWidth="1"/>
    <col min="14594" max="14594" width="9.140625" style="38"/>
    <col min="14595" max="14595" width="12.85546875" style="38" bestFit="1" customWidth="1"/>
    <col min="14596" max="14762" width="9.140625" style="38"/>
    <col min="14763" max="14763" width="4.140625" style="38" customWidth="1"/>
    <col min="14764" max="14764" width="0" style="38" hidden="1" customWidth="1"/>
    <col min="14765" max="14765" width="5.85546875" style="38" customWidth="1"/>
    <col min="14766" max="14766" width="4.85546875" style="38" customWidth="1"/>
    <col min="14767" max="14767" width="21.85546875" style="38" customWidth="1"/>
    <col min="14768" max="14768" width="5.5703125" style="38" customWidth="1"/>
    <col min="14769" max="14769" width="11.42578125" style="38" customWidth="1"/>
    <col min="14770" max="14770" width="9.140625" style="38" customWidth="1"/>
    <col min="14771" max="14771" width="9.85546875" style="38" customWidth="1"/>
    <col min="14772" max="14773" width="9.140625" style="38" customWidth="1"/>
    <col min="14774" max="14774" width="13.5703125" style="38" customWidth="1"/>
    <col min="14775" max="14775" width="13.28515625" style="38" customWidth="1"/>
    <col min="14776" max="14776" width="15.7109375" style="38" customWidth="1"/>
    <col min="14777" max="14778" width="9.140625" style="38" customWidth="1"/>
    <col min="14779" max="14779" width="12.7109375" style="38" customWidth="1"/>
    <col min="14780" max="14780" width="9.85546875" style="38" customWidth="1"/>
    <col min="14781" max="14781" width="14.5703125" style="38" customWidth="1"/>
    <col min="14782" max="14782" width="9.140625" style="38" customWidth="1"/>
    <col min="14783" max="14783" width="11.5703125" style="38" customWidth="1"/>
    <col min="14784" max="14784" width="9.140625" style="38" customWidth="1"/>
    <col min="14785" max="14785" width="10.85546875" style="38" customWidth="1"/>
    <col min="14786" max="14786" width="11.28515625" style="38" customWidth="1"/>
    <col min="14787" max="14787" width="10.28515625" style="38" customWidth="1"/>
    <col min="14788" max="14788" width="9.140625" style="38" customWidth="1"/>
    <col min="14789" max="14789" width="14.42578125" style="38" customWidth="1"/>
    <col min="14790" max="14790" width="6.7109375" style="38" customWidth="1"/>
    <col min="14791" max="14791" width="7.140625" style="38" customWidth="1"/>
    <col min="14792" max="14792" width="6.7109375" style="38" customWidth="1"/>
    <col min="14793" max="14793" width="7" style="38" customWidth="1"/>
    <col min="14794" max="14795" width="9.140625" style="38" customWidth="1"/>
    <col min="14796" max="14796" width="6.42578125" style="38" customWidth="1"/>
    <col min="14797" max="14798" width="9.140625" style="38" customWidth="1"/>
    <col min="14799" max="14799" width="6.7109375" style="38" customWidth="1"/>
    <col min="14800" max="14800" width="6.42578125" style="38" customWidth="1"/>
    <col min="14801" max="14801" width="9.28515625" style="38" customWidth="1"/>
    <col min="14802" max="14802" width="8.5703125" style="38" customWidth="1"/>
    <col min="14803" max="14803" width="6.7109375" style="38" customWidth="1"/>
    <col min="14804" max="14804" width="6.42578125" style="38" customWidth="1"/>
    <col min="14805" max="14806" width="9.140625" style="38" customWidth="1"/>
    <col min="14807" max="14807" width="6.42578125" style="38" customWidth="1"/>
    <col min="14808" max="14808" width="8" style="38" customWidth="1"/>
    <col min="14809" max="14809" width="9.140625" style="38" customWidth="1"/>
    <col min="14810" max="14810" width="6.28515625" style="38" customWidth="1"/>
    <col min="14811" max="14811" width="6.85546875" style="38" customWidth="1"/>
    <col min="14812" max="14812" width="9.140625" style="38" customWidth="1"/>
    <col min="14813" max="14813" width="5.42578125" style="38" customWidth="1"/>
    <col min="14814" max="14814" width="8.140625" style="38" customWidth="1"/>
    <col min="14815" max="14815" width="11.140625" style="38" customWidth="1"/>
    <col min="14816" max="14816" width="8.28515625" style="38" customWidth="1"/>
    <col min="14817" max="14817" width="16.7109375" style="38" customWidth="1"/>
    <col min="14818" max="14818" width="12.7109375" style="38" customWidth="1"/>
    <col min="14819" max="14819" width="13" style="38" customWidth="1"/>
    <col min="14820" max="14820" width="16.7109375" style="38" customWidth="1"/>
    <col min="14821" max="14821" width="12.7109375" style="38" customWidth="1"/>
    <col min="14822" max="14822" width="12.85546875" style="38" customWidth="1"/>
    <col min="14823" max="14823" width="14.42578125" style="38" customWidth="1"/>
    <col min="14824" max="14824" width="12.7109375" style="38" customWidth="1"/>
    <col min="14825" max="14826" width="12.85546875" style="38" customWidth="1"/>
    <col min="14827" max="14827" width="12.7109375" style="38" customWidth="1"/>
    <col min="14828" max="14828" width="12.5703125" style="38" customWidth="1"/>
    <col min="14829" max="14829" width="10.42578125" style="38" customWidth="1"/>
    <col min="14830" max="14831" width="12.7109375" style="38" customWidth="1"/>
    <col min="14832" max="14832" width="12.85546875" style="38" bestFit="1" customWidth="1"/>
    <col min="14833" max="14834" width="12.85546875" style="38" customWidth="1"/>
    <col min="14835" max="14835" width="24.140625" style="38" bestFit="1" customWidth="1"/>
    <col min="14836" max="14836" width="13.28515625" style="38" customWidth="1"/>
    <col min="14837" max="14837" width="12.85546875" style="38" bestFit="1" customWidth="1"/>
    <col min="14838" max="14838" width="12.7109375" style="38" bestFit="1" customWidth="1"/>
    <col min="14839" max="14841" width="12.85546875" style="38" bestFit="1" customWidth="1"/>
    <col min="14842" max="14842" width="12.7109375" style="38" bestFit="1" customWidth="1"/>
    <col min="14843" max="14843" width="12.85546875" style="38" bestFit="1" customWidth="1"/>
    <col min="14844" max="14844" width="7.28515625" style="38" customWidth="1"/>
    <col min="14845" max="14846" width="9.140625" style="38"/>
    <col min="14847" max="14847" width="33.42578125" style="38" bestFit="1" customWidth="1"/>
    <col min="14848" max="14849" width="12.85546875" style="38" bestFit="1" customWidth="1"/>
    <col min="14850" max="14850" width="9.140625" style="38"/>
    <col min="14851" max="14851" width="12.85546875" style="38" bestFit="1" customWidth="1"/>
    <col min="14852" max="15018" width="9.140625" style="38"/>
    <col min="15019" max="15019" width="4.140625" style="38" customWidth="1"/>
    <col min="15020" max="15020" width="0" style="38" hidden="1" customWidth="1"/>
    <col min="15021" max="15021" width="5.85546875" style="38" customWidth="1"/>
    <col min="15022" max="15022" width="4.85546875" style="38" customWidth="1"/>
    <col min="15023" max="15023" width="21.85546875" style="38" customWidth="1"/>
    <col min="15024" max="15024" width="5.5703125" style="38" customWidth="1"/>
    <col min="15025" max="15025" width="11.42578125" style="38" customWidth="1"/>
    <col min="15026" max="15026" width="9.140625" style="38" customWidth="1"/>
    <col min="15027" max="15027" width="9.85546875" style="38" customWidth="1"/>
    <col min="15028" max="15029" width="9.140625" style="38" customWidth="1"/>
    <col min="15030" max="15030" width="13.5703125" style="38" customWidth="1"/>
    <col min="15031" max="15031" width="13.28515625" style="38" customWidth="1"/>
    <col min="15032" max="15032" width="15.7109375" style="38" customWidth="1"/>
    <col min="15033" max="15034" width="9.140625" style="38" customWidth="1"/>
    <col min="15035" max="15035" width="12.7109375" style="38" customWidth="1"/>
    <col min="15036" max="15036" width="9.85546875" style="38" customWidth="1"/>
    <col min="15037" max="15037" width="14.5703125" style="38" customWidth="1"/>
    <col min="15038" max="15038" width="9.140625" style="38" customWidth="1"/>
    <col min="15039" max="15039" width="11.5703125" style="38" customWidth="1"/>
    <col min="15040" max="15040" width="9.140625" style="38" customWidth="1"/>
    <col min="15041" max="15041" width="10.85546875" style="38" customWidth="1"/>
    <col min="15042" max="15042" width="11.28515625" style="38" customWidth="1"/>
    <col min="15043" max="15043" width="10.28515625" style="38" customWidth="1"/>
    <col min="15044" max="15044" width="9.140625" style="38" customWidth="1"/>
    <col min="15045" max="15045" width="14.42578125" style="38" customWidth="1"/>
    <col min="15046" max="15046" width="6.7109375" style="38" customWidth="1"/>
    <col min="15047" max="15047" width="7.140625" style="38" customWidth="1"/>
    <col min="15048" max="15048" width="6.7109375" style="38" customWidth="1"/>
    <col min="15049" max="15049" width="7" style="38" customWidth="1"/>
    <col min="15050" max="15051" width="9.140625" style="38" customWidth="1"/>
    <col min="15052" max="15052" width="6.42578125" style="38" customWidth="1"/>
    <col min="15053" max="15054" width="9.140625" style="38" customWidth="1"/>
    <col min="15055" max="15055" width="6.7109375" style="38" customWidth="1"/>
    <col min="15056" max="15056" width="6.42578125" style="38" customWidth="1"/>
    <col min="15057" max="15057" width="9.28515625" style="38" customWidth="1"/>
    <col min="15058" max="15058" width="8.5703125" style="38" customWidth="1"/>
    <col min="15059" max="15059" width="6.7109375" style="38" customWidth="1"/>
    <col min="15060" max="15060" width="6.42578125" style="38" customWidth="1"/>
    <col min="15061" max="15062" width="9.140625" style="38" customWidth="1"/>
    <col min="15063" max="15063" width="6.42578125" style="38" customWidth="1"/>
    <col min="15064" max="15064" width="8" style="38" customWidth="1"/>
    <col min="15065" max="15065" width="9.140625" style="38" customWidth="1"/>
    <col min="15066" max="15066" width="6.28515625" style="38" customWidth="1"/>
    <col min="15067" max="15067" width="6.85546875" style="38" customWidth="1"/>
    <col min="15068" max="15068" width="9.140625" style="38" customWidth="1"/>
    <col min="15069" max="15069" width="5.42578125" style="38" customWidth="1"/>
    <col min="15070" max="15070" width="8.140625" style="38" customWidth="1"/>
    <col min="15071" max="15071" width="11.140625" style="38" customWidth="1"/>
    <col min="15072" max="15072" width="8.28515625" style="38" customWidth="1"/>
    <col min="15073" max="15073" width="16.7109375" style="38" customWidth="1"/>
    <col min="15074" max="15074" width="12.7109375" style="38" customWidth="1"/>
    <col min="15075" max="15075" width="13" style="38" customWidth="1"/>
    <col min="15076" max="15076" width="16.7109375" style="38" customWidth="1"/>
    <col min="15077" max="15077" width="12.7109375" style="38" customWidth="1"/>
    <col min="15078" max="15078" width="12.85546875" style="38" customWidth="1"/>
    <col min="15079" max="15079" width="14.42578125" style="38" customWidth="1"/>
    <col min="15080" max="15080" width="12.7109375" style="38" customWidth="1"/>
    <col min="15081" max="15082" width="12.85546875" style="38" customWidth="1"/>
    <col min="15083" max="15083" width="12.7109375" style="38" customWidth="1"/>
    <col min="15084" max="15084" width="12.5703125" style="38" customWidth="1"/>
    <col min="15085" max="15085" width="10.42578125" style="38" customWidth="1"/>
    <col min="15086" max="15087" width="12.7109375" style="38" customWidth="1"/>
    <col min="15088" max="15088" width="12.85546875" style="38" bestFit="1" customWidth="1"/>
    <col min="15089" max="15090" width="12.85546875" style="38" customWidth="1"/>
    <col min="15091" max="15091" width="24.140625" style="38" bestFit="1" customWidth="1"/>
    <col min="15092" max="15092" width="13.28515625" style="38" customWidth="1"/>
    <col min="15093" max="15093" width="12.85546875" style="38" bestFit="1" customWidth="1"/>
    <col min="15094" max="15094" width="12.7109375" style="38" bestFit="1" customWidth="1"/>
    <col min="15095" max="15097" width="12.85546875" style="38" bestFit="1" customWidth="1"/>
    <col min="15098" max="15098" width="12.7109375" style="38" bestFit="1" customWidth="1"/>
    <col min="15099" max="15099" width="12.85546875" style="38" bestFit="1" customWidth="1"/>
    <col min="15100" max="15100" width="7.28515625" style="38" customWidth="1"/>
    <col min="15101" max="15102" width="9.140625" style="38"/>
    <col min="15103" max="15103" width="33.42578125" style="38" bestFit="1" customWidth="1"/>
    <col min="15104" max="15105" width="12.85546875" style="38" bestFit="1" customWidth="1"/>
    <col min="15106" max="15106" width="9.140625" style="38"/>
    <col min="15107" max="15107" width="12.85546875" style="38" bestFit="1" customWidth="1"/>
    <col min="15108" max="15274" width="9.140625" style="38"/>
    <col min="15275" max="15275" width="4.140625" style="38" customWidth="1"/>
    <col min="15276" max="15276" width="0" style="38" hidden="1" customWidth="1"/>
    <col min="15277" max="15277" width="5.85546875" style="38" customWidth="1"/>
    <col min="15278" max="15278" width="4.85546875" style="38" customWidth="1"/>
    <col min="15279" max="15279" width="21.85546875" style="38" customWidth="1"/>
    <col min="15280" max="15280" width="5.5703125" style="38" customWidth="1"/>
    <col min="15281" max="15281" width="11.42578125" style="38" customWidth="1"/>
    <col min="15282" max="15282" width="9.140625" style="38" customWidth="1"/>
    <col min="15283" max="15283" width="9.85546875" style="38" customWidth="1"/>
    <col min="15284" max="15285" width="9.140625" style="38" customWidth="1"/>
    <col min="15286" max="15286" width="13.5703125" style="38" customWidth="1"/>
    <col min="15287" max="15287" width="13.28515625" style="38" customWidth="1"/>
    <col min="15288" max="15288" width="15.7109375" style="38" customWidth="1"/>
    <col min="15289" max="15290" width="9.140625" style="38" customWidth="1"/>
    <col min="15291" max="15291" width="12.7109375" style="38" customWidth="1"/>
    <col min="15292" max="15292" width="9.85546875" style="38" customWidth="1"/>
    <col min="15293" max="15293" width="14.5703125" style="38" customWidth="1"/>
    <col min="15294" max="15294" width="9.140625" style="38" customWidth="1"/>
    <col min="15295" max="15295" width="11.5703125" style="38" customWidth="1"/>
    <col min="15296" max="15296" width="9.140625" style="38" customWidth="1"/>
    <col min="15297" max="15297" width="10.85546875" style="38" customWidth="1"/>
    <col min="15298" max="15298" width="11.28515625" style="38" customWidth="1"/>
    <col min="15299" max="15299" width="10.28515625" style="38" customWidth="1"/>
    <col min="15300" max="15300" width="9.140625" style="38" customWidth="1"/>
    <col min="15301" max="15301" width="14.42578125" style="38" customWidth="1"/>
    <col min="15302" max="15302" width="6.7109375" style="38" customWidth="1"/>
    <col min="15303" max="15303" width="7.140625" style="38" customWidth="1"/>
    <col min="15304" max="15304" width="6.7109375" style="38" customWidth="1"/>
    <col min="15305" max="15305" width="7" style="38" customWidth="1"/>
    <col min="15306" max="15307" width="9.140625" style="38" customWidth="1"/>
    <col min="15308" max="15308" width="6.42578125" style="38" customWidth="1"/>
    <col min="15309" max="15310" width="9.140625" style="38" customWidth="1"/>
    <col min="15311" max="15311" width="6.7109375" style="38" customWidth="1"/>
    <col min="15312" max="15312" width="6.42578125" style="38" customWidth="1"/>
    <col min="15313" max="15313" width="9.28515625" style="38" customWidth="1"/>
    <col min="15314" max="15314" width="8.5703125" style="38" customWidth="1"/>
    <col min="15315" max="15315" width="6.7109375" style="38" customWidth="1"/>
    <col min="15316" max="15316" width="6.42578125" style="38" customWidth="1"/>
    <col min="15317" max="15318" width="9.140625" style="38" customWidth="1"/>
    <col min="15319" max="15319" width="6.42578125" style="38" customWidth="1"/>
    <col min="15320" max="15320" width="8" style="38" customWidth="1"/>
    <col min="15321" max="15321" width="9.140625" style="38" customWidth="1"/>
    <col min="15322" max="15322" width="6.28515625" style="38" customWidth="1"/>
    <col min="15323" max="15323" width="6.85546875" style="38" customWidth="1"/>
    <col min="15324" max="15324" width="9.140625" style="38" customWidth="1"/>
    <col min="15325" max="15325" width="5.42578125" style="38" customWidth="1"/>
    <col min="15326" max="15326" width="8.140625" style="38" customWidth="1"/>
    <col min="15327" max="15327" width="11.140625" style="38" customWidth="1"/>
    <col min="15328" max="15328" width="8.28515625" style="38" customWidth="1"/>
    <col min="15329" max="15329" width="16.7109375" style="38" customWidth="1"/>
    <col min="15330" max="15330" width="12.7109375" style="38" customWidth="1"/>
    <col min="15331" max="15331" width="13" style="38" customWidth="1"/>
    <col min="15332" max="15332" width="16.7109375" style="38" customWidth="1"/>
    <col min="15333" max="15333" width="12.7109375" style="38" customWidth="1"/>
    <col min="15334" max="15334" width="12.85546875" style="38" customWidth="1"/>
    <col min="15335" max="15335" width="14.42578125" style="38" customWidth="1"/>
    <col min="15336" max="15336" width="12.7109375" style="38" customWidth="1"/>
    <col min="15337" max="15338" width="12.85546875" style="38" customWidth="1"/>
    <col min="15339" max="15339" width="12.7109375" style="38" customWidth="1"/>
    <col min="15340" max="15340" width="12.5703125" style="38" customWidth="1"/>
    <col min="15341" max="15341" width="10.42578125" style="38" customWidth="1"/>
    <col min="15342" max="15343" width="12.7109375" style="38" customWidth="1"/>
    <col min="15344" max="15344" width="12.85546875" style="38" bestFit="1" customWidth="1"/>
    <col min="15345" max="15346" width="12.85546875" style="38" customWidth="1"/>
    <col min="15347" max="15347" width="24.140625" style="38" bestFit="1" customWidth="1"/>
    <col min="15348" max="15348" width="13.28515625" style="38" customWidth="1"/>
    <col min="15349" max="15349" width="12.85546875" style="38" bestFit="1" customWidth="1"/>
    <col min="15350" max="15350" width="12.7109375" style="38" bestFit="1" customWidth="1"/>
    <col min="15351" max="15353" width="12.85546875" style="38" bestFit="1" customWidth="1"/>
    <col min="15354" max="15354" width="12.7109375" style="38" bestFit="1" customWidth="1"/>
    <col min="15355" max="15355" width="12.85546875" style="38" bestFit="1" customWidth="1"/>
    <col min="15356" max="15356" width="7.28515625" style="38" customWidth="1"/>
    <col min="15357" max="15358" width="9.140625" style="38"/>
    <col min="15359" max="15359" width="33.42578125" style="38" bestFit="1" customWidth="1"/>
    <col min="15360" max="15361" width="12.85546875" style="38" bestFit="1" customWidth="1"/>
    <col min="15362" max="15362" width="9.140625" style="38"/>
    <col min="15363" max="15363" width="12.85546875" style="38" bestFit="1" customWidth="1"/>
    <col min="15364" max="15530" width="9.140625" style="38"/>
    <col min="15531" max="15531" width="4.140625" style="38" customWidth="1"/>
    <col min="15532" max="15532" width="0" style="38" hidden="1" customWidth="1"/>
    <col min="15533" max="15533" width="5.85546875" style="38" customWidth="1"/>
    <col min="15534" max="15534" width="4.85546875" style="38" customWidth="1"/>
    <col min="15535" max="15535" width="21.85546875" style="38" customWidth="1"/>
    <col min="15536" max="15536" width="5.5703125" style="38" customWidth="1"/>
    <col min="15537" max="15537" width="11.42578125" style="38" customWidth="1"/>
    <col min="15538" max="15538" width="9.140625" style="38" customWidth="1"/>
    <col min="15539" max="15539" width="9.85546875" style="38" customWidth="1"/>
    <col min="15540" max="15541" width="9.140625" style="38" customWidth="1"/>
    <col min="15542" max="15542" width="13.5703125" style="38" customWidth="1"/>
    <col min="15543" max="15543" width="13.28515625" style="38" customWidth="1"/>
    <col min="15544" max="15544" width="15.7109375" style="38" customWidth="1"/>
    <col min="15545" max="15546" width="9.140625" style="38" customWidth="1"/>
    <col min="15547" max="15547" width="12.7109375" style="38" customWidth="1"/>
    <col min="15548" max="15548" width="9.85546875" style="38" customWidth="1"/>
    <col min="15549" max="15549" width="14.5703125" style="38" customWidth="1"/>
    <col min="15550" max="15550" width="9.140625" style="38" customWidth="1"/>
    <col min="15551" max="15551" width="11.5703125" style="38" customWidth="1"/>
    <col min="15552" max="15552" width="9.140625" style="38" customWidth="1"/>
    <col min="15553" max="15553" width="10.85546875" style="38" customWidth="1"/>
    <col min="15554" max="15554" width="11.28515625" style="38" customWidth="1"/>
    <col min="15555" max="15555" width="10.28515625" style="38" customWidth="1"/>
    <col min="15556" max="15556" width="9.140625" style="38" customWidth="1"/>
    <col min="15557" max="15557" width="14.42578125" style="38" customWidth="1"/>
    <col min="15558" max="15558" width="6.7109375" style="38" customWidth="1"/>
    <col min="15559" max="15559" width="7.140625" style="38" customWidth="1"/>
    <col min="15560" max="15560" width="6.7109375" style="38" customWidth="1"/>
    <col min="15561" max="15561" width="7" style="38" customWidth="1"/>
    <col min="15562" max="15563" width="9.140625" style="38" customWidth="1"/>
    <col min="15564" max="15564" width="6.42578125" style="38" customWidth="1"/>
    <col min="15565" max="15566" width="9.140625" style="38" customWidth="1"/>
    <col min="15567" max="15567" width="6.7109375" style="38" customWidth="1"/>
    <col min="15568" max="15568" width="6.42578125" style="38" customWidth="1"/>
    <col min="15569" max="15569" width="9.28515625" style="38" customWidth="1"/>
    <col min="15570" max="15570" width="8.5703125" style="38" customWidth="1"/>
    <col min="15571" max="15571" width="6.7109375" style="38" customWidth="1"/>
    <col min="15572" max="15572" width="6.42578125" style="38" customWidth="1"/>
    <col min="15573" max="15574" width="9.140625" style="38" customWidth="1"/>
    <col min="15575" max="15575" width="6.42578125" style="38" customWidth="1"/>
    <col min="15576" max="15576" width="8" style="38" customWidth="1"/>
    <col min="15577" max="15577" width="9.140625" style="38" customWidth="1"/>
    <col min="15578" max="15578" width="6.28515625" style="38" customWidth="1"/>
    <col min="15579" max="15579" width="6.85546875" style="38" customWidth="1"/>
    <col min="15580" max="15580" width="9.140625" style="38" customWidth="1"/>
    <col min="15581" max="15581" width="5.42578125" style="38" customWidth="1"/>
    <col min="15582" max="15582" width="8.140625" style="38" customWidth="1"/>
    <col min="15583" max="15583" width="11.140625" style="38" customWidth="1"/>
    <col min="15584" max="15584" width="8.28515625" style="38" customWidth="1"/>
    <col min="15585" max="15585" width="16.7109375" style="38" customWidth="1"/>
    <col min="15586" max="15586" width="12.7109375" style="38" customWidth="1"/>
    <col min="15587" max="15587" width="13" style="38" customWidth="1"/>
    <col min="15588" max="15588" width="16.7109375" style="38" customWidth="1"/>
    <col min="15589" max="15589" width="12.7109375" style="38" customWidth="1"/>
    <col min="15590" max="15590" width="12.85546875" style="38" customWidth="1"/>
    <col min="15591" max="15591" width="14.42578125" style="38" customWidth="1"/>
    <col min="15592" max="15592" width="12.7109375" style="38" customWidth="1"/>
    <col min="15593" max="15594" width="12.85546875" style="38" customWidth="1"/>
    <col min="15595" max="15595" width="12.7109375" style="38" customWidth="1"/>
    <col min="15596" max="15596" width="12.5703125" style="38" customWidth="1"/>
    <col min="15597" max="15597" width="10.42578125" style="38" customWidth="1"/>
    <col min="15598" max="15599" width="12.7109375" style="38" customWidth="1"/>
    <col min="15600" max="15600" width="12.85546875" style="38" bestFit="1" customWidth="1"/>
    <col min="15601" max="15602" width="12.85546875" style="38" customWidth="1"/>
    <col min="15603" max="15603" width="24.140625" style="38" bestFit="1" customWidth="1"/>
    <col min="15604" max="15604" width="13.28515625" style="38" customWidth="1"/>
    <col min="15605" max="15605" width="12.85546875" style="38" bestFit="1" customWidth="1"/>
    <col min="15606" max="15606" width="12.7109375" style="38" bestFit="1" customWidth="1"/>
    <col min="15607" max="15609" width="12.85546875" style="38" bestFit="1" customWidth="1"/>
    <col min="15610" max="15610" width="12.7109375" style="38" bestFit="1" customWidth="1"/>
    <col min="15611" max="15611" width="12.85546875" style="38" bestFit="1" customWidth="1"/>
    <col min="15612" max="15612" width="7.28515625" style="38" customWidth="1"/>
    <col min="15613" max="15614" width="9.140625" style="38"/>
    <col min="15615" max="15615" width="33.42578125" style="38" bestFit="1" customWidth="1"/>
    <col min="15616" max="15617" width="12.85546875" style="38" bestFit="1" customWidth="1"/>
    <col min="15618" max="15618" width="9.140625" style="38"/>
    <col min="15619" max="15619" width="12.85546875" style="38" bestFit="1" customWidth="1"/>
    <col min="15620" max="15786" width="9.140625" style="38"/>
    <col min="15787" max="15787" width="4.140625" style="38" customWidth="1"/>
    <col min="15788" max="15788" width="0" style="38" hidden="1" customWidth="1"/>
    <col min="15789" max="15789" width="5.85546875" style="38" customWidth="1"/>
    <col min="15790" max="15790" width="4.85546875" style="38" customWidth="1"/>
    <col min="15791" max="15791" width="21.85546875" style="38" customWidth="1"/>
    <col min="15792" max="15792" width="5.5703125" style="38" customWidth="1"/>
    <col min="15793" max="15793" width="11.42578125" style="38" customWidth="1"/>
    <col min="15794" max="15794" width="9.140625" style="38" customWidth="1"/>
    <col min="15795" max="15795" width="9.85546875" style="38" customWidth="1"/>
    <col min="15796" max="15797" width="9.140625" style="38" customWidth="1"/>
    <col min="15798" max="15798" width="13.5703125" style="38" customWidth="1"/>
    <col min="15799" max="15799" width="13.28515625" style="38" customWidth="1"/>
    <col min="15800" max="15800" width="15.7109375" style="38" customWidth="1"/>
    <col min="15801" max="15802" width="9.140625" style="38" customWidth="1"/>
    <col min="15803" max="15803" width="12.7109375" style="38" customWidth="1"/>
    <col min="15804" max="15804" width="9.85546875" style="38" customWidth="1"/>
    <col min="15805" max="15805" width="14.5703125" style="38" customWidth="1"/>
    <col min="15806" max="15806" width="9.140625" style="38" customWidth="1"/>
    <col min="15807" max="15807" width="11.5703125" style="38" customWidth="1"/>
    <col min="15808" max="15808" width="9.140625" style="38" customWidth="1"/>
    <col min="15809" max="15809" width="10.85546875" style="38" customWidth="1"/>
    <col min="15810" max="15810" width="11.28515625" style="38" customWidth="1"/>
    <col min="15811" max="15811" width="10.28515625" style="38" customWidth="1"/>
    <col min="15812" max="15812" width="9.140625" style="38" customWidth="1"/>
    <col min="15813" max="15813" width="14.42578125" style="38" customWidth="1"/>
    <col min="15814" max="15814" width="6.7109375" style="38" customWidth="1"/>
    <col min="15815" max="15815" width="7.140625" style="38" customWidth="1"/>
    <col min="15816" max="15816" width="6.7109375" style="38" customWidth="1"/>
    <col min="15817" max="15817" width="7" style="38" customWidth="1"/>
    <col min="15818" max="15819" width="9.140625" style="38" customWidth="1"/>
    <col min="15820" max="15820" width="6.42578125" style="38" customWidth="1"/>
    <col min="15821" max="15822" width="9.140625" style="38" customWidth="1"/>
    <col min="15823" max="15823" width="6.7109375" style="38" customWidth="1"/>
    <col min="15824" max="15824" width="6.42578125" style="38" customWidth="1"/>
    <col min="15825" max="15825" width="9.28515625" style="38" customWidth="1"/>
    <col min="15826" max="15826" width="8.5703125" style="38" customWidth="1"/>
    <col min="15827" max="15827" width="6.7109375" style="38" customWidth="1"/>
    <col min="15828" max="15828" width="6.42578125" style="38" customWidth="1"/>
    <col min="15829" max="15830" width="9.140625" style="38" customWidth="1"/>
    <col min="15831" max="15831" width="6.42578125" style="38" customWidth="1"/>
    <col min="15832" max="15832" width="8" style="38" customWidth="1"/>
    <col min="15833" max="15833" width="9.140625" style="38" customWidth="1"/>
    <col min="15834" max="15834" width="6.28515625" style="38" customWidth="1"/>
    <col min="15835" max="15835" width="6.85546875" style="38" customWidth="1"/>
    <col min="15836" max="15836" width="9.140625" style="38" customWidth="1"/>
    <col min="15837" max="15837" width="5.42578125" style="38" customWidth="1"/>
    <col min="15838" max="15838" width="8.140625" style="38" customWidth="1"/>
    <col min="15839" max="15839" width="11.140625" style="38" customWidth="1"/>
    <col min="15840" max="15840" width="8.28515625" style="38" customWidth="1"/>
    <col min="15841" max="15841" width="16.7109375" style="38" customWidth="1"/>
    <col min="15842" max="15842" width="12.7109375" style="38" customWidth="1"/>
    <col min="15843" max="15843" width="13" style="38" customWidth="1"/>
    <col min="15844" max="15844" width="16.7109375" style="38" customWidth="1"/>
    <col min="15845" max="15845" width="12.7109375" style="38" customWidth="1"/>
    <col min="15846" max="15846" width="12.85546875" style="38" customWidth="1"/>
    <col min="15847" max="15847" width="14.42578125" style="38" customWidth="1"/>
    <col min="15848" max="15848" width="12.7109375" style="38" customWidth="1"/>
    <col min="15849" max="15850" width="12.85546875" style="38" customWidth="1"/>
    <col min="15851" max="15851" width="12.7109375" style="38" customWidth="1"/>
    <col min="15852" max="15852" width="12.5703125" style="38" customWidth="1"/>
    <col min="15853" max="15853" width="10.42578125" style="38" customWidth="1"/>
    <col min="15854" max="15855" width="12.7109375" style="38" customWidth="1"/>
    <col min="15856" max="15856" width="12.85546875" style="38" bestFit="1" customWidth="1"/>
    <col min="15857" max="15858" width="12.85546875" style="38" customWidth="1"/>
    <col min="15859" max="15859" width="24.140625" style="38" bestFit="1" customWidth="1"/>
    <col min="15860" max="15860" width="13.28515625" style="38" customWidth="1"/>
    <col min="15861" max="15861" width="12.85546875" style="38" bestFit="1" customWidth="1"/>
    <col min="15862" max="15862" width="12.7109375" style="38" bestFit="1" customWidth="1"/>
    <col min="15863" max="15865" width="12.85546875" style="38" bestFit="1" customWidth="1"/>
    <col min="15866" max="15866" width="12.7109375" style="38" bestFit="1" customWidth="1"/>
    <col min="15867" max="15867" width="12.85546875" style="38" bestFit="1" customWidth="1"/>
    <col min="15868" max="15868" width="7.28515625" style="38" customWidth="1"/>
    <col min="15869" max="15870" width="9.140625" style="38"/>
    <col min="15871" max="15871" width="33.42578125" style="38" bestFit="1" customWidth="1"/>
    <col min="15872" max="15873" width="12.85546875" style="38" bestFit="1" customWidth="1"/>
    <col min="15874" max="15874" width="9.140625" style="38"/>
    <col min="15875" max="15875" width="12.85546875" style="38" bestFit="1" customWidth="1"/>
    <col min="15876" max="16042" width="9.140625" style="38"/>
    <col min="16043" max="16043" width="4.140625" style="38" customWidth="1"/>
    <col min="16044" max="16044" width="0" style="38" hidden="1" customWidth="1"/>
    <col min="16045" max="16045" width="5.85546875" style="38" customWidth="1"/>
    <col min="16046" max="16046" width="4.85546875" style="38" customWidth="1"/>
    <col min="16047" max="16047" width="21.85546875" style="38" customWidth="1"/>
    <col min="16048" max="16048" width="5.5703125" style="38" customWidth="1"/>
    <col min="16049" max="16049" width="11.42578125" style="38" customWidth="1"/>
    <col min="16050" max="16050" width="9.140625" style="38" customWidth="1"/>
    <col min="16051" max="16051" width="9.85546875" style="38" customWidth="1"/>
    <col min="16052" max="16053" width="9.140625" style="38" customWidth="1"/>
    <col min="16054" max="16054" width="13.5703125" style="38" customWidth="1"/>
    <col min="16055" max="16055" width="13.28515625" style="38" customWidth="1"/>
    <col min="16056" max="16056" width="15.7109375" style="38" customWidth="1"/>
    <col min="16057" max="16058" width="9.140625" style="38" customWidth="1"/>
    <col min="16059" max="16059" width="12.7109375" style="38" customWidth="1"/>
    <col min="16060" max="16060" width="9.85546875" style="38" customWidth="1"/>
    <col min="16061" max="16061" width="14.5703125" style="38" customWidth="1"/>
    <col min="16062" max="16062" width="9.140625" style="38" customWidth="1"/>
    <col min="16063" max="16063" width="11.5703125" style="38" customWidth="1"/>
    <col min="16064" max="16064" width="9.140625" style="38" customWidth="1"/>
    <col min="16065" max="16065" width="10.85546875" style="38" customWidth="1"/>
    <col min="16066" max="16066" width="11.28515625" style="38" customWidth="1"/>
    <col min="16067" max="16067" width="10.28515625" style="38" customWidth="1"/>
    <col min="16068" max="16068" width="9.140625" style="38" customWidth="1"/>
    <col min="16069" max="16069" width="14.42578125" style="38" customWidth="1"/>
    <col min="16070" max="16070" width="6.7109375" style="38" customWidth="1"/>
    <col min="16071" max="16071" width="7.140625" style="38" customWidth="1"/>
    <col min="16072" max="16072" width="6.7109375" style="38" customWidth="1"/>
    <col min="16073" max="16073" width="7" style="38" customWidth="1"/>
    <col min="16074" max="16075" width="9.140625" style="38" customWidth="1"/>
    <col min="16076" max="16076" width="6.42578125" style="38" customWidth="1"/>
    <col min="16077" max="16078" width="9.140625" style="38" customWidth="1"/>
    <col min="16079" max="16079" width="6.7109375" style="38" customWidth="1"/>
    <col min="16080" max="16080" width="6.42578125" style="38" customWidth="1"/>
    <col min="16081" max="16081" width="9.28515625" style="38" customWidth="1"/>
    <col min="16082" max="16082" width="8.5703125" style="38" customWidth="1"/>
    <col min="16083" max="16083" width="6.7109375" style="38" customWidth="1"/>
    <col min="16084" max="16084" width="6.42578125" style="38" customWidth="1"/>
    <col min="16085" max="16086" width="9.140625" style="38" customWidth="1"/>
    <col min="16087" max="16087" width="6.42578125" style="38" customWidth="1"/>
    <col min="16088" max="16088" width="8" style="38" customWidth="1"/>
    <col min="16089" max="16089" width="9.140625" style="38" customWidth="1"/>
    <col min="16090" max="16090" width="6.28515625" style="38" customWidth="1"/>
    <col min="16091" max="16091" width="6.85546875" style="38" customWidth="1"/>
    <col min="16092" max="16092" width="9.140625" style="38" customWidth="1"/>
    <col min="16093" max="16093" width="5.42578125" style="38" customWidth="1"/>
    <col min="16094" max="16094" width="8.140625" style="38" customWidth="1"/>
    <col min="16095" max="16095" width="11.140625" style="38" customWidth="1"/>
    <col min="16096" max="16096" width="8.28515625" style="38" customWidth="1"/>
    <col min="16097" max="16097" width="16.7109375" style="38" customWidth="1"/>
    <col min="16098" max="16098" width="12.7109375" style="38" customWidth="1"/>
    <col min="16099" max="16099" width="13" style="38" customWidth="1"/>
    <col min="16100" max="16100" width="16.7109375" style="38" customWidth="1"/>
    <col min="16101" max="16101" width="12.7109375" style="38" customWidth="1"/>
    <col min="16102" max="16102" width="12.85546875" style="38" customWidth="1"/>
    <col min="16103" max="16103" width="14.42578125" style="38" customWidth="1"/>
    <col min="16104" max="16104" width="12.7109375" style="38" customWidth="1"/>
    <col min="16105" max="16106" width="12.85546875" style="38" customWidth="1"/>
    <col min="16107" max="16107" width="12.7109375" style="38" customWidth="1"/>
    <col min="16108" max="16108" width="12.5703125" style="38" customWidth="1"/>
    <col min="16109" max="16109" width="10.42578125" style="38" customWidth="1"/>
    <col min="16110" max="16111" width="12.7109375" style="38" customWidth="1"/>
    <col min="16112" max="16112" width="12.85546875" style="38" bestFit="1" customWidth="1"/>
    <col min="16113" max="16114" width="12.85546875" style="38" customWidth="1"/>
    <col min="16115" max="16115" width="24.140625" style="38" bestFit="1" customWidth="1"/>
    <col min="16116" max="16116" width="13.28515625" style="38" customWidth="1"/>
    <col min="16117" max="16117" width="12.85546875" style="38" bestFit="1" customWidth="1"/>
    <col min="16118" max="16118" width="12.7109375" style="38" bestFit="1" customWidth="1"/>
    <col min="16119" max="16121" width="12.85546875" style="38" bestFit="1" customWidth="1"/>
    <col min="16122" max="16122" width="12.7109375" style="38" bestFit="1" customWidth="1"/>
    <col min="16123" max="16123" width="12.85546875" style="38" bestFit="1" customWidth="1"/>
    <col min="16124" max="16124" width="7.28515625" style="38" customWidth="1"/>
    <col min="16125" max="16126" width="9.140625" style="38"/>
    <col min="16127" max="16127" width="33.42578125" style="38" bestFit="1" customWidth="1"/>
    <col min="16128" max="16129" width="12.85546875" style="38" bestFit="1" customWidth="1"/>
    <col min="16130" max="16130" width="9.140625" style="38"/>
    <col min="16131" max="16131" width="12.85546875" style="38" bestFit="1" customWidth="1"/>
    <col min="16132" max="16384" width="9.140625" style="38"/>
  </cols>
  <sheetData>
    <row r="1" spans="1:170" ht="18.75" customHeight="1">
      <c r="A1" s="169" t="s">
        <v>24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90"/>
      <c r="R1" s="90"/>
      <c r="S1" s="38"/>
    </row>
    <row r="2" spans="1:170" ht="17.25" customHeight="1">
      <c r="A2" s="170" t="s">
        <v>25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90"/>
      <c r="R2" s="90"/>
      <c r="S2" s="38"/>
    </row>
    <row r="3" spans="1:170" s="43" customFormat="1" ht="39" customHeight="1">
      <c r="A3" s="166" t="s">
        <v>17</v>
      </c>
      <c r="B3" s="171"/>
      <c r="C3" s="39">
        <v>780</v>
      </c>
      <c r="D3" s="171" t="s">
        <v>21</v>
      </c>
      <c r="E3" s="172" t="s">
        <v>20</v>
      </c>
      <c r="F3" s="171" t="s">
        <v>19</v>
      </c>
      <c r="G3" s="172" t="s">
        <v>18</v>
      </c>
      <c r="H3" s="172"/>
      <c r="I3" s="172"/>
      <c r="J3" s="172"/>
      <c r="K3" s="172"/>
      <c r="L3" s="172"/>
      <c r="M3" s="172"/>
      <c r="N3" s="172"/>
      <c r="O3" s="172"/>
      <c r="P3" s="172"/>
      <c r="Q3" s="40"/>
      <c r="R3" s="40"/>
      <c r="S3" s="166" t="s">
        <v>17</v>
      </c>
    </row>
    <row r="4" spans="1:170" s="43" customFormat="1" ht="26.25" customHeight="1">
      <c r="A4" s="166"/>
      <c r="B4" s="171"/>
      <c r="C4" s="39">
        <f>+C3-520</f>
        <v>260</v>
      </c>
      <c r="D4" s="171"/>
      <c r="E4" s="172"/>
      <c r="F4" s="171"/>
      <c r="G4" s="41" t="s">
        <v>26</v>
      </c>
      <c r="H4" s="41" t="s">
        <v>27</v>
      </c>
      <c r="I4" s="41" t="s">
        <v>161</v>
      </c>
      <c r="J4" s="41" t="s">
        <v>162</v>
      </c>
      <c r="K4" s="40" t="s">
        <v>28</v>
      </c>
      <c r="L4" s="40" t="s">
        <v>29</v>
      </c>
      <c r="M4" s="40" t="s">
        <v>154</v>
      </c>
      <c r="N4" s="44" t="s">
        <v>13</v>
      </c>
      <c r="O4" s="44" t="s">
        <v>13</v>
      </c>
      <c r="P4" s="40" t="s">
        <v>12</v>
      </c>
      <c r="Q4" s="41" t="s">
        <v>26</v>
      </c>
      <c r="R4" s="41" t="s">
        <v>27</v>
      </c>
      <c r="S4" s="166"/>
    </row>
    <row r="5" spans="1:170" s="43" customFormat="1" ht="15" customHeight="1">
      <c r="A5" s="45"/>
      <c r="B5" s="39"/>
      <c r="C5" s="39"/>
      <c r="D5" s="167"/>
      <c r="E5" s="168"/>
      <c r="F5" s="168"/>
      <c r="G5" s="40"/>
      <c r="H5" s="40"/>
      <c r="I5" s="40"/>
      <c r="J5" s="40"/>
      <c r="K5" s="40"/>
      <c r="L5" s="40"/>
      <c r="M5" s="40"/>
      <c r="N5" s="40"/>
      <c r="O5" s="44"/>
      <c r="P5" s="40"/>
      <c r="Q5" s="40"/>
      <c r="R5" s="40"/>
      <c r="S5" s="45"/>
    </row>
    <row r="6" spans="1:170" s="66" customFormat="1">
      <c r="A6" s="46"/>
      <c r="B6" s="46">
        <v>1</v>
      </c>
      <c r="C6" s="46"/>
      <c r="D6" s="103">
        <v>1311</v>
      </c>
      <c r="E6" s="91" t="s">
        <v>182</v>
      </c>
      <c r="F6" s="92">
        <v>3512</v>
      </c>
      <c r="G6" s="51"/>
      <c r="H6" s="51"/>
      <c r="I6" s="93">
        <v>97000</v>
      </c>
      <c r="J6" s="51"/>
      <c r="K6" s="51"/>
      <c r="L6" s="51"/>
      <c r="M6" s="51"/>
      <c r="N6" s="51"/>
      <c r="O6" s="52"/>
      <c r="P6" s="54"/>
      <c r="Q6" s="51"/>
      <c r="R6" s="51"/>
      <c r="S6" s="56">
        <v>42094</v>
      </c>
      <c r="T6" s="38"/>
      <c r="U6" s="103">
        <v>1311</v>
      </c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</row>
    <row r="7" spans="1:170" s="66" customFormat="1">
      <c r="A7" s="9">
        <v>4</v>
      </c>
      <c r="B7" s="46">
        <v>2</v>
      </c>
      <c r="C7" s="46"/>
      <c r="D7" s="22">
        <v>1311</v>
      </c>
      <c r="E7" s="10" t="s">
        <v>10</v>
      </c>
      <c r="F7" s="9">
        <v>3512</v>
      </c>
      <c r="G7" s="8">
        <v>97000</v>
      </c>
      <c r="H7" s="6"/>
      <c r="I7" s="6"/>
      <c r="J7" s="6"/>
      <c r="K7" s="7">
        <v>3000</v>
      </c>
      <c r="L7" s="7"/>
      <c r="M7" s="7"/>
      <c r="N7" s="7">
        <v>10.5</v>
      </c>
      <c r="O7" s="7"/>
      <c r="P7" s="6">
        <v>849</v>
      </c>
      <c r="Q7" s="8">
        <v>97000</v>
      </c>
      <c r="R7" s="6"/>
      <c r="S7" s="5">
        <v>42106</v>
      </c>
      <c r="T7" s="38"/>
      <c r="U7" s="22">
        <v>1311</v>
      </c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</row>
    <row r="8" spans="1:170" s="66" customFormat="1">
      <c r="A8" s="9">
        <v>5</v>
      </c>
      <c r="B8" s="46">
        <v>3</v>
      </c>
      <c r="C8" s="46"/>
      <c r="D8" s="22">
        <v>1311</v>
      </c>
      <c r="E8" s="10" t="s">
        <v>10</v>
      </c>
      <c r="F8" s="9">
        <v>3512</v>
      </c>
      <c r="G8" s="8">
        <v>94000</v>
      </c>
      <c r="H8" s="6"/>
      <c r="I8" s="6"/>
      <c r="J8" s="6"/>
      <c r="K8" s="7">
        <v>3000</v>
      </c>
      <c r="L8" s="7"/>
      <c r="M8" s="7"/>
      <c r="N8" s="7">
        <v>10.5</v>
      </c>
      <c r="O8" s="7"/>
      <c r="P8" s="6">
        <v>823</v>
      </c>
      <c r="Q8" s="8">
        <v>94000</v>
      </c>
      <c r="R8" s="6"/>
      <c r="S8" s="5">
        <v>42136</v>
      </c>
      <c r="T8" s="38"/>
      <c r="U8" s="22">
        <v>1311</v>
      </c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</row>
    <row r="9" spans="1:170" s="66" customFormat="1">
      <c r="A9" s="9">
        <v>6</v>
      </c>
      <c r="B9" s="46">
        <v>4</v>
      </c>
      <c r="C9" s="46"/>
      <c r="D9" s="22">
        <v>1311</v>
      </c>
      <c r="E9" s="10" t="s">
        <v>10</v>
      </c>
      <c r="F9" s="9">
        <v>3512</v>
      </c>
      <c r="G9" s="8">
        <v>91000</v>
      </c>
      <c r="H9" s="6"/>
      <c r="I9" s="6"/>
      <c r="J9" s="6"/>
      <c r="K9" s="7">
        <v>3000</v>
      </c>
      <c r="L9" s="7"/>
      <c r="M9" s="7"/>
      <c r="N9" s="7">
        <v>10.5</v>
      </c>
      <c r="O9" s="7"/>
      <c r="P9" s="6">
        <v>796</v>
      </c>
      <c r="Q9" s="8">
        <v>91000</v>
      </c>
      <c r="R9" s="6"/>
      <c r="S9" s="5">
        <v>42167</v>
      </c>
      <c r="T9" s="38"/>
      <c r="U9" s="22">
        <v>1311</v>
      </c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</row>
    <row r="10" spans="1:170" s="66" customFormat="1">
      <c r="A10" s="9">
        <v>7</v>
      </c>
      <c r="B10" s="46">
        <v>5</v>
      </c>
      <c r="C10" s="46"/>
      <c r="D10" s="22">
        <v>1311</v>
      </c>
      <c r="E10" s="10" t="s">
        <v>10</v>
      </c>
      <c r="F10" s="9">
        <v>3512</v>
      </c>
      <c r="G10" s="8">
        <v>88000</v>
      </c>
      <c r="H10" s="6"/>
      <c r="I10" s="6"/>
      <c r="J10" s="6"/>
      <c r="K10" s="7">
        <v>3000</v>
      </c>
      <c r="L10" s="7"/>
      <c r="M10" s="7"/>
      <c r="N10" s="7">
        <v>10.5</v>
      </c>
      <c r="O10" s="7"/>
      <c r="P10" s="6">
        <v>770</v>
      </c>
      <c r="Q10" s="8">
        <v>88000</v>
      </c>
      <c r="R10" s="6"/>
      <c r="S10" s="5">
        <v>42197</v>
      </c>
      <c r="T10" s="38"/>
      <c r="U10" s="22">
        <v>1311</v>
      </c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</row>
    <row r="11" spans="1:170" s="66" customFormat="1">
      <c r="A11" s="9">
        <v>8</v>
      </c>
      <c r="B11" s="46">
        <v>6</v>
      </c>
      <c r="C11" s="46"/>
      <c r="D11" s="22">
        <v>1311</v>
      </c>
      <c r="E11" s="10" t="s">
        <v>10</v>
      </c>
      <c r="F11" s="9">
        <v>3512</v>
      </c>
      <c r="G11" s="8">
        <v>85000</v>
      </c>
      <c r="H11" s="6"/>
      <c r="I11" s="6"/>
      <c r="J11" s="6"/>
      <c r="K11" s="7">
        <v>3000</v>
      </c>
      <c r="L11" s="7"/>
      <c r="M11" s="7"/>
      <c r="N11" s="7">
        <v>10.5</v>
      </c>
      <c r="O11" s="7"/>
      <c r="P11" s="6">
        <v>744</v>
      </c>
      <c r="Q11" s="8">
        <v>85000</v>
      </c>
      <c r="R11" s="6"/>
      <c r="S11" s="5">
        <v>42228</v>
      </c>
      <c r="T11" s="38"/>
      <c r="U11" s="22">
        <v>1311</v>
      </c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</row>
    <row r="12" spans="1:170" s="66" customFormat="1">
      <c r="A12" s="9">
        <v>9</v>
      </c>
      <c r="B12" s="46">
        <v>7</v>
      </c>
      <c r="C12" s="46"/>
      <c r="D12" s="22">
        <v>1311</v>
      </c>
      <c r="E12" s="10" t="s">
        <v>10</v>
      </c>
      <c r="F12" s="9">
        <v>3512</v>
      </c>
      <c r="G12" s="8">
        <v>82000</v>
      </c>
      <c r="H12" s="6"/>
      <c r="I12" s="6"/>
      <c r="J12" s="6"/>
      <c r="K12" s="7">
        <v>3000</v>
      </c>
      <c r="L12" s="7"/>
      <c r="M12" s="7"/>
      <c r="N12" s="7">
        <v>10.5</v>
      </c>
      <c r="O12" s="7"/>
      <c r="P12" s="6">
        <v>718</v>
      </c>
      <c r="Q12" s="8">
        <v>85000</v>
      </c>
      <c r="R12" s="6"/>
      <c r="S12" s="5">
        <v>42259</v>
      </c>
      <c r="T12" s="38"/>
      <c r="U12" s="22">
        <v>1311</v>
      </c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</row>
    <row r="13" spans="1:170" s="66" customFormat="1">
      <c r="A13" s="9">
        <v>10</v>
      </c>
      <c r="B13" s="46">
        <v>8</v>
      </c>
      <c r="C13" s="46"/>
      <c r="D13" s="22">
        <v>1311</v>
      </c>
      <c r="E13" s="10" t="s">
        <v>1</v>
      </c>
      <c r="F13" s="9">
        <v>3512</v>
      </c>
      <c r="G13" s="8">
        <v>79000</v>
      </c>
      <c r="H13" s="6"/>
      <c r="I13" s="6"/>
      <c r="J13" s="6"/>
      <c r="K13" s="7">
        <v>3000</v>
      </c>
      <c r="L13" s="7"/>
      <c r="M13" s="7"/>
      <c r="N13" s="7">
        <v>10.5</v>
      </c>
      <c r="O13" s="7"/>
      <c r="P13" s="6">
        <v>691</v>
      </c>
      <c r="Q13" s="8">
        <v>79000</v>
      </c>
      <c r="R13" s="6"/>
      <c r="S13" s="5">
        <v>42289</v>
      </c>
      <c r="T13" s="38"/>
      <c r="U13" s="22">
        <v>1311</v>
      </c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</row>
    <row r="14" spans="1:170" s="66" customFormat="1">
      <c r="A14" s="9">
        <v>11</v>
      </c>
      <c r="B14" s="46">
        <v>9</v>
      </c>
      <c r="C14" s="46"/>
      <c r="D14" s="22">
        <v>1311</v>
      </c>
      <c r="E14" s="10" t="s">
        <v>1</v>
      </c>
      <c r="F14" s="9">
        <v>3512</v>
      </c>
      <c r="G14" s="8">
        <v>76000</v>
      </c>
      <c r="H14" s="6"/>
      <c r="I14" s="6"/>
      <c r="J14" s="6"/>
      <c r="K14" s="7">
        <v>3000</v>
      </c>
      <c r="L14" s="7"/>
      <c r="M14" s="7"/>
      <c r="N14" s="7"/>
      <c r="O14" s="7">
        <v>10.5</v>
      </c>
      <c r="P14" s="6">
        <v>665</v>
      </c>
      <c r="Q14" s="8">
        <v>76000</v>
      </c>
      <c r="R14" s="6"/>
      <c r="S14" s="5">
        <v>42320</v>
      </c>
      <c r="T14" s="38"/>
      <c r="U14" s="22">
        <v>1311</v>
      </c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</row>
    <row r="15" spans="1:170" s="66" customFormat="1">
      <c r="A15" s="9">
        <v>12</v>
      </c>
      <c r="B15" s="46">
        <v>10</v>
      </c>
      <c r="C15" s="46"/>
      <c r="D15" s="22">
        <v>1311</v>
      </c>
      <c r="E15" s="10" t="s">
        <v>1</v>
      </c>
      <c r="F15" s="9">
        <v>3512</v>
      </c>
      <c r="G15" s="8">
        <v>73000</v>
      </c>
      <c r="H15" s="6"/>
      <c r="I15" s="6"/>
      <c r="J15" s="6"/>
      <c r="K15" s="7">
        <v>3000</v>
      </c>
      <c r="L15" s="7"/>
      <c r="M15" s="7"/>
      <c r="N15" s="7"/>
      <c r="O15" s="7">
        <v>10.5</v>
      </c>
      <c r="P15" s="6">
        <v>639</v>
      </c>
      <c r="Q15" s="8">
        <v>73000</v>
      </c>
      <c r="R15" s="6"/>
      <c r="S15" s="5">
        <v>42350</v>
      </c>
      <c r="T15" s="38"/>
      <c r="U15" s="22">
        <v>1311</v>
      </c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</row>
    <row r="16" spans="1:170" s="66" customFormat="1">
      <c r="A16" s="9">
        <v>13</v>
      </c>
      <c r="B16" s="46">
        <v>11</v>
      </c>
      <c r="C16" s="46"/>
      <c r="D16" s="22">
        <v>1311</v>
      </c>
      <c r="E16" s="10" t="s">
        <v>1</v>
      </c>
      <c r="F16" s="9">
        <v>3512</v>
      </c>
      <c r="G16" s="8">
        <v>70000</v>
      </c>
      <c r="H16" s="6"/>
      <c r="I16" s="6"/>
      <c r="J16" s="6"/>
      <c r="K16" s="7">
        <v>3000</v>
      </c>
      <c r="L16" s="7"/>
      <c r="M16" s="7"/>
      <c r="N16" s="7"/>
      <c r="O16" s="7">
        <v>10.5</v>
      </c>
      <c r="P16" s="6">
        <v>613</v>
      </c>
      <c r="Q16" s="8">
        <v>70000</v>
      </c>
      <c r="R16" s="6"/>
      <c r="S16" s="5">
        <v>42381</v>
      </c>
      <c r="T16" s="38"/>
      <c r="U16" s="22">
        <v>1311</v>
      </c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</row>
    <row r="17" spans="1:170" s="66" customFormat="1">
      <c r="A17" s="46"/>
      <c r="B17" s="46">
        <v>12</v>
      </c>
      <c r="C17" s="46"/>
      <c r="D17" s="110">
        <v>1311</v>
      </c>
      <c r="E17" s="111" t="s">
        <v>136</v>
      </c>
      <c r="F17" s="46"/>
      <c r="G17" s="51"/>
      <c r="H17" s="51"/>
      <c r="I17" s="51"/>
      <c r="J17" s="51"/>
      <c r="K17" s="51"/>
      <c r="L17" s="51"/>
      <c r="M17" s="112">
        <v>67000</v>
      </c>
      <c r="N17" s="51"/>
      <c r="O17" s="52"/>
      <c r="P17" s="54"/>
      <c r="Q17" s="54">
        <f>+Q16-K16</f>
        <v>67000</v>
      </c>
      <c r="R17" s="51"/>
      <c r="S17" s="111" t="s">
        <v>134</v>
      </c>
      <c r="T17" s="113"/>
      <c r="U17" s="110">
        <v>1311</v>
      </c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</row>
    <row r="18" spans="1:170" s="66" customFormat="1" ht="25.5">
      <c r="A18" s="39"/>
      <c r="B18" s="39">
        <v>13</v>
      </c>
      <c r="C18" s="39"/>
      <c r="D18" s="114" t="s">
        <v>221</v>
      </c>
      <c r="E18" s="117"/>
      <c r="F18" s="39"/>
      <c r="G18" s="118"/>
      <c r="H18" s="118"/>
      <c r="I18" s="118">
        <v>97000</v>
      </c>
      <c r="J18" s="118">
        <v>0</v>
      </c>
      <c r="K18" s="118">
        <v>30000</v>
      </c>
      <c r="L18" s="118">
        <v>0</v>
      </c>
      <c r="M18" s="119">
        <v>67000</v>
      </c>
      <c r="N18" s="118"/>
      <c r="O18" s="120"/>
      <c r="P18" s="121"/>
      <c r="Q18" s="121">
        <f>+Q17-M17</f>
        <v>0</v>
      </c>
      <c r="R18" s="118"/>
      <c r="S18" s="122">
        <f>+I18+J18-K18-L18-M18</f>
        <v>0</v>
      </c>
      <c r="T18" s="123">
        <f>+I18+J18-K18-L18-M18</f>
        <v>0</v>
      </c>
      <c r="U18" s="114">
        <v>1311</v>
      </c>
      <c r="V18" s="66" t="s">
        <v>229</v>
      </c>
    </row>
    <row r="19" spans="1:170" s="66" customFormat="1">
      <c r="A19" s="46"/>
      <c r="B19" s="46">
        <v>14</v>
      </c>
      <c r="C19" s="46"/>
      <c r="D19" s="110">
        <v>1385</v>
      </c>
      <c r="E19" s="111" t="s">
        <v>111</v>
      </c>
      <c r="F19" s="46"/>
      <c r="G19" s="51"/>
      <c r="H19" s="51"/>
      <c r="I19" s="51"/>
      <c r="J19" s="112">
        <v>180000</v>
      </c>
      <c r="K19" s="51"/>
      <c r="L19" s="51"/>
      <c r="M19" s="112"/>
      <c r="N19" s="51"/>
      <c r="O19" s="52"/>
      <c r="P19" s="54"/>
      <c r="Q19" s="51"/>
      <c r="R19" s="51"/>
      <c r="S19" s="111" t="s">
        <v>110</v>
      </c>
      <c r="T19" s="113">
        <v>180000</v>
      </c>
      <c r="U19" s="110">
        <v>1385</v>
      </c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</row>
    <row r="20" spans="1:170" s="66" customFormat="1">
      <c r="A20" s="9">
        <v>10</v>
      </c>
      <c r="B20" s="46">
        <v>15</v>
      </c>
      <c r="C20" s="46"/>
      <c r="D20" s="22">
        <v>1385</v>
      </c>
      <c r="E20" s="10" t="s">
        <v>0</v>
      </c>
      <c r="F20" s="9">
        <v>4601</v>
      </c>
      <c r="G20" s="6">
        <v>180000</v>
      </c>
      <c r="H20" s="6"/>
      <c r="I20" s="6"/>
      <c r="J20" s="6"/>
      <c r="K20" s="7">
        <v>2000</v>
      </c>
      <c r="L20" s="7"/>
      <c r="M20" s="7"/>
      <c r="N20" s="7">
        <v>10</v>
      </c>
      <c r="O20" s="7"/>
      <c r="P20" s="6">
        <v>1233</v>
      </c>
      <c r="Q20" s="6">
        <v>180000</v>
      </c>
      <c r="R20" s="6"/>
      <c r="S20" s="5">
        <v>42289</v>
      </c>
      <c r="T20" s="38"/>
      <c r="U20" s="22">
        <v>1385</v>
      </c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</row>
    <row r="21" spans="1:170" s="66" customFormat="1">
      <c r="A21" s="46"/>
      <c r="B21" s="46">
        <v>16</v>
      </c>
      <c r="C21" s="46"/>
      <c r="D21" s="110">
        <v>1385</v>
      </c>
      <c r="E21" s="111" t="s">
        <v>123</v>
      </c>
      <c r="F21" s="46"/>
      <c r="G21" s="51"/>
      <c r="H21" s="51"/>
      <c r="I21" s="51"/>
      <c r="J21" s="51"/>
      <c r="K21" s="51"/>
      <c r="L21" s="51"/>
      <c r="M21" s="112">
        <v>2000</v>
      </c>
      <c r="N21" s="51"/>
      <c r="O21" s="52"/>
      <c r="P21" s="54"/>
      <c r="Q21" s="51"/>
      <c r="R21" s="51"/>
      <c r="S21" s="111" t="s">
        <v>122</v>
      </c>
      <c r="T21" s="113"/>
      <c r="U21" s="110">
        <v>1385</v>
      </c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</row>
    <row r="22" spans="1:170" s="66" customFormat="1" ht="27" customHeight="1">
      <c r="A22" s="9">
        <v>11</v>
      </c>
      <c r="B22" s="46">
        <v>17</v>
      </c>
      <c r="C22" s="46"/>
      <c r="D22" s="22">
        <v>1385</v>
      </c>
      <c r="E22" s="10" t="s">
        <v>0</v>
      </c>
      <c r="F22" s="9">
        <v>4601</v>
      </c>
      <c r="G22" s="6">
        <v>178000</v>
      </c>
      <c r="H22" s="6"/>
      <c r="I22" s="6"/>
      <c r="J22" s="6"/>
      <c r="K22" s="7"/>
      <c r="L22" s="7"/>
      <c r="M22" s="7"/>
      <c r="N22" s="7"/>
      <c r="O22" s="7">
        <v>10</v>
      </c>
      <c r="P22" s="6"/>
      <c r="Q22" s="6">
        <v>178000</v>
      </c>
      <c r="R22" s="6"/>
      <c r="S22" s="5">
        <v>42320</v>
      </c>
      <c r="T22" s="38"/>
      <c r="U22" s="22">
        <v>1385</v>
      </c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</row>
    <row r="23" spans="1:170" s="66" customFormat="1">
      <c r="A23" s="9">
        <v>12</v>
      </c>
      <c r="B23" s="46">
        <v>18</v>
      </c>
      <c r="C23" s="46"/>
      <c r="D23" s="22">
        <v>1385</v>
      </c>
      <c r="E23" s="10" t="s">
        <v>0</v>
      </c>
      <c r="F23" s="9">
        <v>4601</v>
      </c>
      <c r="G23" s="6">
        <v>176000</v>
      </c>
      <c r="H23" s="6"/>
      <c r="I23" s="6"/>
      <c r="J23" s="6"/>
      <c r="K23" s="7"/>
      <c r="L23" s="7"/>
      <c r="M23" s="7"/>
      <c r="N23" s="7"/>
      <c r="O23" s="7">
        <v>10</v>
      </c>
      <c r="P23" s="6"/>
      <c r="Q23" s="6">
        <v>176000</v>
      </c>
      <c r="R23" s="6"/>
      <c r="S23" s="5">
        <v>42350</v>
      </c>
      <c r="T23" s="38"/>
      <c r="U23" s="22">
        <v>1385</v>
      </c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</row>
    <row r="24" spans="1:170" s="66" customFormat="1">
      <c r="A24" s="46"/>
      <c r="B24" s="46">
        <v>19</v>
      </c>
      <c r="C24" s="46"/>
      <c r="D24" s="110">
        <v>1385</v>
      </c>
      <c r="E24" s="111" t="s">
        <v>123</v>
      </c>
      <c r="F24" s="46"/>
      <c r="G24" s="51"/>
      <c r="H24" s="51"/>
      <c r="I24" s="51"/>
      <c r="J24" s="51"/>
      <c r="K24" s="51"/>
      <c r="L24" s="51"/>
      <c r="M24" s="112">
        <v>2000</v>
      </c>
      <c r="N24" s="51"/>
      <c r="O24" s="52"/>
      <c r="P24" s="54"/>
      <c r="Q24" s="51"/>
      <c r="R24" s="51"/>
      <c r="S24" s="111" t="s">
        <v>132</v>
      </c>
      <c r="T24" s="113"/>
      <c r="U24" s="110">
        <v>1385</v>
      </c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</row>
    <row r="25" spans="1:170" s="66" customFormat="1">
      <c r="A25" s="9">
        <v>13</v>
      </c>
      <c r="B25" s="46">
        <v>20</v>
      </c>
      <c r="C25" s="46"/>
      <c r="D25" s="22">
        <v>1385</v>
      </c>
      <c r="E25" s="10" t="s">
        <v>0</v>
      </c>
      <c r="F25" s="9">
        <v>4601</v>
      </c>
      <c r="G25" s="6">
        <v>174000</v>
      </c>
      <c r="H25" s="6"/>
      <c r="I25" s="6"/>
      <c r="J25" s="6"/>
      <c r="K25" s="7"/>
      <c r="L25" s="7"/>
      <c r="M25" s="7"/>
      <c r="N25" s="7"/>
      <c r="O25" s="7">
        <v>10</v>
      </c>
      <c r="P25" s="6"/>
      <c r="Q25" s="6">
        <v>174000</v>
      </c>
      <c r="R25" s="6"/>
      <c r="S25" s="5">
        <v>42381</v>
      </c>
      <c r="T25" s="38"/>
      <c r="U25" s="22">
        <v>1385</v>
      </c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</row>
    <row r="26" spans="1:170" s="66" customFormat="1">
      <c r="A26" s="46"/>
      <c r="B26" s="46">
        <v>21</v>
      </c>
      <c r="C26" s="46"/>
      <c r="D26" s="110">
        <v>1385</v>
      </c>
      <c r="E26" s="111" t="s">
        <v>123</v>
      </c>
      <c r="F26" s="46"/>
      <c r="G26" s="51"/>
      <c r="H26" s="51"/>
      <c r="I26" s="51"/>
      <c r="J26" s="51"/>
      <c r="K26" s="51"/>
      <c r="L26" s="51"/>
      <c r="M26" s="112">
        <v>2000</v>
      </c>
      <c r="N26" s="51"/>
      <c r="O26" s="52"/>
      <c r="P26" s="54"/>
      <c r="Q26" s="109">
        <f>+Q25-M26</f>
        <v>172000</v>
      </c>
      <c r="R26" s="51"/>
      <c r="S26" s="111" t="s">
        <v>139</v>
      </c>
      <c r="T26" s="113"/>
      <c r="U26" s="110">
        <v>1385</v>
      </c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</row>
    <row r="27" spans="1:170" s="66" customFormat="1">
      <c r="A27" s="46"/>
      <c r="B27" s="46">
        <v>22</v>
      </c>
      <c r="C27" s="46"/>
      <c r="D27" s="110">
        <v>1385</v>
      </c>
      <c r="E27" s="111" t="s">
        <v>123</v>
      </c>
      <c r="F27" s="46"/>
      <c r="G27" s="51"/>
      <c r="H27" s="51"/>
      <c r="I27" s="51"/>
      <c r="J27" s="51"/>
      <c r="K27" s="51"/>
      <c r="L27" s="51"/>
      <c r="M27" s="112">
        <v>2000</v>
      </c>
      <c r="N27" s="51"/>
      <c r="O27" s="52"/>
      <c r="P27" s="54"/>
      <c r="Q27" s="109">
        <f>+Q26-M27</f>
        <v>170000</v>
      </c>
      <c r="R27" s="51"/>
      <c r="S27" s="111" t="s">
        <v>152</v>
      </c>
      <c r="T27" s="113"/>
      <c r="U27" s="110">
        <v>1385</v>
      </c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</row>
    <row r="28" spans="1:170" s="66" customFormat="1" ht="25.5">
      <c r="A28" s="39"/>
      <c r="B28" s="39">
        <v>23</v>
      </c>
      <c r="C28" s="39"/>
      <c r="D28" s="114" t="s">
        <v>224</v>
      </c>
      <c r="E28" s="117"/>
      <c r="F28" s="39"/>
      <c r="G28" s="118"/>
      <c r="H28" s="118"/>
      <c r="I28" s="118">
        <v>0</v>
      </c>
      <c r="J28" s="118">
        <v>180000</v>
      </c>
      <c r="K28" s="118">
        <v>2000</v>
      </c>
      <c r="L28" s="118">
        <v>0</v>
      </c>
      <c r="M28" s="119">
        <v>8000</v>
      </c>
      <c r="N28" s="118"/>
      <c r="O28" s="120"/>
      <c r="P28" s="121"/>
      <c r="Q28" s="118"/>
      <c r="R28" s="118"/>
      <c r="S28" s="122">
        <f>+I28+J28-K28-L28-M28</f>
        <v>170000</v>
      </c>
      <c r="T28" s="123">
        <f t="shared" ref="T28:T91" si="0">+I28+J28-K28-L28-M28</f>
        <v>170000</v>
      </c>
      <c r="U28" s="114">
        <v>1385</v>
      </c>
      <c r="V28" s="66" t="s">
        <v>229</v>
      </c>
    </row>
    <row r="29" spans="1:170" s="66" customFormat="1">
      <c r="A29" s="46"/>
      <c r="B29" s="46">
        <v>24</v>
      </c>
      <c r="C29" s="46"/>
      <c r="D29" s="103">
        <v>1422</v>
      </c>
      <c r="E29" s="91" t="s">
        <v>170</v>
      </c>
      <c r="F29" s="92">
        <v>3708</v>
      </c>
      <c r="G29" s="51"/>
      <c r="H29" s="51"/>
      <c r="I29" s="93">
        <v>33000</v>
      </c>
      <c r="J29" s="51"/>
      <c r="K29" s="51"/>
      <c r="L29" s="51"/>
      <c r="M29" s="51"/>
      <c r="N29" s="51"/>
      <c r="O29" s="52"/>
      <c r="P29" s="54"/>
      <c r="Q29" s="51"/>
      <c r="R29" s="51"/>
      <c r="S29" s="56">
        <v>42094</v>
      </c>
      <c r="T29" s="113">
        <f t="shared" si="0"/>
        <v>33000</v>
      </c>
      <c r="U29" s="103">
        <v>1422</v>
      </c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</row>
    <row r="30" spans="1:170" s="66" customFormat="1">
      <c r="A30" s="9">
        <v>4</v>
      </c>
      <c r="B30" s="46">
        <v>25</v>
      </c>
      <c r="C30" s="46"/>
      <c r="D30" s="22">
        <v>1422</v>
      </c>
      <c r="E30" s="10" t="s">
        <v>4</v>
      </c>
      <c r="F30" s="9">
        <v>3708</v>
      </c>
      <c r="G30" s="8">
        <v>33000</v>
      </c>
      <c r="H30" s="6"/>
      <c r="I30" s="6"/>
      <c r="J30" s="6"/>
      <c r="K30" s="7">
        <v>1900</v>
      </c>
      <c r="L30" s="7"/>
      <c r="M30" s="7"/>
      <c r="N30" s="7">
        <v>11.5</v>
      </c>
      <c r="O30" s="7"/>
      <c r="P30" s="6">
        <v>316</v>
      </c>
      <c r="Q30" s="8">
        <v>33000</v>
      </c>
      <c r="R30" s="6"/>
      <c r="S30" s="5">
        <v>42106</v>
      </c>
      <c r="T30" s="113">
        <f t="shared" si="0"/>
        <v>-1900</v>
      </c>
      <c r="U30" s="22">
        <v>1422</v>
      </c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</row>
    <row r="31" spans="1:170" s="66" customFormat="1">
      <c r="A31" s="9">
        <v>5</v>
      </c>
      <c r="B31" s="46">
        <v>26</v>
      </c>
      <c r="C31" s="46"/>
      <c r="D31" s="22">
        <v>1422</v>
      </c>
      <c r="E31" s="10" t="s">
        <v>4</v>
      </c>
      <c r="F31" s="9">
        <v>3708</v>
      </c>
      <c r="G31" s="8">
        <v>31100</v>
      </c>
      <c r="H31" s="6"/>
      <c r="I31" s="6"/>
      <c r="J31" s="6"/>
      <c r="K31" s="7">
        <v>1900</v>
      </c>
      <c r="L31" s="7"/>
      <c r="M31" s="7"/>
      <c r="N31" s="7">
        <v>11.5</v>
      </c>
      <c r="O31" s="7"/>
      <c r="P31" s="6">
        <v>298</v>
      </c>
      <c r="Q31" s="8">
        <v>31100</v>
      </c>
      <c r="R31" s="6"/>
      <c r="S31" s="5">
        <v>42136</v>
      </c>
      <c r="T31" s="113">
        <f t="shared" si="0"/>
        <v>-1900</v>
      </c>
      <c r="U31" s="22">
        <v>1422</v>
      </c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</row>
    <row r="32" spans="1:170" s="66" customFormat="1">
      <c r="A32" s="9">
        <v>6</v>
      </c>
      <c r="B32" s="46">
        <v>27</v>
      </c>
      <c r="C32" s="46"/>
      <c r="D32" s="22">
        <v>1422</v>
      </c>
      <c r="E32" s="10" t="s">
        <v>4</v>
      </c>
      <c r="F32" s="9">
        <v>3708</v>
      </c>
      <c r="G32" s="8">
        <v>29200</v>
      </c>
      <c r="H32" s="6"/>
      <c r="I32" s="6"/>
      <c r="J32" s="6"/>
      <c r="K32" s="7">
        <v>1900</v>
      </c>
      <c r="L32" s="7"/>
      <c r="M32" s="7"/>
      <c r="N32" s="7">
        <v>11.5</v>
      </c>
      <c r="O32" s="7"/>
      <c r="P32" s="6">
        <v>280</v>
      </c>
      <c r="Q32" s="8">
        <v>29200</v>
      </c>
      <c r="R32" s="6"/>
      <c r="S32" s="5">
        <v>42167</v>
      </c>
      <c r="T32" s="113">
        <f t="shared" si="0"/>
        <v>-1900</v>
      </c>
      <c r="U32" s="22">
        <v>1422</v>
      </c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</row>
    <row r="33" spans="1:170" s="66" customFormat="1">
      <c r="A33" s="9">
        <v>7</v>
      </c>
      <c r="B33" s="46">
        <v>28</v>
      </c>
      <c r="C33" s="46"/>
      <c r="D33" s="22">
        <v>1422</v>
      </c>
      <c r="E33" s="10" t="s">
        <v>4</v>
      </c>
      <c r="F33" s="9">
        <v>3708</v>
      </c>
      <c r="G33" s="8">
        <v>27300</v>
      </c>
      <c r="H33" s="6"/>
      <c r="I33" s="6"/>
      <c r="J33" s="6"/>
      <c r="K33" s="7">
        <v>1900</v>
      </c>
      <c r="L33" s="7"/>
      <c r="M33" s="7"/>
      <c r="N33" s="7">
        <v>11.5</v>
      </c>
      <c r="O33" s="7"/>
      <c r="P33" s="6">
        <v>262</v>
      </c>
      <c r="Q33" s="8">
        <v>27300</v>
      </c>
      <c r="R33" s="6"/>
      <c r="S33" s="5">
        <v>42197</v>
      </c>
      <c r="T33" s="113">
        <f t="shared" si="0"/>
        <v>-1900</v>
      </c>
      <c r="U33" s="22">
        <v>1422</v>
      </c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</row>
    <row r="34" spans="1:170" s="142" customFormat="1">
      <c r="A34" s="23">
        <v>8</v>
      </c>
      <c r="B34" s="59">
        <v>29</v>
      </c>
      <c r="C34" s="59"/>
      <c r="D34" s="25">
        <v>1422</v>
      </c>
      <c r="E34" s="24" t="s">
        <v>4</v>
      </c>
      <c r="F34" s="23">
        <v>3708</v>
      </c>
      <c r="G34" s="13">
        <v>25400</v>
      </c>
      <c r="H34" s="12"/>
      <c r="I34" s="12"/>
      <c r="J34" s="12"/>
      <c r="K34" s="11">
        <v>1900</v>
      </c>
      <c r="L34" s="11"/>
      <c r="M34" s="11"/>
      <c r="N34" s="11">
        <v>11.5</v>
      </c>
      <c r="O34" s="11"/>
      <c r="P34" s="12">
        <v>243</v>
      </c>
      <c r="Q34" s="13">
        <v>25400</v>
      </c>
      <c r="R34" s="12"/>
      <c r="S34" s="26">
        <v>42228</v>
      </c>
      <c r="T34" s="141">
        <f t="shared" si="0"/>
        <v>-1900</v>
      </c>
      <c r="U34" s="25">
        <v>1422</v>
      </c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</row>
    <row r="35" spans="1:170" s="142" customFormat="1">
      <c r="A35" s="23">
        <v>9</v>
      </c>
      <c r="B35" s="59">
        <v>30</v>
      </c>
      <c r="C35" s="59"/>
      <c r="D35" s="25">
        <v>1422</v>
      </c>
      <c r="E35" s="24" t="s">
        <v>4</v>
      </c>
      <c r="F35" s="23">
        <v>3708</v>
      </c>
      <c r="G35" s="13">
        <v>25400</v>
      </c>
      <c r="H35" s="12"/>
      <c r="I35" s="12"/>
      <c r="J35" s="12"/>
      <c r="K35" s="11">
        <v>1900</v>
      </c>
      <c r="L35" s="11"/>
      <c r="M35" s="11"/>
      <c r="N35" s="11">
        <v>11.5</v>
      </c>
      <c r="O35" s="11"/>
      <c r="P35" s="12">
        <v>243</v>
      </c>
      <c r="Q35" s="13">
        <v>23500</v>
      </c>
      <c r="R35" s="12"/>
      <c r="S35" s="26">
        <v>42259</v>
      </c>
      <c r="T35" s="141">
        <f t="shared" si="0"/>
        <v>-1900</v>
      </c>
      <c r="U35" s="25">
        <v>1422</v>
      </c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</row>
    <row r="36" spans="1:170" s="66" customFormat="1">
      <c r="A36" s="46"/>
      <c r="B36" s="46">
        <v>31</v>
      </c>
      <c r="C36" s="46"/>
      <c r="D36" s="110">
        <v>1422</v>
      </c>
      <c r="E36" s="111" t="s">
        <v>115</v>
      </c>
      <c r="F36" s="46"/>
      <c r="G36" s="51"/>
      <c r="H36" s="51"/>
      <c r="I36" s="51"/>
      <c r="J36" s="112">
        <v>125000</v>
      </c>
      <c r="K36" s="51"/>
      <c r="L36" s="51"/>
      <c r="M36" s="112"/>
      <c r="N36" s="51"/>
      <c r="O36" s="52"/>
      <c r="P36" s="54"/>
      <c r="Q36" s="51"/>
      <c r="R36" s="51"/>
      <c r="S36" s="111" t="s">
        <v>114</v>
      </c>
      <c r="T36" s="113">
        <f t="shared" si="0"/>
        <v>125000</v>
      </c>
      <c r="U36" s="110">
        <v>1422</v>
      </c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</row>
    <row r="37" spans="1:170" s="66" customFormat="1">
      <c r="A37" s="9">
        <v>10</v>
      </c>
      <c r="B37" s="46">
        <v>32</v>
      </c>
      <c r="C37" s="46"/>
      <c r="D37" s="22">
        <v>1422</v>
      </c>
      <c r="E37" s="10" t="s">
        <v>4</v>
      </c>
      <c r="F37" s="9">
        <v>3708</v>
      </c>
      <c r="G37" s="8">
        <v>23500</v>
      </c>
      <c r="H37" s="6"/>
      <c r="I37" s="6"/>
      <c r="J37" s="6"/>
      <c r="K37" s="7">
        <v>1900</v>
      </c>
      <c r="L37" s="7"/>
      <c r="M37" s="7"/>
      <c r="N37" s="7">
        <v>11.5</v>
      </c>
      <c r="O37" s="7"/>
      <c r="P37" s="6">
        <v>225</v>
      </c>
      <c r="Q37" s="8">
        <v>21600</v>
      </c>
      <c r="R37" s="6"/>
      <c r="S37" s="5">
        <v>42289</v>
      </c>
      <c r="T37" s="113">
        <f t="shared" si="0"/>
        <v>-1900</v>
      </c>
      <c r="U37" s="22">
        <v>1422</v>
      </c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</row>
    <row r="38" spans="1:170" s="66" customFormat="1">
      <c r="A38" s="9">
        <v>11</v>
      </c>
      <c r="B38" s="46">
        <v>33</v>
      </c>
      <c r="C38" s="46"/>
      <c r="D38" s="22">
        <v>1422</v>
      </c>
      <c r="E38" s="10" t="s">
        <v>4</v>
      </c>
      <c r="F38" s="9">
        <v>3708</v>
      </c>
      <c r="G38" s="8">
        <v>21600</v>
      </c>
      <c r="H38" s="6">
        <v>125000</v>
      </c>
      <c r="I38" s="6"/>
      <c r="J38" s="6"/>
      <c r="K38" s="7">
        <v>1900</v>
      </c>
      <c r="L38" s="7">
        <v>2100</v>
      </c>
      <c r="M38" s="7"/>
      <c r="N38" s="7">
        <v>9.5</v>
      </c>
      <c r="O38" s="7">
        <v>11.5</v>
      </c>
      <c r="P38" s="6">
        <v>1020</v>
      </c>
      <c r="Q38" s="8">
        <v>19700</v>
      </c>
      <c r="R38" s="6">
        <v>125000</v>
      </c>
      <c r="S38" s="5">
        <v>42320</v>
      </c>
      <c r="T38" s="113">
        <f t="shared" si="0"/>
        <v>-4000</v>
      </c>
      <c r="U38" s="22">
        <v>1422</v>
      </c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</row>
    <row r="39" spans="1:170" s="66" customFormat="1">
      <c r="A39" s="9">
        <v>12</v>
      </c>
      <c r="B39" s="46">
        <v>34</v>
      </c>
      <c r="C39" s="46"/>
      <c r="D39" s="22">
        <v>1422</v>
      </c>
      <c r="E39" s="10" t="s">
        <v>4</v>
      </c>
      <c r="F39" s="9">
        <v>3708</v>
      </c>
      <c r="G39" s="8">
        <v>19700</v>
      </c>
      <c r="H39" s="6">
        <v>122900</v>
      </c>
      <c r="I39" s="6"/>
      <c r="J39" s="6"/>
      <c r="K39" s="7">
        <v>1900</v>
      </c>
      <c r="L39" s="7">
        <v>2100</v>
      </c>
      <c r="M39" s="7"/>
      <c r="N39" s="7">
        <v>9.5</v>
      </c>
      <c r="O39" s="7">
        <v>11.5</v>
      </c>
      <c r="P39" s="6">
        <v>1162</v>
      </c>
      <c r="Q39" s="8">
        <v>17800</v>
      </c>
      <c r="R39" s="6">
        <v>122900</v>
      </c>
      <c r="S39" s="5">
        <v>42350</v>
      </c>
      <c r="T39" s="113">
        <f t="shared" si="0"/>
        <v>-4000</v>
      </c>
      <c r="U39" s="22">
        <v>1422</v>
      </c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</row>
    <row r="40" spans="1:170" s="66" customFormat="1">
      <c r="A40" s="9">
        <v>13</v>
      </c>
      <c r="B40" s="46">
        <v>35</v>
      </c>
      <c r="C40" s="46"/>
      <c r="D40" s="22">
        <v>1422</v>
      </c>
      <c r="E40" s="10" t="s">
        <v>4</v>
      </c>
      <c r="F40" s="9">
        <v>3708</v>
      </c>
      <c r="G40" s="8">
        <v>17800</v>
      </c>
      <c r="H40" s="6">
        <v>120800</v>
      </c>
      <c r="I40" s="6"/>
      <c r="J40" s="6"/>
      <c r="K40" s="7">
        <v>1900</v>
      </c>
      <c r="L40" s="7">
        <v>2100</v>
      </c>
      <c r="M40" s="7"/>
      <c r="N40" s="7">
        <v>9.5</v>
      </c>
      <c r="O40" s="7">
        <v>11.5</v>
      </c>
      <c r="P40" s="6">
        <v>1127</v>
      </c>
      <c r="Q40" s="8">
        <f>+Q39-K40</f>
        <v>15900</v>
      </c>
      <c r="R40" s="6">
        <v>120800</v>
      </c>
      <c r="S40" s="5">
        <v>42381</v>
      </c>
      <c r="T40" s="113">
        <f t="shared" si="0"/>
        <v>-4000</v>
      </c>
      <c r="U40" s="22">
        <v>1422</v>
      </c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</row>
    <row r="41" spans="1:170" s="66" customFormat="1" ht="15">
      <c r="A41" s="95"/>
      <c r="B41" s="39">
        <v>36</v>
      </c>
      <c r="C41" s="39"/>
      <c r="D41" s="106" t="s">
        <v>219</v>
      </c>
      <c r="E41" s="36"/>
      <c r="F41" s="95"/>
      <c r="G41" s="124"/>
      <c r="H41" s="125"/>
      <c r="I41" s="125">
        <v>33000</v>
      </c>
      <c r="J41" s="125">
        <v>125000</v>
      </c>
      <c r="K41" s="126">
        <v>19000</v>
      </c>
      <c r="L41" s="126">
        <v>6300</v>
      </c>
      <c r="M41" s="126">
        <v>0</v>
      </c>
      <c r="N41" s="125">
        <f>+I41-K41</f>
        <v>14000</v>
      </c>
      <c r="O41" s="126"/>
      <c r="P41" s="125"/>
      <c r="Q41" s="124">
        <f>+Q40-K40</f>
        <v>14000</v>
      </c>
      <c r="R41" s="125">
        <f>+R40+Q40-L40-K40</f>
        <v>132700</v>
      </c>
      <c r="S41" s="122">
        <f>+I41+J41-K41-L41-M41</f>
        <v>132700</v>
      </c>
      <c r="T41" s="123">
        <f t="shared" si="0"/>
        <v>132700</v>
      </c>
      <c r="U41" s="106">
        <v>1422</v>
      </c>
      <c r="V41" s="66" t="s">
        <v>229</v>
      </c>
    </row>
    <row r="42" spans="1:170" s="66" customFormat="1" ht="31.5" customHeight="1">
      <c r="A42" s="46"/>
      <c r="B42" s="46">
        <v>37</v>
      </c>
      <c r="C42" s="46"/>
      <c r="D42" s="110">
        <v>1596</v>
      </c>
      <c r="E42" s="111" t="s">
        <v>131</v>
      </c>
      <c r="F42" s="46"/>
      <c r="G42" s="51"/>
      <c r="H42" s="51"/>
      <c r="I42" s="51"/>
      <c r="J42" s="112">
        <v>150000</v>
      </c>
      <c r="K42" s="51"/>
      <c r="L42" s="51"/>
      <c r="M42" s="112"/>
      <c r="N42" s="51"/>
      <c r="O42" s="52"/>
      <c r="P42" s="54"/>
      <c r="Q42" s="51"/>
      <c r="R42" s="51"/>
      <c r="S42" s="111" t="s">
        <v>130</v>
      </c>
      <c r="T42" s="113">
        <f t="shared" si="0"/>
        <v>150000</v>
      </c>
      <c r="U42" s="110">
        <v>1596</v>
      </c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</row>
    <row r="43" spans="1:170" s="66" customFormat="1">
      <c r="A43" s="9">
        <v>13</v>
      </c>
      <c r="B43" s="46">
        <v>38</v>
      </c>
      <c r="C43" s="46"/>
      <c r="D43" s="22">
        <v>1596</v>
      </c>
      <c r="E43" s="10" t="s">
        <v>5</v>
      </c>
      <c r="F43" s="9">
        <v>4439</v>
      </c>
      <c r="G43" s="6">
        <v>150000</v>
      </c>
      <c r="H43" s="6"/>
      <c r="I43" s="6"/>
      <c r="J43" s="6"/>
      <c r="K43" s="7">
        <v>2500</v>
      </c>
      <c r="L43" s="7"/>
      <c r="M43" s="7"/>
      <c r="N43" s="7"/>
      <c r="O43" s="7">
        <v>9.5</v>
      </c>
      <c r="P43" s="6">
        <v>1070</v>
      </c>
      <c r="Q43" s="6">
        <v>150000</v>
      </c>
      <c r="R43" s="6"/>
      <c r="S43" s="5">
        <v>42381</v>
      </c>
      <c r="T43" s="113">
        <f t="shared" si="0"/>
        <v>-2500</v>
      </c>
      <c r="U43" s="22">
        <v>1596</v>
      </c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</row>
    <row r="44" spans="1:170" s="66" customFormat="1" ht="15">
      <c r="A44" s="95"/>
      <c r="B44" s="39">
        <v>39</v>
      </c>
      <c r="C44" s="39"/>
      <c r="D44" s="106" t="s">
        <v>223</v>
      </c>
      <c r="E44" s="36"/>
      <c r="F44" s="95"/>
      <c r="G44" s="125"/>
      <c r="H44" s="125"/>
      <c r="I44" s="125">
        <v>0</v>
      </c>
      <c r="J44" s="125">
        <v>150000</v>
      </c>
      <c r="K44" s="126">
        <v>2500</v>
      </c>
      <c r="L44" s="126">
        <v>0</v>
      </c>
      <c r="M44" s="126">
        <v>0</v>
      </c>
      <c r="N44" s="126"/>
      <c r="O44" s="126"/>
      <c r="P44" s="125"/>
      <c r="Q44" s="125">
        <f>+Q43-K43</f>
        <v>147500</v>
      </c>
      <c r="R44" s="125"/>
      <c r="S44" s="122">
        <f>+I44+J44-K44-L44-M44</f>
        <v>147500</v>
      </c>
      <c r="T44" s="123">
        <f t="shared" si="0"/>
        <v>147500</v>
      </c>
      <c r="U44" s="106">
        <v>1596</v>
      </c>
      <c r="V44" s="66" t="s">
        <v>229</v>
      </c>
    </row>
    <row r="45" spans="1:170" s="66" customFormat="1">
      <c r="A45" s="46"/>
      <c r="B45" s="46">
        <v>40</v>
      </c>
      <c r="C45" s="46"/>
      <c r="D45" s="103">
        <v>2440</v>
      </c>
      <c r="E45" s="91" t="s">
        <v>163</v>
      </c>
      <c r="F45" s="92">
        <v>2869</v>
      </c>
      <c r="G45" s="51"/>
      <c r="H45" s="51"/>
      <c r="I45" s="93">
        <v>930</v>
      </c>
      <c r="J45" s="51"/>
      <c r="K45" s="51"/>
      <c r="L45" s="51"/>
      <c r="M45" s="51"/>
      <c r="N45" s="51"/>
      <c r="O45" s="52"/>
      <c r="P45" s="54"/>
      <c r="Q45" s="51"/>
      <c r="R45" s="51"/>
      <c r="S45" s="56">
        <v>42094</v>
      </c>
      <c r="T45" s="113">
        <f t="shared" si="0"/>
        <v>930</v>
      </c>
      <c r="U45" s="103">
        <v>2440</v>
      </c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</row>
    <row r="46" spans="1:170">
      <c r="A46" s="46">
        <v>4</v>
      </c>
      <c r="B46" s="46">
        <v>41</v>
      </c>
      <c r="C46" s="46">
        <v>30</v>
      </c>
      <c r="D46" s="68">
        <v>2440</v>
      </c>
      <c r="E46" s="47" t="s">
        <v>39</v>
      </c>
      <c r="F46" s="46">
        <v>2869</v>
      </c>
      <c r="G46" s="54">
        <v>930</v>
      </c>
      <c r="H46" s="50">
        <v>0</v>
      </c>
      <c r="I46" s="50"/>
      <c r="J46" s="50"/>
      <c r="K46" s="51">
        <v>930</v>
      </c>
      <c r="L46" s="54"/>
      <c r="M46" s="54"/>
      <c r="N46" s="54"/>
      <c r="O46" s="52">
        <v>11.5</v>
      </c>
      <c r="P46" s="53">
        <v>9</v>
      </c>
      <c r="Q46" s="54">
        <v>930</v>
      </c>
      <c r="R46" s="50">
        <v>0</v>
      </c>
      <c r="S46" s="56">
        <v>42106</v>
      </c>
      <c r="T46" s="113">
        <f t="shared" si="0"/>
        <v>-930</v>
      </c>
      <c r="U46" s="68">
        <v>2440</v>
      </c>
      <c r="FN46" s="38">
        <f>SUM(A46:FM46)</f>
        <v>51810.5</v>
      </c>
    </row>
    <row r="47" spans="1:170">
      <c r="A47" s="39"/>
      <c r="B47" s="39">
        <v>42</v>
      </c>
      <c r="C47" s="39"/>
      <c r="D47" s="104" t="s">
        <v>199</v>
      </c>
      <c r="E47" s="42"/>
      <c r="F47" s="39"/>
      <c r="G47" s="121"/>
      <c r="H47" s="127"/>
      <c r="I47" s="127">
        <v>930</v>
      </c>
      <c r="J47" s="127">
        <v>0</v>
      </c>
      <c r="K47" s="118">
        <v>930</v>
      </c>
      <c r="L47" s="121">
        <v>0</v>
      </c>
      <c r="M47" s="121">
        <v>0</v>
      </c>
      <c r="N47" s="121"/>
      <c r="O47" s="120"/>
      <c r="P47" s="128"/>
      <c r="Q47" s="121"/>
      <c r="R47" s="127"/>
      <c r="S47" s="122">
        <f>+I47+J47-K47-L47-M47</f>
        <v>0</v>
      </c>
      <c r="T47" s="123">
        <f t="shared" si="0"/>
        <v>0</v>
      </c>
      <c r="U47" s="104">
        <v>2440</v>
      </c>
      <c r="V47" s="66" t="s">
        <v>229</v>
      </c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</row>
    <row r="48" spans="1:170">
      <c r="A48" s="46"/>
      <c r="B48" s="46">
        <v>43</v>
      </c>
      <c r="C48" s="46"/>
      <c r="D48" s="103">
        <v>2518</v>
      </c>
      <c r="E48" s="91" t="s">
        <v>178</v>
      </c>
      <c r="F48" s="92">
        <v>2564</v>
      </c>
      <c r="G48" s="51"/>
      <c r="H48" s="51"/>
      <c r="I48" s="93">
        <v>52750</v>
      </c>
      <c r="J48" s="51"/>
      <c r="K48" s="51"/>
      <c r="L48" s="51"/>
      <c r="M48" s="51"/>
      <c r="N48" s="51"/>
      <c r="O48" s="52"/>
      <c r="P48" s="54"/>
      <c r="Q48" s="51"/>
      <c r="R48" s="51"/>
      <c r="S48" s="56">
        <v>42094</v>
      </c>
      <c r="T48" s="113">
        <f t="shared" si="0"/>
        <v>52750</v>
      </c>
      <c r="U48" s="103">
        <v>2518</v>
      </c>
    </row>
    <row r="49" spans="1:170">
      <c r="A49" s="9">
        <v>4</v>
      </c>
      <c r="B49" s="46">
        <v>44</v>
      </c>
      <c r="C49" s="46"/>
      <c r="D49" s="22">
        <v>2518</v>
      </c>
      <c r="E49" s="10" t="s">
        <v>9</v>
      </c>
      <c r="F49" s="9">
        <v>2564</v>
      </c>
      <c r="G49" s="8">
        <v>52750</v>
      </c>
      <c r="H49" s="6"/>
      <c r="I49" s="6"/>
      <c r="J49" s="6"/>
      <c r="K49" s="7">
        <v>2200</v>
      </c>
      <c r="L49" s="7"/>
      <c r="M49" s="7"/>
      <c r="N49" s="7">
        <v>10.5</v>
      </c>
      <c r="O49" s="7"/>
      <c r="P49" s="6">
        <v>462</v>
      </c>
      <c r="Q49" s="8">
        <v>52750</v>
      </c>
      <c r="R49" s="6"/>
      <c r="S49" s="5">
        <v>42106</v>
      </c>
      <c r="T49" s="113">
        <f t="shared" si="0"/>
        <v>-2200</v>
      </c>
      <c r="U49" s="22">
        <v>2518</v>
      </c>
    </row>
    <row r="50" spans="1:170">
      <c r="A50" s="9">
        <v>5</v>
      </c>
      <c r="B50" s="46">
        <v>45</v>
      </c>
      <c r="C50" s="46"/>
      <c r="D50" s="22">
        <v>2518</v>
      </c>
      <c r="E50" s="10" t="s">
        <v>9</v>
      </c>
      <c r="F50" s="9">
        <v>2564</v>
      </c>
      <c r="G50" s="8">
        <v>50550</v>
      </c>
      <c r="H50" s="6"/>
      <c r="I50" s="6"/>
      <c r="J50" s="6"/>
      <c r="K50" s="7">
        <v>2200</v>
      </c>
      <c r="L50" s="7"/>
      <c r="M50" s="7"/>
      <c r="N50" s="7">
        <v>10.5</v>
      </c>
      <c r="O50" s="7"/>
      <c r="P50" s="6">
        <v>442</v>
      </c>
      <c r="Q50" s="8">
        <v>50550</v>
      </c>
      <c r="R50" s="6"/>
      <c r="S50" s="5">
        <v>42136</v>
      </c>
      <c r="T50" s="113">
        <f t="shared" si="0"/>
        <v>-2200</v>
      </c>
      <c r="U50" s="22">
        <v>2518</v>
      </c>
    </row>
    <row r="51" spans="1:170">
      <c r="A51" s="9">
        <v>6</v>
      </c>
      <c r="B51" s="46">
        <v>46</v>
      </c>
      <c r="C51" s="46"/>
      <c r="D51" s="22">
        <v>2518</v>
      </c>
      <c r="E51" s="10" t="s">
        <v>9</v>
      </c>
      <c r="F51" s="9">
        <v>2564</v>
      </c>
      <c r="G51" s="8">
        <v>48350</v>
      </c>
      <c r="H51" s="6"/>
      <c r="I51" s="6"/>
      <c r="J51" s="6"/>
      <c r="K51" s="7">
        <v>2200</v>
      </c>
      <c r="L51" s="7"/>
      <c r="M51" s="7"/>
      <c r="N51" s="7">
        <v>10.5</v>
      </c>
      <c r="O51" s="7"/>
      <c r="P51" s="6">
        <v>423</v>
      </c>
      <c r="Q51" s="8">
        <v>48350</v>
      </c>
      <c r="R51" s="6"/>
      <c r="S51" s="5">
        <v>42167</v>
      </c>
      <c r="T51" s="113">
        <f t="shared" si="0"/>
        <v>-2200</v>
      </c>
      <c r="U51" s="22">
        <v>2518</v>
      </c>
    </row>
    <row r="52" spans="1:170">
      <c r="A52" s="9">
        <v>7</v>
      </c>
      <c r="B52" s="46">
        <v>47</v>
      </c>
      <c r="C52" s="46"/>
      <c r="D52" s="22">
        <v>2518</v>
      </c>
      <c r="E52" s="10" t="s">
        <v>9</v>
      </c>
      <c r="F52" s="9">
        <v>2564</v>
      </c>
      <c r="G52" s="8">
        <v>46150</v>
      </c>
      <c r="H52" s="6"/>
      <c r="I52" s="6"/>
      <c r="J52" s="6"/>
      <c r="K52" s="7">
        <v>2200</v>
      </c>
      <c r="L52" s="7"/>
      <c r="M52" s="7"/>
      <c r="N52" s="7">
        <v>10.5</v>
      </c>
      <c r="O52" s="7"/>
      <c r="P52" s="6">
        <v>404</v>
      </c>
      <c r="Q52" s="8">
        <v>46150</v>
      </c>
      <c r="R52" s="6"/>
      <c r="S52" s="5">
        <v>42197</v>
      </c>
      <c r="T52" s="113">
        <f t="shared" si="0"/>
        <v>-2200</v>
      </c>
      <c r="U52" s="22">
        <v>2518</v>
      </c>
    </row>
    <row r="53" spans="1:170">
      <c r="A53" s="9">
        <v>8</v>
      </c>
      <c r="B53" s="46">
        <v>48</v>
      </c>
      <c r="C53" s="46"/>
      <c r="D53" s="22">
        <v>2518</v>
      </c>
      <c r="E53" s="10" t="s">
        <v>9</v>
      </c>
      <c r="F53" s="9">
        <v>2564</v>
      </c>
      <c r="G53" s="8">
        <v>43950</v>
      </c>
      <c r="H53" s="6"/>
      <c r="I53" s="6"/>
      <c r="J53" s="6"/>
      <c r="K53" s="7">
        <v>2200</v>
      </c>
      <c r="L53" s="7"/>
      <c r="M53" s="7"/>
      <c r="N53" s="7">
        <v>10.5</v>
      </c>
      <c r="O53" s="7"/>
      <c r="P53" s="6">
        <v>385</v>
      </c>
      <c r="Q53" s="8">
        <v>43950</v>
      </c>
      <c r="R53" s="6"/>
      <c r="S53" s="5">
        <v>42228</v>
      </c>
      <c r="T53" s="113">
        <f t="shared" si="0"/>
        <v>-2200</v>
      </c>
      <c r="U53" s="22">
        <v>2518</v>
      </c>
    </row>
    <row r="54" spans="1:170">
      <c r="A54" s="9">
        <v>9</v>
      </c>
      <c r="B54" s="46">
        <v>49</v>
      </c>
      <c r="C54" s="46"/>
      <c r="D54" s="22">
        <v>2518</v>
      </c>
      <c r="E54" s="10" t="s">
        <v>9</v>
      </c>
      <c r="F54" s="9">
        <v>2564</v>
      </c>
      <c r="G54" s="8">
        <v>43950</v>
      </c>
      <c r="H54" s="6"/>
      <c r="I54" s="6"/>
      <c r="J54" s="6"/>
      <c r="K54" s="7">
        <v>2200</v>
      </c>
      <c r="L54" s="7"/>
      <c r="M54" s="7"/>
      <c r="N54" s="7">
        <v>10.5</v>
      </c>
      <c r="O54" s="7"/>
      <c r="P54" s="6">
        <v>385</v>
      </c>
      <c r="Q54" s="8">
        <v>43950</v>
      </c>
      <c r="R54" s="6"/>
      <c r="S54" s="5">
        <v>42259</v>
      </c>
      <c r="T54" s="113">
        <f t="shared" si="0"/>
        <v>-2200</v>
      </c>
      <c r="U54" s="22">
        <v>2518</v>
      </c>
    </row>
    <row r="55" spans="1:170">
      <c r="A55" s="9">
        <v>10</v>
      </c>
      <c r="B55" s="46">
        <v>50</v>
      </c>
      <c r="C55" s="46"/>
      <c r="D55" s="22">
        <v>2518</v>
      </c>
      <c r="E55" s="10" t="s">
        <v>6</v>
      </c>
      <c r="F55" s="9">
        <v>2564</v>
      </c>
      <c r="G55" s="8">
        <v>41750</v>
      </c>
      <c r="H55" s="6"/>
      <c r="I55" s="6"/>
      <c r="J55" s="6"/>
      <c r="K55" s="7">
        <v>2200</v>
      </c>
      <c r="L55" s="7"/>
      <c r="M55" s="7"/>
      <c r="N55" s="7">
        <v>10.5</v>
      </c>
      <c r="O55" s="7"/>
      <c r="P55" s="6">
        <v>365</v>
      </c>
      <c r="Q55" s="8">
        <v>41750</v>
      </c>
      <c r="R55" s="6"/>
      <c r="S55" s="5">
        <v>42289</v>
      </c>
      <c r="T55" s="113">
        <f t="shared" si="0"/>
        <v>-2200</v>
      </c>
      <c r="U55" s="22">
        <v>2518</v>
      </c>
    </row>
    <row r="56" spans="1:170">
      <c r="A56" s="9">
        <v>11</v>
      </c>
      <c r="B56" s="46">
        <v>51</v>
      </c>
      <c r="C56" s="46"/>
      <c r="D56" s="22">
        <v>2518</v>
      </c>
      <c r="E56" s="10" t="s">
        <v>6</v>
      </c>
      <c r="F56" s="9">
        <v>2564</v>
      </c>
      <c r="G56" s="8">
        <v>37350</v>
      </c>
      <c r="H56" s="6"/>
      <c r="I56" s="6"/>
      <c r="J56" s="6"/>
      <c r="K56" s="7">
        <v>2200</v>
      </c>
      <c r="L56" s="7"/>
      <c r="M56" s="7"/>
      <c r="N56" s="7"/>
      <c r="O56" s="7">
        <v>10.5</v>
      </c>
      <c r="P56" s="6">
        <v>346</v>
      </c>
      <c r="Q56" s="8">
        <v>37350</v>
      </c>
      <c r="R56" s="6"/>
      <c r="S56" s="5">
        <v>42320</v>
      </c>
      <c r="T56" s="113">
        <f t="shared" si="0"/>
        <v>-2200</v>
      </c>
      <c r="U56" s="22">
        <v>2518</v>
      </c>
    </row>
    <row r="57" spans="1:170">
      <c r="A57" s="9">
        <v>12</v>
      </c>
      <c r="B57" s="46">
        <v>52</v>
      </c>
      <c r="C57" s="46"/>
      <c r="D57" s="22">
        <v>2518</v>
      </c>
      <c r="E57" s="10" t="s">
        <v>6</v>
      </c>
      <c r="F57" s="9">
        <v>2564</v>
      </c>
      <c r="G57" s="8">
        <v>35150</v>
      </c>
      <c r="H57" s="6"/>
      <c r="I57" s="6"/>
      <c r="J57" s="6"/>
      <c r="K57" s="7">
        <v>2200</v>
      </c>
      <c r="L57" s="7"/>
      <c r="M57" s="7"/>
      <c r="N57" s="7"/>
      <c r="O57" s="7">
        <v>10.5</v>
      </c>
      <c r="P57" s="6">
        <v>308</v>
      </c>
      <c r="Q57" s="8">
        <v>35150</v>
      </c>
      <c r="R57" s="6"/>
      <c r="S57" s="5">
        <v>42350</v>
      </c>
      <c r="T57" s="113">
        <f t="shared" si="0"/>
        <v>-2200</v>
      </c>
      <c r="U57" s="22">
        <v>2518</v>
      </c>
    </row>
    <row r="58" spans="1:170">
      <c r="A58" s="9">
        <v>13</v>
      </c>
      <c r="B58" s="46">
        <v>53</v>
      </c>
      <c r="C58" s="46"/>
      <c r="D58" s="22">
        <v>2518</v>
      </c>
      <c r="E58" s="10" t="s">
        <v>6</v>
      </c>
      <c r="F58" s="9">
        <v>2564</v>
      </c>
      <c r="G58" s="8">
        <v>32950</v>
      </c>
      <c r="H58" s="6"/>
      <c r="I58" s="6"/>
      <c r="J58" s="6"/>
      <c r="K58" s="7">
        <v>2200</v>
      </c>
      <c r="L58" s="7"/>
      <c r="M58" s="7"/>
      <c r="N58" s="7"/>
      <c r="O58" s="7">
        <v>10.5</v>
      </c>
      <c r="P58" s="6">
        <v>288</v>
      </c>
      <c r="Q58" s="8">
        <v>32950</v>
      </c>
      <c r="R58" s="6"/>
      <c r="S58" s="5">
        <v>42381</v>
      </c>
      <c r="T58" s="113">
        <f t="shared" si="0"/>
        <v>-2200</v>
      </c>
      <c r="U58" s="22">
        <v>2518</v>
      </c>
    </row>
    <row r="59" spans="1:170">
      <c r="A59" s="95"/>
      <c r="B59" s="39">
        <v>54</v>
      </c>
      <c r="C59" s="39"/>
      <c r="D59" s="106" t="s">
        <v>220</v>
      </c>
      <c r="E59" s="36"/>
      <c r="F59" s="95"/>
      <c r="G59" s="124"/>
      <c r="H59" s="125"/>
      <c r="I59" s="125">
        <v>52750</v>
      </c>
      <c r="J59" s="125">
        <v>0</v>
      </c>
      <c r="K59" s="126">
        <v>22000</v>
      </c>
      <c r="L59" s="126">
        <v>0</v>
      </c>
      <c r="M59" s="126">
        <v>0</v>
      </c>
      <c r="N59" s="126"/>
      <c r="O59" s="126"/>
      <c r="P59" s="125"/>
      <c r="Q59" s="124">
        <f>+Q58-K58</f>
        <v>30750</v>
      </c>
      <c r="R59" s="125"/>
      <c r="S59" s="122">
        <f>+I59+J59-K59-L59-M59</f>
        <v>30750</v>
      </c>
      <c r="T59" s="123">
        <f t="shared" si="0"/>
        <v>30750</v>
      </c>
      <c r="U59" s="106">
        <v>2518</v>
      </c>
      <c r="V59" s="66" t="s">
        <v>229</v>
      </c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66"/>
      <c r="ED59" s="66"/>
      <c r="EE59" s="66"/>
      <c r="EF59" s="66"/>
      <c r="EG59" s="66"/>
      <c r="EH59" s="66"/>
      <c r="EI59" s="66"/>
      <c r="EJ59" s="66"/>
      <c r="EK59" s="66"/>
      <c r="EL59" s="66"/>
      <c r="EM59" s="66"/>
      <c r="EN59" s="66"/>
      <c r="EO59" s="66"/>
      <c r="EP59" s="66"/>
      <c r="EQ59" s="66"/>
      <c r="ER59" s="66"/>
      <c r="ES59" s="66"/>
      <c r="ET59" s="66"/>
      <c r="EU59" s="66"/>
      <c r="EV59" s="66"/>
      <c r="EW59" s="66"/>
      <c r="EX59" s="66"/>
      <c r="EY59" s="66"/>
      <c r="EZ59" s="66"/>
      <c r="FA59" s="66"/>
      <c r="FB59" s="66"/>
      <c r="FC59" s="66"/>
      <c r="FD59" s="66"/>
      <c r="FE59" s="66"/>
      <c r="FF59" s="66"/>
      <c r="FG59" s="66"/>
      <c r="FH59" s="66"/>
      <c r="FI59" s="66"/>
      <c r="FJ59" s="66"/>
      <c r="FK59" s="66"/>
      <c r="FL59" s="66"/>
      <c r="FM59" s="66"/>
      <c r="FN59" s="66"/>
    </row>
    <row r="60" spans="1:170">
      <c r="A60" s="46"/>
      <c r="B60" s="46">
        <v>55</v>
      </c>
      <c r="C60" s="46"/>
      <c r="D60" s="103">
        <v>2566</v>
      </c>
      <c r="E60" s="91" t="s">
        <v>186</v>
      </c>
      <c r="F60" s="92">
        <v>2928</v>
      </c>
      <c r="G60" s="51"/>
      <c r="H60" s="51"/>
      <c r="I60" s="93">
        <v>151050</v>
      </c>
      <c r="J60" s="51"/>
      <c r="K60" s="51"/>
      <c r="L60" s="51"/>
      <c r="M60" s="51"/>
      <c r="N60" s="51"/>
      <c r="O60" s="52"/>
      <c r="P60" s="54"/>
      <c r="Q60" s="51"/>
      <c r="R60" s="51"/>
      <c r="S60" s="56">
        <v>42094</v>
      </c>
      <c r="T60" s="113">
        <f t="shared" si="0"/>
        <v>151050</v>
      </c>
      <c r="U60" s="103">
        <v>2566</v>
      </c>
    </row>
    <row r="61" spans="1:170">
      <c r="A61" s="46">
        <v>4</v>
      </c>
      <c r="B61" s="46">
        <v>56</v>
      </c>
      <c r="C61" s="46">
        <v>21</v>
      </c>
      <c r="D61" s="68">
        <v>2566</v>
      </c>
      <c r="E61" s="47" t="s">
        <v>34</v>
      </c>
      <c r="F61" s="46">
        <v>2928</v>
      </c>
      <c r="G61" s="54">
        <v>98700</v>
      </c>
      <c r="H61" s="50">
        <v>55150</v>
      </c>
      <c r="I61" s="50"/>
      <c r="J61" s="50"/>
      <c r="K61" s="51">
        <v>2800</v>
      </c>
      <c r="L61" s="54">
        <v>1050</v>
      </c>
      <c r="M61" s="54"/>
      <c r="N61" s="54">
        <v>10</v>
      </c>
      <c r="O61" s="52">
        <v>10.5</v>
      </c>
      <c r="P61" s="53">
        <v>1323</v>
      </c>
      <c r="Q61" s="54">
        <v>98700</v>
      </c>
      <c r="R61" s="50">
        <v>55150</v>
      </c>
      <c r="S61" s="56">
        <v>42106</v>
      </c>
      <c r="T61" s="113">
        <f t="shared" si="0"/>
        <v>-3850</v>
      </c>
      <c r="U61" s="68">
        <v>2566</v>
      </c>
      <c r="FN61" s="38">
        <f>SUM(A61:FM61)</f>
        <v>359290.5</v>
      </c>
    </row>
    <row r="62" spans="1:170">
      <c r="A62" s="46">
        <v>5</v>
      </c>
      <c r="B62" s="46">
        <v>57</v>
      </c>
      <c r="C62" s="46">
        <v>21</v>
      </c>
      <c r="D62" s="68">
        <v>2566</v>
      </c>
      <c r="E62" s="67" t="s">
        <v>34</v>
      </c>
      <c r="F62" s="46">
        <v>2928</v>
      </c>
      <c r="G62" s="54">
        <v>93100</v>
      </c>
      <c r="H62" s="50">
        <v>54100</v>
      </c>
      <c r="I62" s="50"/>
      <c r="J62" s="50"/>
      <c r="K62" s="51">
        <v>2800</v>
      </c>
      <c r="L62" s="54">
        <v>1050</v>
      </c>
      <c r="M62" s="54"/>
      <c r="N62" s="54">
        <v>10</v>
      </c>
      <c r="O62" s="52">
        <v>10.5</v>
      </c>
      <c r="P62" s="53">
        <v>1265</v>
      </c>
      <c r="Q62" s="54">
        <v>93100</v>
      </c>
      <c r="R62" s="50">
        <v>54100</v>
      </c>
      <c r="S62" s="56">
        <v>42136</v>
      </c>
      <c r="T62" s="113">
        <f t="shared" si="0"/>
        <v>-3850</v>
      </c>
      <c r="U62" s="68">
        <v>2566</v>
      </c>
    </row>
    <row r="63" spans="1:170">
      <c r="A63" s="46">
        <v>6</v>
      </c>
      <c r="B63" s="46">
        <v>58</v>
      </c>
      <c r="C63" s="46">
        <v>21</v>
      </c>
      <c r="D63" s="68">
        <v>2566</v>
      </c>
      <c r="E63" s="67" t="s">
        <v>34</v>
      </c>
      <c r="F63" s="46">
        <v>2928</v>
      </c>
      <c r="G63" s="54">
        <v>90300</v>
      </c>
      <c r="H63" s="50">
        <v>53050</v>
      </c>
      <c r="I63" s="50"/>
      <c r="J63" s="50"/>
      <c r="K63" s="51">
        <v>2800</v>
      </c>
      <c r="L63" s="54">
        <v>1050</v>
      </c>
      <c r="M63" s="54"/>
      <c r="N63" s="54">
        <v>10</v>
      </c>
      <c r="O63" s="52">
        <v>10.5</v>
      </c>
      <c r="P63" s="53">
        <v>1232</v>
      </c>
      <c r="Q63" s="54">
        <v>90300</v>
      </c>
      <c r="R63" s="50">
        <v>53050</v>
      </c>
      <c r="S63" s="56">
        <v>42167</v>
      </c>
      <c r="T63" s="113">
        <f t="shared" si="0"/>
        <v>-3850</v>
      </c>
      <c r="U63" s="68">
        <v>2566</v>
      </c>
    </row>
    <row r="64" spans="1:170">
      <c r="A64" s="46">
        <v>7</v>
      </c>
      <c r="B64" s="46">
        <v>59</v>
      </c>
      <c r="C64" s="46">
        <v>21</v>
      </c>
      <c r="D64" s="68">
        <v>2566</v>
      </c>
      <c r="E64" s="67" t="s">
        <v>34</v>
      </c>
      <c r="F64" s="46">
        <v>2928</v>
      </c>
      <c r="G64" s="54">
        <v>87500</v>
      </c>
      <c r="H64" s="50">
        <v>52000</v>
      </c>
      <c r="I64" s="50"/>
      <c r="J64" s="50"/>
      <c r="K64" s="51">
        <v>2800</v>
      </c>
      <c r="L64" s="54">
        <v>1050</v>
      </c>
      <c r="M64" s="54"/>
      <c r="N64" s="54">
        <v>10</v>
      </c>
      <c r="O64" s="52">
        <v>10.5</v>
      </c>
      <c r="P64" s="53">
        <v>1199</v>
      </c>
      <c r="Q64" s="54">
        <v>87500</v>
      </c>
      <c r="R64" s="50">
        <v>52000</v>
      </c>
      <c r="S64" s="56">
        <v>42197</v>
      </c>
      <c r="T64" s="113">
        <f t="shared" si="0"/>
        <v>-3850</v>
      </c>
      <c r="U64" s="68">
        <v>2566</v>
      </c>
    </row>
    <row r="65" spans="1:170">
      <c r="A65" s="46">
        <v>8</v>
      </c>
      <c r="B65" s="46">
        <v>60</v>
      </c>
      <c r="C65" s="46">
        <v>21</v>
      </c>
      <c r="D65" s="68">
        <v>2566</v>
      </c>
      <c r="E65" s="67" t="s">
        <v>34</v>
      </c>
      <c r="F65" s="46">
        <v>2928</v>
      </c>
      <c r="G65" s="54">
        <v>84700</v>
      </c>
      <c r="H65" s="50">
        <v>50950</v>
      </c>
      <c r="I65" s="50"/>
      <c r="J65" s="50"/>
      <c r="K65" s="51">
        <v>2800</v>
      </c>
      <c r="L65" s="54">
        <v>1050</v>
      </c>
      <c r="M65" s="54"/>
      <c r="N65" s="54">
        <v>10</v>
      </c>
      <c r="O65" s="52">
        <v>10.5</v>
      </c>
      <c r="P65" s="53">
        <v>1166</v>
      </c>
      <c r="Q65" s="54">
        <v>84700</v>
      </c>
      <c r="R65" s="50">
        <v>50950</v>
      </c>
      <c r="S65" s="56">
        <v>42228</v>
      </c>
      <c r="T65" s="113">
        <f t="shared" si="0"/>
        <v>-3850</v>
      </c>
      <c r="U65" s="68">
        <v>2566</v>
      </c>
    </row>
    <row r="66" spans="1:170">
      <c r="A66" s="46">
        <v>9</v>
      </c>
      <c r="B66" s="46">
        <v>61</v>
      </c>
      <c r="C66" s="46">
        <v>21</v>
      </c>
      <c r="D66" s="68">
        <v>2566</v>
      </c>
      <c r="E66" s="67" t="s">
        <v>34</v>
      </c>
      <c r="F66" s="46">
        <v>2928</v>
      </c>
      <c r="G66" s="54">
        <v>81900</v>
      </c>
      <c r="H66" s="50">
        <v>49900</v>
      </c>
      <c r="I66" s="50"/>
      <c r="J66" s="50"/>
      <c r="K66" s="51">
        <v>2800</v>
      </c>
      <c r="L66" s="54">
        <v>1050</v>
      </c>
      <c r="M66" s="54"/>
      <c r="N66" s="54">
        <v>10</v>
      </c>
      <c r="O66" s="52">
        <v>10.5</v>
      </c>
      <c r="P66" s="53">
        <v>1132</v>
      </c>
      <c r="Q66" s="54">
        <v>81900</v>
      </c>
      <c r="R66" s="50">
        <v>49900</v>
      </c>
      <c r="S66" s="56">
        <v>42259</v>
      </c>
      <c r="T66" s="113">
        <f t="shared" si="0"/>
        <v>-3850</v>
      </c>
      <c r="U66" s="68">
        <v>2566</v>
      </c>
    </row>
    <row r="67" spans="1:170">
      <c r="A67" s="46">
        <v>10</v>
      </c>
      <c r="B67" s="46">
        <v>62</v>
      </c>
      <c r="C67" s="46">
        <v>21</v>
      </c>
      <c r="D67" s="68">
        <v>2566</v>
      </c>
      <c r="E67" s="67" t="s">
        <v>34</v>
      </c>
      <c r="F67" s="46">
        <v>2928</v>
      </c>
      <c r="G67" s="54">
        <v>79100</v>
      </c>
      <c r="H67" s="50">
        <v>48850</v>
      </c>
      <c r="I67" s="50"/>
      <c r="J67" s="50"/>
      <c r="K67" s="51">
        <v>2800</v>
      </c>
      <c r="L67" s="54">
        <v>1050</v>
      </c>
      <c r="M67" s="54"/>
      <c r="N67" s="54">
        <v>10</v>
      </c>
      <c r="O67" s="52">
        <v>10.5</v>
      </c>
      <c r="P67" s="53">
        <v>1099</v>
      </c>
      <c r="Q67" s="54">
        <v>79100</v>
      </c>
      <c r="R67" s="50">
        <v>48850</v>
      </c>
      <c r="S67" s="56">
        <v>42289</v>
      </c>
      <c r="T67" s="113">
        <f t="shared" si="0"/>
        <v>-3850</v>
      </c>
      <c r="U67" s="68">
        <v>2566</v>
      </c>
    </row>
    <row r="68" spans="1:170">
      <c r="A68" s="46">
        <v>11</v>
      </c>
      <c r="B68" s="46">
        <v>63</v>
      </c>
      <c r="C68" s="46">
        <v>21</v>
      </c>
      <c r="D68" s="68">
        <v>2566</v>
      </c>
      <c r="E68" s="67" t="s">
        <v>34</v>
      </c>
      <c r="F68" s="46">
        <v>2928</v>
      </c>
      <c r="G68" s="54">
        <v>76300</v>
      </c>
      <c r="H68" s="50">
        <v>47800</v>
      </c>
      <c r="I68" s="50"/>
      <c r="J68" s="50"/>
      <c r="K68" s="51">
        <v>2800</v>
      </c>
      <c r="L68" s="54">
        <v>1050</v>
      </c>
      <c r="M68" s="54"/>
      <c r="N68" s="54">
        <v>10</v>
      </c>
      <c r="O68" s="52">
        <v>10.5</v>
      </c>
      <c r="P68" s="53">
        <v>1066</v>
      </c>
      <c r="Q68" s="54">
        <v>76300</v>
      </c>
      <c r="R68" s="50">
        <v>47800</v>
      </c>
      <c r="S68" s="56">
        <v>42320</v>
      </c>
      <c r="T68" s="113">
        <f t="shared" si="0"/>
        <v>-3850</v>
      </c>
      <c r="U68" s="68">
        <v>2566</v>
      </c>
    </row>
    <row r="69" spans="1:170">
      <c r="A69" s="46">
        <v>12</v>
      </c>
      <c r="B69" s="46">
        <v>64</v>
      </c>
      <c r="C69" s="46">
        <v>21</v>
      </c>
      <c r="D69" s="68">
        <v>2566</v>
      </c>
      <c r="E69" s="67" t="s">
        <v>34</v>
      </c>
      <c r="F69" s="46">
        <v>2928</v>
      </c>
      <c r="G69" s="54">
        <v>73500</v>
      </c>
      <c r="H69" s="50">
        <v>46750</v>
      </c>
      <c r="I69" s="50"/>
      <c r="J69" s="50"/>
      <c r="K69" s="51">
        <v>2800</v>
      </c>
      <c r="L69" s="54">
        <v>1050</v>
      </c>
      <c r="M69" s="54"/>
      <c r="N69" s="54">
        <v>10</v>
      </c>
      <c r="O69" s="52">
        <v>10.5</v>
      </c>
      <c r="P69" s="53">
        <v>1033</v>
      </c>
      <c r="Q69" s="54">
        <v>73500</v>
      </c>
      <c r="R69" s="50">
        <v>46750</v>
      </c>
      <c r="S69" s="56">
        <v>42350</v>
      </c>
      <c r="T69" s="113">
        <f t="shared" si="0"/>
        <v>-3850</v>
      </c>
      <c r="U69" s="68">
        <v>2566</v>
      </c>
    </row>
    <row r="70" spans="1:170">
      <c r="A70" s="46">
        <v>13</v>
      </c>
      <c r="B70" s="46">
        <v>65</v>
      </c>
      <c r="C70" s="46">
        <v>21</v>
      </c>
      <c r="D70" s="68">
        <v>2566</v>
      </c>
      <c r="E70" s="67" t="s">
        <v>34</v>
      </c>
      <c r="F70" s="46">
        <v>2928</v>
      </c>
      <c r="G70" s="54">
        <v>70700</v>
      </c>
      <c r="H70" s="50">
        <v>45700</v>
      </c>
      <c r="I70" s="50"/>
      <c r="J70" s="50"/>
      <c r="K70" s="51">
        <v>2800</v>
      </c>
      <c r="L70" s="54">
        <v>1050</v>
      </c>
      <c r="M70" s="54"/>
      <c r="N70" s="54">
        <v>10</v>
      </c>
      <c r="O70" s="52">
        <v>10.5</v>
      </c>
      <c r="P70" s="53">
        <v>999</v>
      </c>
      <c r="Q70" s="54">
        <v>70700</v>
      </c>
      <c r="R70" s="50">
        <v>45700</v>
      </c>
      <c r="S70" s="56">
        <v>42381</v>
      </c>
      <c r="T70" s="113">
        <f t="shared" si="0"/>
        <v>-3850</v>
      </c>
      <c r="U70" s="68">
        <v>2566</v>
      </c>
    </row>
    <row r="71" spans="1:170">
      <c r="A71" s="39"/>
      <c r="B71" s="39">
        <v>66</v>
      </c>
      <c r="C71" s="39"/>
      <c r="D71" s="104" t="s">
        <v>217</v>
      </c>
      <c r="E71" s="129"/>
      <c r="F71" s="39"/>
      <c r="G71" s="121"/>
      <c r="H71" s="127"/>
      <c r="I71" s="127">
        <v>151050</v>
      </c>
      <c r="J71" s="127">
        <v>0</v>
      </c>
      <c r="K71" s="118">
        <v>28000</v>
      </c>
      <c r="L71" s="121">
        <v>10500</v>
      </c>
      <c r="M71" s="121">
        <v>0</v>
      </c>
      <c r="N71" s="121"/>
      <c r="O71" s="120"/>
      <c r="P71" s="128"/>
      <c r="Q71" s="121">
        <f>+Q70-K70</f>
        <v>67900</v>
      </c>
      <c r="R71" s="121">
        <f>+R70-L70</f>
        <v>44650</v>
      </c>
      <c r="S71" s="122">
        <f>+I71+J71-K71-L71-M71</f>
        <v>112550</v>
      </c>
      <c r="T71" s="123">
        <f t="shared" si="0"/>
        <v>112550</v>
      </c>
      <c r="U71" s="104">
        <v>2566</v>
      </c>
      <c r="V71" s="66" t="s">
        <v>229</v>
      </c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6"/>
      <c r="CK71" s="66"/>
      <c r="CL71" s="66"/>
      <c r="CM71" s="66"/>
      <c r="CN71" s="66"/>
      <c r="CO71" s="66"/>
      <c r="CP71" s="66"/>
      <c r="CQ71" s="66"/>
      <c r="CR71" s="66"/>
      <c r="CS71" s="66"/>
      <c r="CT71" s="66"/>
      <c r="CU71" s="66"/>
      <c r="CV71" s="66"/>
      <c r="CW71" s="66"/>
      <c r="CX71" s="66"/>
      <c r="CY71" s="66"/>
      <c r="CZ71" s="66"/>
      <c r="DA71" s="66"/>
      <c r="DB71" s="66"/>
      <c r="DC71" s="66"/>
      <c r="DD71" s="66"/>
      <c r="DE71" s="66"/>
      <c r="DF71" s="66"/>
      <c r="DG71" s="66"/>
      <c r="DH71" s="66"/>
      <c r="DI71" s="66"/>
      <c r="DJ71" s="66"/>
      <c r="DK71" s="66"/>
      <c r="DL71" s="66"/>
      <c r="DM71" s="66"/>
      <c r="DN71" s="66"/>
      <c r="DO71" s="66"/>
      <c r="DP71" s="66"/>
      <c r="DQ71" s="66"/>
      <c r="DR71" s="66"/>
      <c r="DS71" s="66"/>
      <c r="DT71" s="66"/>
      <c r="DU71" s="66"/>
      <c r="DV71" s="66"/>
      <c r="DW71" s="66"/>
      <c r="DX71" s="66"/>
      <c r="DY71" s="66"/>
      <c r="DZ71" s="66"/>
      <c r="EA71" s="66"/>
      <c r="EB71" s="66"/>
      <c r="EC71" s="66"/>
      <c r="ED71" s="66"/>
      <c r="EE71" s="66"/>
      <c r="EF71" s="66"/>
      <c r="EG71" s="66"/>
      <c r="EH71" s="66"/>
      <c r="EI71" s="66"/>
      <c r="EJ71" s="66"/>
      <c r="EK71" s="66"/>
      <c r="EL71" s="66"/>
      <c r="EM71" s="66"/>
      <c r="EN71" s="66"/>
      <c r="EO71" s="66"/>
      <c r="EP71" s="66"/>
      <c r="EQ71" s="66"/>
      <c r="ER71" s="66"/>
      <c r="ES71" s="66"/>
      <c r="ET71" s="66"/>
      <c r="EU71" s="66"/>
      <c r="EV71" s="66"/>
      <c r="EW71" s="66"/>
      <c r="EX71" s="66"/>
      <c r="EY71" s="66"/>
      <c r="EZ71" s="66"/>
      <c r="FA71" s="66"/>
      <c r="FB71" s="66"/>
      <c r="FC71" s="66"/>
      <c r="FD71" s="66"/>
      <c r="FE71" s="66"/>
      <c r="FF71" s="66"/>
      <c r="FG71" s="66"/>
      <c r="FH71" s="66"/>
      <c r="FI71" s="66"/>
      <c r="FJ71" s="66"/>
      <c r="FK71" s="66"/>
      <c r="FL71" s="66"/>
      <c r="FM71" s="66"/>
      <c r="FN71" s="66"/>
    </row>
    <row r="72" spans="1:170">
      <c r="A72" s="46"/>
      <c r="B72" s="46">
        <v>67</v>
      </c>
      <c r="C72" s="46"/>
      <c r="D72" s="103">
        <v>2614</v>
      </c>
      <c r="E72" s="91" t="s">
        <v>176</v>
      </c>
      <c r="F72" s="92">
        <v>2698</v>
      </c>
      <c r="G72" s="51"/>
      <c r="H72" s="51"/>
      <c r="I72" s="93">
        <v>46125</v>
      </c>
      <c r="J72" s="51"/>
      <c r="K72" s="51"/>
      <c r="L72" s="51"/>
      <c r="M72" s="51"/>
      <c r="N72" s="51"/>
      <c r="O72" s="52"/>
      <c r="P72" s="54"/>
      <c r="Q72" s="51"/>
      <c r="R72" s="51"/>
      <c r="S72" s="56">
        <v>42094</v>
      </c>
      <c r="T72" s="113">
        <f t="shared" si="0"/>
        <v>46125</v>
      </c>
      <c r="U72" s="103">
        <v>2614</v>
      </c>
    </row>
    <row r="73" spans="1:170">
      <c r="A73" s="46">
        <v>4</v>
      </c>
      <c r="B73" s="46">
        <v>68</v>
      </c>
      <c r="C73" s="46">
        <v>30</v>
      </c>
      <c r="D73" s="68">
        <v>2614</v>
      </c>
      <c r="E73" s="47" t="s">
        <v>40</v>
      </c>
      <c r="F73" s="46">
        <v>2698</v>
      </c>
      <c r="G73" s="54">
        <v>46125</v>
      </c>
      <c r="H73" s="50">
        <v>0</v>
      </c>
      <c r="I73" s="50"/>
      <c r="J73" s="50"/>
      <c r="K73" s="51">
        <v>1400</v>
      </c>
      <c r="L73" s="54"/>
      <c r="M73" s="54"/>
      <c r="N73" s="54"/>
      <c r="O73" s="52">
        <v>10.5</v>
      </c>
      <c r="P73" s="53">
        <v>404</v>
      </c>
      <c r="Q73" s="54">
        <v>46125</v>
      </c>
      <c r="R73" s="50">
        <v>0</v>
      </c>
      <c r="S73" s="56">
        <v>42106</v>
      </c>
      <c r="T73" s="113">
        <f t="shared" si="0"/>
        <v>-1400</v>
      </c>
      <c r="U73" s="68">
        <v>2614</v>
      </c>
      <c r="FN73" s="38">
        <f>SUM(A73:FM73)</f>
        <v>142798.5</v>
      </c>
    </row>
    <row r="74" spans="1:170">
      <c r="A74" s="46">
        <v>5</v>
      </c>
      <c r="B74" s="46">
        <v>69</v>
      </c>
      <c r="C74" s="46">
        <v>30</v>
      </c>
      <c r="D74" s="68">
        <v>2614</v>
      </c>
      <c r="E74" s="67" t="s">
        <v>40</v>
      </c>
      <c r="F74" s="46">
        <v>2698</v>
      </c>
      <c r="G74" s="54">
        <v>44725</v>
      </c>
      <c r="H74" s="50">
        <v>0</v>
      </c>
      <c r="I74" s="50"/>
      <c r="J74" s="50"/>
      <c r="K74" s="51">
        <v>1400</v>
      </c>
      <c r="L74" s="54"/>
      <c r="M74" s="54"/>
      <c r="N74" s="54"/>
      <c r="O74" s="52">
        <v>10.5</v>
      </c>
      <c r="P74" s="53">
        <v>391</v>
      </c>
      <c r="Q74" s="54">
        <v>44725</v>
      </c>
      <c r="R74" s="50">
        <v>0</v>
      </c>
      <c r="S74" s="56">
        <v>42136</v>
      </c>
      <c r="T74" s="113">
        <f t="shared" si="0"/>
        <v>-1400</v>
      </c>
      <c r="U74" s="68">
        <v>2614</v>
      </c>
    </row>
    <row r="75" spans="1:170">
      <c r="A75" s="46">
        <v>6</v>
      </c>
      <c r="B75" s="46">
        <v>70</v>
      </c>
      <c r="C75" s="46">
        <v>30</v>
      </c>
      <c r="D75" s="68">
        <v>2614</v>
      </c>
      <c r="E75" s="67" t="s">
        <v>40</v>
      </c>
      <c r="F75" s="46">
        <v>2698</v>
      </c>
      <c r="G75" s="54">
        <v>43325</v>
      </c>
      <c r="H75" s="50">
        <v>0</v>
      </c>
      <c r="I75" s="50"/>
      <c r="J75" s="50"/>
      <c r="K75" s="51">
        <v>1400</v>
      </c>
      <c r="L75" s="54"/>
      <c r="M75" s="54"/>
      <c r="N75" s="54"/>
      <c r="O75" s="52">
        <v>10.5</v>
      </c>
      <c r="P75" s="53">
        <v>379</v>
      </c>
      <c r="Q75" s="54">
        <v>43325</v>
      </c>
      <c r="R75" s="50">
        <v>0</v>
      </c>
      <c r="S75" s="56">
        <v>42167</v>
      </c>
      <c r="T75" s="113">
        <f t="shared" si="0"/>
        <v>-1400</v>
      </c>
      <c r="U75" s="68">
        <v>2614</v>
      </c>
    </row>
    <row r="76" spans="1:170">
      <c r="A76" s="46">
        <v>7</v>
      </c>
      <c r="B76" s="46">
        <v>71</v>
      </c>
      <c r="C76" s="46">
        <v>30</v>
      </c>
      <c r="D76" s="68">
        <v>2614</v>
      </c>
      <c r="E76" s="67" t="s">
        <v>40</v>
      </c>
      <c r="F76" s="46">
        <v>2698</v>
      </c>
      <c r="G76" s="54">
        <v>41925</v>
      </c>
      <c r="H76" s="50">
        <v>0</v>
      </c>
      <c r="I76" s="50"/>
      <c r="J76" s="50"/>
      <c r="K76" s="51">
        <v>1400</v>
      </c>
      <c r="L76" s="54"/>
      <c r="M76" s="54"/>
      <c r="N76" s="54"/>
      <c r="O76" s="52">
        <v>10.5</v>
      </c>
      <c r="P76" s="53">
        <v>367</v>
      </c>
      <c r="Q76" s="54">
        <v>41925</v>
      </c>
      <c r="R76" s="50">
        <v>0</v>
      </c>
      <c r="S76" s="56">
        <v>42197</v>
      </c>
      <c r="T76" s="113">
        <f t="shared" si="0"/>
        <v>-1400</v>
      </c>
      <c r="U76" s="68">
        <v>2614</v>
      </c>
    </row>
    <row r="77" spans="1:170">
      <c r="A77" s="46">
        <v>8</v>
      </c>
      <c r="B77" s="46">
        <v>72</v>
      </c>
      <c r="C77" s="46">
        <v>30</v>
      </c>
      <c r="D77" s="68">
        <v>2614</v>
      </c>
      <c r="E77" s="67" t="s">
        <v>40</v>
      </c>
      <c r="F77" s="46">
        <v>2698</v>
      </c>
      <c r="G77" s="54">
        <v>40525</v>
      </c>
      <c r="H77" s="50">
        <v>0</v>
      </c>
      <c r="I77" s="50"/>
      <c r="J77" s="50"/>
      <c r="K77" s="51">
        <v>1400</v>
      </c>
      <c r="L77" s="54"/>
      <c r="M77" s="54"/>
      <c r="N77" s="54"/>
      <c r="O77" s="52">
        <v>10.5</v>
      </c>
      <c r="P77" s="53">
        <v>355</v>
      </c>
      <c r="Q77" s="54">
        <v>40525</v>
      </c>
      <c r="R77" s="50">
        <v>0</v>
      </c>
      <c r="S77" s="56">
        <v>42228</v>
      </c>
      <c r="T77" s="113">
        <f t="shared" si="0"/>
        <v>-1400</v>
      </c>
      <c r="U77" s="68">
        <v>2614</v>
      </c>
    </row>
    <row r="78" spans="1:170">
      <c r="A78" s="46">
        <v>9</v>
      </c>
      <c r="B78" s="46">
        <v>73</v>
      </c>
      <c r="C78" s="46">
        <v>30</v>
      </c>
      <c r="D78" s="68">
        <v>2614</v>
      </c>
      <c r="E78" s="67" t="s">
        <v>40</v>
      </c>
      <c r="F78" s="46">
        <v>2698</v>
      </c>
      <c r="G78" s="54">
        <v>39125</v>
      </c>
      <c r="H78" s="50">
        <v>0</v>
      </c>
      <c r="I78" s="50"/>
      <c r="J78" s="50"/>
      <c r="K78" s="51">
        <v>1400</v>
      </c>
      <c r="L78" s="54"/>
      <c r="M78" s="54"/>
      <c r="N78" s="54"/>
      <c r="O78" s="52">
        <v>10.5</v>
      </c>
      <c r="P78" s="53">
        <v>342</v>
      </c>
      <c r="Q78" s="54">
        <v>39125</v>
      </c>
      <c r="R78" s="50">
        <v>0</v>
      </c>
      <c r="S78" s="56">
        <v>42259</v>
      </c>
      <c r="T78" s="113">
        <f t="shared" si="0"/>
        <v>-1400</v>
      </c>
      <c r="U78" s="68">
        <v>2614</v>
      </c>
    </row>
    <row r="79" spans="1:170">
      <c r="A79" s="46">
        <v>10</v>
      </c>
      <c r="B79" s="46">
        <v>74</v>
      </c>
      <c r="C79" s="46">
        <v>30</v>
      </c>
      <c r="D79" s="68">
        <v>2614</v>
      </c>
      <c r="E79" s="67" t="s">
        <v>63</v>
      </c>
      <c r="F79" s="46">
        <v>2698</v>
      </c>
      <c r="G79" s="54">
        <v>37725</v>
      </c>
      <c r="H79" s="50">
        <v>0</v>
      </c>
      <c r="I79" s="50"/>
      <c r="J79" s="50"/>
      <c r="K79" s="51">
        <v>1400</v>
      </c>
      <c r="L79" s="54"/>
      <c r="M79" s="54"/>
      <c r="N79" s="54"/>
      <c r="O79" s="52">
        <v>10.5</v>
      </c>
      <c r="P79" s="53">
        <v>330</v>
      </c>
      <c r="Q79" s="54">
        <v>37725</v>
      </c>
      <c r="R79" s="50">
        <v>0</v>
      </c>
      <c r="S79" s="56">
        <v>42289</v>
      </c>
      <c r="T79" s="113">
        <f t="shared" si="0"/>
        <v>-1400</v>
      </c>
      <c r="U79" s="68">
        <v>2614</v>
      </c>
    </row>
    <row r="80" spans="1:170">
      <c r="A80" s="46">
        <v>11</v>
      </c>
      <c r="B80" s="46">
        <v>75</v>
      </c>
      <c r="C80" s="46">
        <v>30</v>
      </c>
      <c r="D80" s="68">
        <v>2614</v>
      </c>
      <c r="E80" s="67" t="s">
        <v>63</v>
      </c>
      <c r="F80" s="46">
        <v>2698</v>
      </c>
      <c r="G80" s="54">
        <v>36325</v>
      </c>
      <c r="H80" s="50">
        <v>0</v>
      </c>
      <c r="I80" s="50"/>
      <c r="J80" s="50"/>
      <c r="K80" s="51">
        <v>1400</v>
      </c>
      <c r="L80" s="54"/>
      <c r="M80" s="54"/>
      <c r="N80" s="54"/>
      <c r="O80" s="52">
        <v>10.5</v>
      </c>
      <c r="P80" s="53">
        <v>318</v>
      </c>
      <c r="Q80" s="54">
        <v>36325</v>
      </c>
      <c r="R80" s="50">
        <v>0</v>
      </c>
      <c r="S80" s="56">
        <v>42320</v>
      </c>
      <c r="T80" s="113">
        <f t="shared" si="0"/>
        <v>-1400</v>
      </c>
      <c r="U80" s="68">
        <v>2614</v>
      </c>
    </row>
    <row r="81" spans="1:170">
      <c r="A81" s="46">
        <v>12</v>
      </c>
      <c r="B81" s="46">
        <v>76</v>
      </c>
      <c r="C81" s="46">
        <v>30</v>
      </c>
      <c r="D81" s="68">
        <v>2614</v>
      </c>
      <c r="E81" s="67" t="s">
        <v>63</v>
      </c>
      <c r="F81" s="46">
        <v>2698</v>
      </c>
      <c r="G81" s="54">
        <v>34925</v>
      </c>
      <c r="H81" s="50">
        <v>0</v>
      </c>
      <c r="I81" s="50"/>
      <c r="J81" s="50"/>
      <c r="K81" s="51">
        <v>1400</v>
      </c>
      <c r="L81" s="54"/>
      <c r="M81" s="54"/>
      <c r="N81" s="54"/>
      <c r="O81" s="52">
        <v>10.5</v>
      </c>
      <c r="P81" s="53">
        <v>306</v>
      </c>
      <c r="Q81" s="54">
        <v>34925</v>
      </c>
      <c r="R81" s="50">
        <v>0</v>
      </c>
      <c r="S81" s="56">
        <v>42350</v>
      </c>
      <c r="T81" s="113">
        <f t="shared" si="0"/>
        <v>-1400</v>
      </c>
      <c r="U81" s="68">
        <v>2614</v>
      </c>
    </row>
    <row r="82" spans="1:170">
      <c r="A82" s="46">
        <v>13</v>
      </c>
      <c r="B82" s="46">
        <v>77</v>
      </c>
      <c r="C82" s="46">
        <v>30</v>
      </c>
      <c r="D82" s="68">
        <v>2614</v>
      </c>
      <c r="E82" s="67" t="s">
        <v>63</v>
      </c>
      <c r="F82" s="46">
        <v>2698</v>
      </c>
      <c r="G82" s="54">
        <v>33525</v>
      </c>
      <c r="H82" s="50">
        <v>0</v>
      </c>
      <c r="I82" s="50"/>
      <c r="J82" s="50"/>
      <c r="K82" s="51">
        <v>1400</v>
      </c>
      <c r="L82" s="54"/>
      <c r="M82" s="54"/>
      <c r="N82" s="54"/>
      <c r="O82" s="52">
        <v>10.5</v>
      </c>
      <c r="P82" s="53">
        <v>293</v>
      </c>
      <c r="Q82" s="54">
        <v>33525</v>
      </c>
      <c r="R82" s="50">
        <v>0</v>
      </c>
      <c r="S82" s="56">
        <v>42381</v>
      </c>
      <c r="T82" s="113">
        <f t="shared" si="0"/>
        <v>-1400</v>
      </c>
      <c r="U82" s="68">
        <v>2614</v>
      </c>
    </row>
    <row r="83" spans="1:170">
      <c r="A83" s="39"/>
      <c r="B83" s="39">
        <v>78</v>
      </c>
      <c r="C83" s="39"/>
      <c r="D83" s="104" t="s">
        <v>210</v>
      </c>
      <c r="E83" s="129"/>
      <c r="F83" s="39"/>
      <c r="G83" s="121"/>
      <c r="H83" s="127"/>
      <c r="I83" s="127">
        <v>46125</v>
      </c>
      <c r="J83" s="127">
        <v>0</v>
      </c>
      <c r="K83" s="118">
        <v>14000</v>
      </c>
      <c r="L83" s="121">
        <v>0</v>
      </c>
      <c r="M83" s="121">
        <v>0</v>
      </c>
      <c r="N83" s="121"/>
      <c r="O83" s="120"/>
      <c r="P83" s="128"/>
      <c r="Q83" s="121">
        <f>+Q82-K82</f>
        <v>32125</v>
      </c>
      <c r="R83" s="127"/>
      <c r="S83" s="122">
        <f>+I83+J83-K83-L83-M83</f>
        <v>32125</v>
      </c>
      <c r="T83" s="123">
        <f t="shared" si="0"/>
        <v>32125</v>
      </c>
      <c r="U83" s="104">
        <v>2614</v>
      </c>
      <c r="V83" s="66" t="s">
        <v>229</v>
      </c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  <c r="DR83" s="66"/>
      <c r="DS83" s="66"/>
      <c r="DT83" s="66"/>
      <c r="DU83" s="66"/>
      <c r="DV83" s="66"/>
      <c r="DW83" s="66"/>
      <c r="DX83" s="66"/>
      <c r="DY83" s="66"/>
      <c r="DZ83" s="66"/>
      <c r="EA83" s="66"/>
      <c r="EB83" s="66"/>
      <c r="EC83" s="66"/>
      <c r="ED83" s="66"/>
      <c r="EE83" s="66"/>
      <c r="EF83" s="66"/>
      <c r="EG83" s="66"/>
      <c r="EH83" s="66"/>
      <c r="EI83" s="66"/>
      <c r="EJ83" s="66"/>
      <c r="EK83" s="66"/>
      <c r="EL83" s="66"/>
      <c r="EM83" s="66"/>
      <c r="EN83" s="66"/>
      <c r="EO83" s="66"/>
      <c r="EP83" s="66"/>
      <c r="EQ83" s="66"/>
      <c r="ER83" s="66"/>
      <c r="ES83" s="66"/>
      <c r="ET83" s="66"/>
      <c r="EU83" s="66"/>
      <c r="EV83" s="66"/>
      <c r="EW83" s="66"/>
      <c r="EX83" s="66"/>
      <c r="EY83" s="66"/>
      <c r="EZ83" s="66"/>
      <c r="FA83" s="66"/>
      <c r="FB83" s="66"/>
      <c r="FC83" s="66"/>
      <c r="FD83" s="66"/>
      <c r="FE83" s="66"/>
      <c r="FF83" s="66"/>
      <c r="FG83" s="66"/>
      <c r="FH83" s="66"/>
      <c r="FI83" s="66"/>
      <c r="FJ83" s="66"/>
      <c r="FK83" s="66"/>
      <c r="FL83" s="66"/>
      <c r="FM83" s="66"/>
      <c r="FN83" s="66"/>
    </row>
    <row r="84" spans="1:170">
      <c r="A84" s="46"/>
      <c r="B84" s="46">
        <v>79</v>
      </c>
      <c r="C84" s="46"/>
      <c r="D84" s="110">
        <v>2623</v>
      </c>
      <c r="E84" s="111" t="s">
        <v>143</v>
      </c>
      <c r="F84" s="46"/>
      <c r="G84" s="51"/>
      <c r="H84" s="51"/>
      <c r="I84" s="51"/>
      <c r="J84" s="112">
        <v>100000</v>
      </c>
      <c r="K84" s="51"/>
      <c r="L84" s="51"/>
      <c r="M84" s="112"/>
      <c r="N84" s="51"/>
      <c r="O84" s="52"/>
      <c r="P84" s="54"/>
      <c r="Q84" s="51"/>
      <c r="R84" s="51"/>
      <c r="S84" s="111" t="s">
        <v>142</v>
      </c>
      <c r="T84" s="113">
        <f t="shared" si="0"/>
        <v>100000</v>
      </c>
      <c r="U84" s="110">
        <v>2623</v>
      </c>
    </row>
    <row r="85" spans="1:170">
      <c r="A85" s="46"/>
      <c r="B85" s="46">
        <v>80</v>
      </c>
      <c r="C85" s="46"/>
      <c r="D85" s="110">
        <v>2623</v>
      </c>
      <c r="E85" s="111" t="s">
        <v>143</v>
      </c>
      <c r="F85" s="46"/>
      <c r="G85" s="51"/>
      <c r="H85" s="51"/>
      <c r="I85" s="51"/>
      <c r="J85" s="51"/>
      <c r="K85" s="51"/>
      <c r="L85" s="51"/>
      <c r="M85" s="112">
        <v>1700</v>
      </c>
      <c r="N85" s="51"/>
      <c r="O85" s="52"/>
      <c r="P85" s="54"/>
      <c r="Q85" s="51">
        <v>100000</v>
      </c>
      <c r="R85" s="51"/>
      <c r="S85" s="111" t="s">
        <v>149</v>
      </c>
      <c r="T85" s="113">
        <f t="shared" si="0"/>
        <v>-1700</v>
      </c>
      <c r="U85" s="110">
        <v>2623</v>
      </c>
    </row>
    <row r="86" spans="1:170" ht="25.5">
      <c r="A86" s="39"/>
      <c r="B86" s="39">
        <v>81</v>
      </c>
      <c r="C86" s="39"/>
      <c r="D86" s="114" t="s">
        <v>225</v>
      </c>
      <c r="E86" s="117"/>
      <c r="F86" s="39"/>
      <c r="G86" s="118"/>
      <c r="H86" s="118"/>
      <c r="I86" s="118">
        <v>0</v>
      </c>
      <c r="J86" s="118">
        <v>100000</v>
      </c>
      <c r="K86" s="118">
        <v>0</v>
      </c>
      <c r="L86" s="118">
        <v>0</v>
      </c>
      <c r="M86" s="119">
        <v>1700</v>
      </c>
      <c r="N86" s="118"/>
      <c r="O86" s="120"/>
      <c r="P86" s="121"/>
      <c r="Q86" s="143">
        <f>+Q85-M85</f>
        <v>98300</v>
      </c>
      <c r="R86" s="118"/>
      <c r="S86" s="122">
        <f>+I86+J86-K86-L86-M86</f>
        <v>98300</v>
      </c>
      <c r="T86" s="123">
        <f t="shared" si="0"/>
        <v>98300</v>
      </c>
      <c r="U86" s="114">
        <v>2623</v>
      </c>
      <c r="V86" s="66" t="s">
        <v>229</v>
      </c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  <c r="DR86" s="66"/>
      <c r="DS86" s="66"/>
      <c r="DT86" s="66"/>
      <c r="DU86" s="66"/>
      <c r="DV86" s="66"/>
      <c r="DW86" s="66"/>
      <c r="DX86" s="66"/>
      <c r="DY86" s="66"/>
      <c r="DZ86" s="66"/>
      <c r="EA86" s="66"/>
      <c r="EB86" s="66"/>
      <c r="EC86" s="66"/>
      <c r="ED86" s="66"/>
      <c r="EE86" s="66"/>
      <c r="EF86" s="66"/>
      <c r="EG86" s="66"/>
      <c r="EH86" s="66"/>
      <c r="EI86" s="66"/>
      <c r="EJ86" s="66"/>
      <c r="EK86" s="66"/>
      <c r="EL86" s="66"/>
      <c r="EM86" s="66"/>
      <c r="EN86" s="66"/>
      <c r="EO86" s="66"/>
      <c r="EP86" s="66"/>
      <c r="EQ86" s="66"/>
      <c r="ER86" s="66"/>
      <c r="ES86" s="66"/>
      <c r="ET86" s="66"/>
      <c r="EU86" s="66"/>
      <c r="EV86" s="66"/>
      <c r="EW86" s="66"/>
      <c r="EX86" s="66"/>
      <c r="EY86" s="66"/>
      <c r="EZ86" s="66"/>
      <c r="FA86" s="66"/>
      <c r="FB86" s="66"/>
      <c r="FC86" s="66"/>
      <c r="FD86" s="66"/>
      <c r="FE86" s="66"/>
      <c r="FF86" s="66"/>
      <c r="FG86" s="66"/>
      <c r="FH86" s="66"/>
      <c r="FI86" s="66"/>
      <c r="FJ86" s="66"/>
      <c r="FK86" s="66"/>
      <c r="FL86" s="66"/>
      <c r="FM86" s="66"/>
      <c r="FN86" s="66"/>
    </row>
    <row r="87" spans="1:170">
      <c r="A87" s="46"/>
      <c r="B87" s="46">
        <v>82</v>
      </c>
      <c r="C87" s="46"/>
      <c r="D87" s="110">
        <v>2625</v>
      </c>
      <c r="E87" s="111" t="s">
        <v>129</v>
      </c>
      <c r="F87" s="46"/>
      <c r="G87" s="51"/>
      <c r="H87" s="51"/>
      <c r="I87" s="51"/>
      <c r="J87" s="112">
        <v>100000</v>
      </c>
      <c r="K87" s="51"/>
      <c r="L87" s="51"/>
      <c r="M87" s="112"/>
      <c r="N87" s="51"/>
      <c r="O87" s="52"/>
      <c r="P87" s="54"/>
      <c r="Q87" s="51"/>
      <c r="R87" s="51"/>
      <c r="S87" s="111" t="s">
        <v>128</v>
      </c>
      <c r="T87" s="113">
        <f t="shared" si="0"/>
        <v>100000</v>
      </c>
      <c r="U87" s="110">
        <v>2625</v>
      </c>
    </row>
    <row r="88" spans="1:170">
      <c r="A88" s="46">
        <v>13</v>
      </c>
      <c r="B88" s="46">
        <v>83</v>
      </c>
      <c r="C88" s="46">
        <v>21</v>
      </c>
      <c r="D88" s="68">
        <v>2625</v>
      </c>
      <c r="E88" s="67" t="s">
        <v>2</v>
      </c>
      <c r="F88" s="46">
        <v>4100</v>
      </c>
      <c r="G88" s="54">
        <v>0</v>
      </c>
      <c r="H88" s="54">
        <v>100000</v>
      </c>
      <c r="I88" s="54"/>
      <c r="J88" s="54"/>
      <c r="K88" s="51"/>
      <c r="L88" s="54"/>
      <c r="M88" s="54"/>
      <c r="N88" s="54">
        <v>9.5</v>
      </c>
      <c r="O88" s="52">
        <v>9.5</v>
      </c>
      <c r="P88" s="53">
        <v>792</v>
      </c>
      <c r="Q88" s="54">
        <v>0</v>
      </c>
      <c r="R88" s="54">
        <v>100000</v>
      </c>
      <c r="S88" s="56">
        <v>42381</v>
      </c>
      <c r="T88" s="113">
        <f t="shared" si="0"/>
        <v>0</v>
      </c>
      <c r="U88" s="68">
        <v>2625</v>
      </c>
    </row>
    <row r="89" spans="1:170">
      <c r="A89" s="39"/>
      <c r="B89" s="39">
        <v>84</v>
      </c>
      <c r="C89" s="39"/>
      <c r="D89" s="104" t="s">
        <v>194</v>
      </c>
      <c r="E89" s="129"/>
      <c r="F89" s="39"/>
      <c r="G89" s="121"/>
      <c r="H89" s="121"/>
      <c r="I89" s="121">
        <v>0</v>
      </c>
      <c r="J89" s="121">
        <v>100000</v>
      </c>
      <c r="K89" s="118">
        <v>0</v>
      </c>
      <c r="L89" s="121">
        <v>0</v>
      </c>
      <c r="M89" s="121">
        <v>0</v>
      </c>
      <c r="N89" s="121"/>
      <c r="O89" s="120"/>
      <c r="P89" s="128"/>
      <c r="Q89" s="121"/>
      <c r="R89" s="121"/>
      <c r="S89" s="122">
        <f>+I89+J89-K89-L89-M89</f>
        <v>100000</v>
      </c>
      <c r="T89" s="123">
        <f t="shared" si="0"/>
        <v>100000</v>
      </c>
      <c r="U89" s="104">
        <v>2625</v>
      </c>
      <c r="V89" s="66" t="s">
        <v>229</v>
      </c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  <c r="DS89" s="66"/>
      <c r="DT89" s="66"/>
      <c r="DU89" s="66"/>
      <c r="DV89" s="66"/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66"/>
      <c r="EO89" s="66"/>
      <c r="EP89" s="66"/>
      <c r="EQ89" s="66"/>
      <c r="ER89" s="66"/>
      <c r="ES89" s="66"/>
      <c r="ET89" s="66"/>
      <c r="EU89" s="66"/>
      <c r="EV89" s="66"/>
      <c r="EW89" s="66"/>
      <c r="EX89" s="66"/>
      <c r="EY89" s="66"/>
      <c r="EZ89" s="66"/>
      <c r="FA89" s="66"/>
      <c r="FB89" s="66"/>
      <c r="FC89" s="66"/>
      <c r="FD89" s="66"/>
      <c r="FE89" s="66"/>
      <c r="FF89" s="66"/>
      <c r="FG89" s="66"/>
      <c r="FH89" s="66"/>
      <c r="FI89" s="66"/>
      <c r="FJ89" s="66"/>
      <c r="FK89" s="66"/>
      <c r="FL89" s="66"/>
      <c r="FM89" s="66"/>
      <c r="FN89" s="66"/>
    </row>
    <row r="90" spans="1:170">
      <c r="A90" s="46"/>
      <c r="B90" s="46">
        <v>85</v>
      </c>
      <c r="C90" s="46"/>
      <c r="D90" s="103">
        <v>2627</v>
      </c>
      <c r="E90" s="91" t="s">
        <v>173</v>
      </c>
      <c r="F90" s="92">
        <v>2833</v>
      </c>
      <c r="G90" s="51"/>
      <c r="H90" s="51"/>
      <c r="I90" s="93">
        <v>35800</v>
      </c>
      <c r="J90" s="51"/>
      <c r="K90" s="51"/>
      <c r="L90" s="51"/>
      <c r="M90" s="51"/>
      <c r="N90" s="51"/>
      <c r="O90" s="52"/>
      <c r="P90" s="54"/>
      <c r="Q90" s="51"/>
      <c r="R90" s="51"/>
      <c r="S90" s="56">
        <v>42094</v>
      </c>
      <c r="T90" s="113">
        <f t="shared" si="0"/>
        <v>35800</v>
      </c>
      <c r="U90" s="103">
        <v>2627</v>
      </c>
    </row>
    <row r="91" spans="1:170">
      <c r="A91" s="46">
        <v>4</v>
      </c>
      <c r="B91" s="46">
        <v>86</v>
      </c>
      <c r="C91" s="46">
        <v>32</v>
      </c>
      <c r="D91" s="68">
        <v>2627</v>
      </c>
      <c r="E91" s="47" t="s">
        <v>44</v>
      </c>
      <c r="F91" s="46">
        <v>2833</v>
      </c>
      <c r="G91" s="54">
        <v>0</v>
      </c>
      <c r="H91" s="50">
        <v>35800</v>
      </c>
      <c r="I91" s="50"/>
      <c r="J91" s="50"/>
      <c r="K91" s="51"/>
      <c r="L91" s="54">
        <v>700</v>
      </c>
      <c r="M91" s="54"/>
      <c r="N91" s="54">
        <v>10</v>
      </c>
      <c r="O91" s="52">
        <v>10.5</v>
      </c>
      <c r="P91" s="53">
        <v>298</v>
      </c>
      <c r="Q91" s="54">
        <v>0</v>
      </c>
      <c r="R91" s="50">
        <v>35800</v>
      </c>
      <c r="S91" s="56">
        <v>42106</v>
      </c>
      <c r="T91" s="113">
        <f t="shared" si="0"/>
        <v>-700</v>
      </c>
      <c r="U91" s="68">
        <v>2627</v>
      </c>
      <c r="FN91" s="38">
        <f>SUM(A91:FM91)</f>
        <v>122233.5</v>
      </c>
    </row>
    <row r="92" spans="1:170">
      <c r="A92" s="46">
        <v>5</v>
      </c>
      <c r="B92" s="46">
        <v>87</v>
      </c>
      <c r="C92" s="46">
        <v>32</v>
      </c>
      <c r="D92" s="68">
        <v>2627</v>
      </c>
      <c r="E92" s="67" t="s">
        <v>44</v>
      </c>
      <c r="F92" s="46">
        <v>2833</v>
      </c>
      <c r="G92" s="54">
        <v>0</v>
      </c>
      <c r="H92" s="50">
        <v>35100</v>
      </c>
      <c r="I92" s="50"/>
      <c r="J92" s="50"/>
      <c r="K92" s="51"/>
      <c r="L92" s="54">
        <v>700</v>
      </c>
      <c r="M92" s="54"/>
      <c r="N92" s="54">
        <v>10</v>
      </c>
      <c r="O92" s="52">
        <v>10.5</v>
      </c>
      <c r="P92" s="53">
        <v>293</v>
      </c>
      <c r="Q92" s="54">
        <v>0</v>
      </c>
      <c r="R92" s="50">
        <v>35100</v>
      </c>
      <c r="S92" s="56">
        <v>42136</v>
      </c>
      <c r="T92" s="113">
        <f t="shared" ref="T92:T155" si="1">+I92+J92-K92-L92-M92</f>
        <v>-700</v>
      </c>
      <c r="U92" s="68">
        <v>2627</v>
      </c>
    </row>
    <row r="93" spans="1:170">
      <c r="A93" s="46">
        <v>6</v>
      </c>
      <c r="B93" s="46">
        <v>88</v>
      </c>
      <c r="C93" s="46">
        <v>32</v>
      </c>
      <c r="D93" s="68">
        <v>2627</v>
      </c>
      <c r="E93" s="67" t="s">
        <v>44</v>
      </c>
      <c r="F93" s="46">
        <v>2833</v>
      </c>
      <c r="G93" s="54">
        <v>0</v>
      </c>
      <c r="H93" s="50">
        <v>34400</v>
      </c>
      <c r="I93" s="50"/>
      <c r="J93" s="50"/>
      <c r="K93" s="51"/>
      <c r="L93" s="54">
        <v>700</v>
      </c>
      <c r="M93" s="54"/>
      <c r="N93" s="54">
        <v>10</v>
      </c>
      <c r="O93" s="52">
        <v>10.5</v>
      </c>
      <c r="P93" s="53">
        <v>287</v>
      </c>
      <c r="Q93" s="54">
        <v>0</v>
      </c>
      <c r="R93" s="50">
        <v>34400</v>
      </c>
      <c r="S93" s="56">
        <v>42167</v>
      </c>
      <c r="T93" s="113">
        <f t="shared" si="1"/>
        <v>-700</v>
      </c>
      <c r="U93" s="68">
        <v>2627</v>
      </c>
    </row>
    <row r="94" spans="1:170">
      <c r="A94" s="46">
        <v>7</v>
      </c>
      <c r="B94" s="46">
        <v>89</v>
      </c>
      <c r="C94" s="46">
        <v>32</v>
      </c>
      <c r="D94" s="68">
        <v>2627</v>
      </c>
      <c r="E94" s="67" t="s">
        <v>44</v>
      </c>
      <c r="F94" s="46">
        <v>2833</v>
      </c>
      <c r="G94" s="54">
        <v>0</v>
      </c>
      <c r="H94" s="50">
        <v>33700</v>
      </c>
      <c r="I94" s="50"/>
      <c r="J94" s="50"/>
      <c r="K94" s="51"/>
      <c r="L94" s="54">
        <v>700</v>
      </c>
      <c r="M94" s="54"/>
      <c r="N94" s="54">
        <v>10</v>
      </c>
      <c r="O94" s="52">
        <v>10.5</v>
      </c>
      <c r="P94" s="53">
        <v>281</v>
      </c>
      <c r="Q94" s="54">
        <v>0</v>
      </c>
      <c r="R94" s="50">
        <v>33700</v>
      </c>
      <c r="S94" s="56">
        <v>42197</v>
      </c>
      <c r="T94" s="113">
        <f t="shared" si="1"/>
        <v>-700</v>
      </c>
      <c r="U94" s="68">
        <v>2627</v>
      </c>
    </row>
    <row r="95" spans="1:170">
      <c r="A95" s="46">
        <v>8</v>
      </c>
      <c r="B95" s="46">
        <v>90</v>
      </c>
      <c r="C95" s="46">
        <v>32</v>
      </c>
      <c r="D95" s="68">
        <v>2627</v>
      </c>
      <c r="E95" s="67" t="s">
        <v>44</v>
      </c>
      <c r="F95" s="46">
        <v>2833</v>
      </c>
      <c r="G95" s="54">
        <v>0</v>
      </c>
      <c r="H95" s="50">
        <v>33700</v>
      </c>
      <c r="I95" s="50"/>
      <c r="J95" s="50"/>
      <c r="K95" s="51"/>
      <c r="L95" s="54">
        <v>700</v>
      </c>
      <c r="M95" s="54"/>
      <c r="N95" s="54">
        <v>10</v>
      </c>
      <c r="O95" s="52">
        <v>10.5</v>
      </c>
      <c r="P95" s="53">
        <v>281</v>
      </c>
      <c r="Q95" s="54">
        <v>0</v>
      </c>
      <c r="R95" s="50">
        <v>33700</v>
      </c>
      <c r="S95" s="56">
        <v>42228</v>
      </c>
      <c r="T95" s="113">
        <f t="shared" si="1"/>
        <v>-700</v>
      </c>
      <c r="U95" s="68">
        <v>2627</v>
      </c>
    </row>
    <row r="96" spans="1:170">
      <c r="A96" s="46">
        <v>9</v>
      </c>
      <c r="B96" s="46">
        <v>91</v>
      </c>
      <c r="C96" s="46">
        <v>32</v>
      </c>
      <c r="D96" s="68">
        <v>2627</v>
      </c>
      <c r="E96" s="67" t="s">
        <v>44</v>
      </c>
      <c r="F96" s="46">
        <v>2833</v>
      </c>
      <c r="G96" s="54">
        <v>0</v>
      </c>
      <c r="H96" s="50">
        <v>33000</v>
      </c>
      <c r="I96" s="50"/>
      <c r="J96" s="50"/>
      <c r="K96" s="51"/>
      <c r="L96" s="54">
        <v>700</v>
      </c>
      <c r="M96" s="54"/>
      <c r="N96" s="54">
        <v>10</v>
      </c>
      <c r="O96" s="52">
        <v>10.5</v>
      </c>
      <c r="P96" s="53">
        <v>275</v>
      </c>
      <c r="Q96" s="54">
        <v>0</v>
      </c>
      <c r="R96" s="50">
        <v>33000</v>
      </c>
      <c r="S96" s="56">
        <v>42259</v>
      </c>
      <c r="T96" s="113">
        <f t="shared" si="1"/>
        <v>-700</v>
      </c>
      <c r="U96" s="68">
        <v>2627</v>
      </c>
    </row>
    <row r="97" spans="1:170">
      <c r="A97" s="46">
        <v>10</v>
      </c>
      <c r="B97" s="46">
        <v>92</v>
      </c>
      <c r="C97" s="46">
        <v>32</v>
      </c>
      <c r="D97" s="68">
        <v>2627</v>
      </c>
      <c r="E97" s="67" t="s">
        <v>44</v>
      </c>
      <c r="F97" s="46">
        <v>2833</v>
      </c>
      <c r="G97" s="54">
        <v>0</v>
      </c>
      <c r="H97" s="50">
        <v>31600</v>
      </c>
      <c r="I97" s="50"/>
      <c r="J97" s="50"/>
      <c r="K97" s="51"/>
      <c r="L97" s="54">
        <v>700</v>
      </c>
      <c r="M97" s="54"/>
      <c r="N97" s="54">
        <v>10</v>
      </c>
      <c r="O97" s="52">
        <v>10.5</v>
      </c>
      <c r="P97" s="53">
        <v>263</v>
      </c>
      <c r="Q97" s="54">
        <v>0</v>
      </c>
      <c r="R97" s="50">
        <v>31600</v>
      </c>
      <c r="S97" s="56">
        <v>42289</v>
      </c>
      <c r="T97" s="113">
        <f t="shared" si="1"/>
        <v>-700</v>
      </c>
      <c r="U97" s="68">
        <v>2627</v>
      </c>
    </row>
    <row r="98" spans="1:170">
      <c r="A98" s="46">
        <v>11</v>
      </c>
      <c r="B98" s="46">
        <v>93</v>
      </c>
      <c r="C98" s="46">
        <v>32</v>
      </c>
      <c r="D98" s="68">
        <v>2627</v>
      </c>
      <c r="E98" s="67" t="s">
        <v>44</v>
      </c>
      <c r="F98" s="46">
        <v>2833</v>
      </c>
      <c r="G98" s="54">
        <v>0</v>
      </c>
      <c r="H98" s="50">
        <v>30900</v>
      </c>
      <c r="I98" s="50"/>
      <c r="J98" s="50"/>
      <c r="K98" s="51"/>
      <c r="L98" s="54">
        <v>700</v>
      </c>
      <c r="M98" s="54"/>
      <c r="N98" s="54">
        <v>10</v>
      </c>
      <c r="O98" s="52">
        <v>10.5</v>
      </c>
      <c r="P98" s="53">
        <v>258</v>
      </c>
      <c r="Q98" s="54">
        <v>0</v>
      </c>
      <c r="R98" s="50">
        <v>30900</v>
      </c>
      <c r="S98" s="56">
        <v>42320</v>
      </c>
      <c r="T98" s="113">
        <f t="shared" si="1"/>
        <v>-700</v>
      </c>
      <c r="U98" s="68">
        <v>2627</v>
      </c>
    </row>
    <row r="99" spans="1:170">
      <c r="A99" s="46">
        <v>12</v>
      </c>
      <c r="B99" s="46">
        <v>94</v>
      </c>
      <c r="C99" s="46">
        <v>32</v>
      </c>
      <c r="D99" s="68">
        <v>2627</v>
      </c>
      <c r="E99" s="67" t="s">
        <v>44</v>
      </c>
      <c r="F99" s="46">
        <v>2833</v>
      </c>
      <c r="G99" s="54">
        <v>0</v>
      </c>
      <c r="H99" s="50">
        <v>30200</v>
      </c>
      <c r="I99" s="50"/>
      <c r="J99" s="50"/>
      <c r="K99" s="51"/>
      <c r="L99" s="54">
        <v>700</v>
      </c>
      <c r="M99" s="54"/>
      <c r="N99" s="54">
        <v>10</v>
      </c>
      <c r="O99" s="52">
        <v>10.5</v>
      </c>
      <c r="P99" s="53">
        <v>252</v>
      </c>
      <c r="Q99" s="54">
        <v>0</v>
      </c>
      <c r="R99" s="50">
        <v>30200</v>
      </c>
      <c r="S99" s="56">
        <v>42350</v>
      </c>
      <c r="T99" s="113">
        <f t="shared" si="1"/>
        <v>-700</v>
      </c>
      <c r="U99" s="68">
        <v>2627</v>
      </c>
    </row>
    <row r="100" spans="1:170">
      <c r="A100" s="46">
        <v>13</v>
      </c>
      <c r="B100" s="46">
        <v>95</v>
      </c>
      <c r="C100" s="46">
        <v>32</v>
      </c>
      <c r="D100" s="68">
        <v>2627</v>
      </c>
      <c r="E100" s="67" t="s">
        <v>44</v>
      </c>
      <c r="F100" s="46">
        <v>2833</v>
      </c>
      <c r="G100" s="54">
        <v>0</v>
      </c>
      <c r="H100" s="50">
        <v>29500</v>
      </c>
      <c r="I100" s="50"/>
      <c r="J100" s="50"/>
      <c r="K100" s="51"/>
      <c r="L100" s="54">
        <v>700</v>
      </c>
      <c r="M100" s="54"/>
      <c r="N100" s="54">
        <v>10</v>
      </c>
      <c r="O100" s="52">
        <v>10.5</v>
      </c>
      <c r="P100" s="53">
        <v>246</v>
      </c>
      <c r="Q100" s="54">
        <v>0</v>
      </c>
      <c r="R100" s="50">
        <v>29500</v>
      </c>
      <c r="S100" s="56">
        <v>42381</v>
      </c>
      <c r="T100" s="113">
        <f t="shared" si="1"/>
        <v>-700</v>
      </c>
      <c r="U100" s="68">
        <v>2627</v>
      </c>
    </row>
    <row r="101" spans="1:170">
      <c r="A101" s="39"/>
      <c r="B101" s="39">
        <v>96</v>
      </c>
      <c r="C101" s="39"/>
      <c r="D101" s="104" t="s">
        <v>189</v>
      </c>
      <c r="E101" s="129"/>
      <c r="F101" s="39"/>
      <c r="G101" s="121"/>
      <c r="H101" s="127"/>
      <c r="I101" s="127">
        <v>35800</v>
      </c>
      <c r="J101" s="127">
        <v>0</v>
      </c>
      <c r="K101" s="118">
        <v>0</v>
      </c>
      <c r="L101" s="121">
        <v>7000</v>
      </c>
      <c r="M101" s="121">
        <v>0</v>
      </c>
      <c r="N101" s="121"/>
      <c r="O101" s="120"/>
      <c r="P101" s="128"/>
      <c r="Q101" s="121"/>
      <c r="R101" s="127">
        <f>+R100-L100</f>
        <v>28800</v>
      </c>
      <c r="S101" s="122">
        <f>+I101+J101-K101-L101-M101</f>
        <v>28800</v>
      </c>
      <c r="T101" s="123">
        <f t="shared" si="1"/>
        <v>28800</v>
      </c>
      <c r="U101" s="104">
        <v>2627</v>
      </c>
      <c r="V101" s="66" t="s">
        <v>229</v>
      </c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  <c r="DR101" s="66"/>
      <c r="DS101" s="66"/>
      <c r="DT101" s="66"/>
      <c r="DU101" s="66"/>
      <c r="DV101" s="66"/>
      <c r="DW101" s="66"/>
      <c r="DX101" s="66"/>
      <c r="DY101" s="66"/>
      <c r="DZ101" s="66"/>
      <c r="EA101" s="66"/>
      <c r="EB101" s="66"/>
      <c r="EC101" s="66"/>
      <c r="ED101" s="66"/>
      <c r="EE101" s="66"/>
      <c r="EF101" s="66"/>
      <c r="EG101" s="66"/>
      <c r="EH101" s="66"/>
      <c r="EI101" s="66"/>
      <c r="EJ101" s="66"/>
      <c r="EK101" s="66"/>
      <c r="EL101" s="66"/>
      <c r="EM101" s="66"/>
      <c r="EN101" s="66"/>
      <c r="EO101" s="66"/>
      <c r="EP101" s="66"/>
      <c r="EQ101" s="66"/>
      <c r="ER101" s="66"/>
      <c r="ES101" s="66"/>
      <c r="ET101" s="66"/>
      <c r="EU101" s="66"/>
      <c r="EV101" s="66"/>
      <c r="EW101" s="66"/>
      <c r="EX101" s="66"/>
      <c r="EY101" s="66"/>
      <c r="EZ101" s="66"/>
      <c r="FA101" s="66"/>
      <c r="FB101" s="66"/>
      <c r="FC101" s="66"/>
      <c r="FD101" s="66"/>
      <c r="FE101" s="66"/>
      <c r="FF101" s="66"/>
      <c r="FG101" s="66"/>
      <c r="FH101" s="66"/>
      <c r="FI101" s="66"/>
      <c r="FJ101" s="66"/>
      <c r="FK101" s="66"/>
      <c r="FL101" s="66"/>
      <c r="FM101" s="66"/>
      <c r="FN101" s="66"/>
    </row>
    <row r="102" spans="1:170">
      <c r="A102" s="46"/>
      <c r="B102" s="46">
        <v>97</v>
      </c>
      <c r="C102" s="46"/>
      <c r="D102" s="103">
        <v>2642</v>
      </c>
      <c r="E102" s="91" t="s">
        <v>169</v>
      </c>
      <c r="F102" s="92">
        <v>2858</v>
      </c>
      <c r="G102" s="51"/>
      <c r="H102" s="51"/>
      <c r="I102" s="93">
        <v>30560</v>
      </c>
      <c r="J102" s="51"/>
      <c r="K102" s="51"/>
      <c r="L102" s="51"/>
      <c r="M102" s="51"/>
      <c r="N102" s="51"/>
      <c r="O102" s="52"/>
      <c r="P102" s="54"/>
      <c r="Q102" s="51"/>
      <c r="R102" s="51"/>
      <c r="S102" s="56">
        <v>42094</v>
      </c>
      <c r="T102" s="113">
        <f t="shared" si="1"/>
        <v>30560</v>
      </c>
      <c r="U102" s="103">
        <v>2642</v>
      </c>
    </row>
    <row r="103" spans="1:170">
      <c r="A103" s="46">
        <v>4</v>
      </c>
      <c r="B103" s="46">
        <v>98</v>
      </c>
      <c r="C103" s="46">
        <v>30</v>
      </c>
      <c r="D103" s="68">
        <v>2642</v>
      </c>
      <c r="E103" s="47" t="s">
        <v>41</v>
      </c>
      <c r="F103" s="46">
        <v>2858</v>
      </c>
      <c r="G103" s="54">
        <v>30560</v>
      </c>
      <c r="H103" s="50">
        <v>0</v>
      </c>
      <c r="I103" s="50"/>
      <c r="J103" s="50"/>
      <c r="K103" s="51">
        <v>800</v>
      </c>
      <c r="L103" s="54"/>
      <c r="M103" s="54"/>
      <c r="N103" s="54"/>
      <c r="O103" s="52">
        <v>10.5</v>
      </c>
      <c r="P103" s="53">
        <v>267</v>
      </c>
      <c r="Q103" s="54">
        <v>30560</v>
      </c>
      <c r="R103" s="50">
        <v>0</v>
      </c>
      <c r="S103" s="56">
        <v>42106</v>
      </c>
      <c r="T103" s="113">
        <f t="shared" si="1"/>
        <v>-800</v>
      </c>
      <c r="U103" s="68">
        <v>2642</v>
      </c>
      <c r="FN103" s="38">
        <f>SUM(A103:FM103)</f>
        <v>111777.5</v>
      </c>
    </row>
    <row r="104" spans="1:170">
      <c r="A104" s="46">
        <v>5</v>
      </c>
      <c r="B104" s="46">
        <v>99</v>
      </c>
      <c r="C104" s="46">
        <v>30</v>
      </c>
      <c r="D104" s="68">
        <v>2642</v>
      </c>
      <c r="E104" s="67" t="s">
        <v>41</v>
      </c>
      <c r="F104" s="46">
        <v>2858</v>
      </c>
      <c r="G104" s="54">
        <v>29760</v>
      </c>
      <c r="H104" s="50">
        <v>0</v>
      </c>
      <c r="I104" s="50"/>
      <c r="J104" s="50"/>
      <c r="K104" s="51">
        <v>800</v>
      </c>
      <c r="L104" s="54"/>
      <c r="M104" s="54"/>
      <c r="N104" s="54"/>
      <c r="O104" s="52">
        <v>10.5</v>
      </c>
      <c r="P104" s="53">
        <v>260</v>
      </c>
      <c r="Q104" s="54">
        <v>29760</v>
      </c>
      <c r="R104" s="50">
        <v>0</v>
      </c>
      <c r="S104" s="56">
        <v>42136</v>
      </c>
      <c r="T104" s="113">
        <f t="shared" si="1"/>
        <v>-800</v>
      </c>
      <c r="U104" s="68">
        <v>2642</v>
      </c>
    </row>
    <row r="105" spans="1:170">
      <c r="A105" s="46">
        <v>6</v>
      </c>
      <c r="B105" s="46">
        <v>100</v>
      </c>
      <c r="C105" s="46">
        <v>30</v>
      </c>
      <c r="D105" s="68">
        <v>2642</v>
      </c>
      <c r="E105" s="67" t="s">
        <v>41</v>
      </c>
      <c r="F105" s="46">
        <v>2858</v>
      </c>
      <c r="G105" s="54">
        <v>28960</v>
      </c>
      <c r="H105" s="50">
        <v>0</v>
      </c>
      <c r="I105" s="50"/>
      <c r="J105" s="50"/>
      <c r="K105" s="51">
        <v>800</v>
      </c>
      <c r="L105" s="54"/>
      <c r="M105" s="54"/>
      <c r="N105" s="54"/>
      <c r="O105" s="52">
        <v>10.5</v>
      </c>
      <c r="P105" s="53">
        <v>253</v>
      </c>
      <c r="Q105" s="54">
        <v>28960</v>
      </c>
      <c r="R105" s="50">
        <v>0</v>
      </c>
      <c r="S105" s="56">
        <v>42167</v>
      </c>
      <c r="T105" s="113">
        <f t="shared" si="1"/>
        <v>-800</v>
      </c>
      <c r="U105" s="68">
        <v>2642</v>
      </c>
    </row>
    <row r="106" spans="1:170">
      <c r="A106" s="46">
        <v>7</v>
      </c>
      <c r="B106" s="46">
        <v>101</v>
      </c>
      <c r="C106" s="46">
        <v>30</v>
      </c>
      <c r="D106" s="68">
        <v>2642</v>
      </c>
      <c r="E106" s="67" t="s">
        <v>41</v>
      </c>
      <c r="F106" s="46">
        <v>2858</v>
      </c>
      <c r="G106" s="54">
        <v>28160</v>
      </c>
      <c r="H106" s="50">
        <v>0</v>
      </c>
      <c r="I106" s="50"/>
      <c r="J106" s="50"/>
      <c r="K106" s="51"/>
      <c r="L106" s="54"/>
      <c r="M106" s="54"/>
      <c r="N106" s="54"/>
      <c r="O106" s="52">
        <v>10.5</v>
      </c>
      <c r="P106" s="53"/>
      <c r="Q106" s="54">
        <v>28160</v>
      </c>
      <c r="R106" s="50">
        <v>0</v>
      </c>
      <c r="S106" s="56">
        <v>42197</v>
      </c>
      <c r="T106" s="113">
        <f t="shared" si="1"/>
        <v>0</v>
      </c>
      <c r="U106" s="68">
        <v>2642</v>
      </c>
    </row>
    <row r="107" spans="1:170">
      <c r="A107" s="46">
        <v>8</v>
      </c>
      <c r="B107" s="46">
        <v>102</v>
      </c>
      <c r="C107" s="46">
        <v>30</v>
      </c>
      <c r="D107" s="68">
        <v>2642</v>
      </c>
      <c r="E107" s="67" t="s">
        <v>41</v>
      </c>
      <c r="F107" s="46">
        <v>2858</v>
      </c>
      <c r="G107" s="54">
        <v>28160</v>
      </c>
      <c r="H107" s="50">
        <v>0</v>
      </c>
      <c r="I107" s="50"/>
      <c r="J107" s="50"/>
      <c r="K107" s="51"/>
      <c r="L107" s="54"/>
      <c r="M107" s="54"/>
      <c r="N107" s="54"/>
      <c r="O107" s="52">
        <v>10.5</v>
      </c>
      <c r="P107" s="53"/>
      <c r="Q107" s="54">
        <v>28160</v>
      </c>
      <c r="R107" s="50">
        <v>0</v>
      </c>
      <c r="S107" s="56">
        <v>42228</v>
      </c>
      <c r="T107" s="113">
        <f t="shared" si="1"/>
        <v>0</v>
      </c>
      <c r="U107" s="68">
        <v>2642</v>
      </c>
    </row>
    <row r="108" spans="1:170">
      <c r="A108" s="46">
        <v>9</v>
      </c>
      <c r="B108" s="46">
        <v>103</v>
      </c>
      <c r="C108" s="46">
        <v>30</v>
      </c>
      <c r="D108" s="68">
        <v>2642</v>
      </c>
      <c r="E108" s="67" t="s">
        <v>41</v>
      </c>
      <c r="F108" s="46">
        <v>2858</v>
      </c>
      <c r="G108" s="54">
        <v>28160</v>
      </c>
      <c r="H108" s="50">
        <v>0</v>
      </c>
      <c r="I108" s="50"/>
      <c r="J108" s="50"/>
      <c r="K108" s="51"/>
      <c r="L108" s="54"/>
      <c r="M108" s="54"/>
      <c r="N108" s="54"/>
      <c r="O108" s="52"/>
      <c r="P108" s="53"/>
      <c r="Q108" s="54">
        <v>28160</v>
      </c>
      <c r="R108" s="50">
        <v>0</v>
      </c>
      <c r="S108" s="56">
        <v>42259</v>
      </c>
      <c r="T108" s="113">
        <f t="shared" si="1"/>
        <v>0</v>
      </c>
      <c r="U108" s="68">
        <v>2642</v>
      </c>
    </row>
    <row r="109" spans="1:170">
      <c r="A109" s="46">
        <v>10</v>
      </c>
      <c r="B109" s="46">
        <v>104</v>
      </c>
      <c r="C109" s="46">
        <v>30</v>
      </c>
      <c r="D109" s="68">
        <v>2642</v>
      </c>
      <c r="E109" s="67" t="s">
        <v>41</v>
      </c>
      <c r="F109" s="46">
        <v>2858</v>
      </c>
      <c r="G109" s="54">
        <v>28160</v>
      </c>
      <c r="H109" s="50">
        <v>0</v>
      </c>
      <c r="I109" s="50"/>
      <c r="J109" s="50"/>
      <c r="K109" s="51">
        <v>2400</v>
      </c>
      <c r="L109" s="54"/>
      <c r="M109" s="54"/>
      <c r="N109" s="54"/>
      <c r="O109" s="52">
        <v>10.5</v>
      </c>
      <c r="P109" s="53">
        <v>984</v>
      </c>
      <c r="Q109" s="54">
        <v>28160</v>
      </c>
      <c r="R109" s="50">
        <v>0</v>
      </c>
      <c r="S109" s="56">
        <v>42289</v>
      </c>
      <c r="T109" s="113">
        <f t="shared" si="1"/>
        <v>-2400</v>
      </c>
      <c r="U109" s="68">
        <v>2642</v>
      </c>
    </row>
    <row r="110" spans="1:170">
      <c r="A110" s="46">
        <v>11</v>
      </c>
      <c r="B110" s="46">
        <v>105</v>
      </c>
      <c r="C110" s="46">
        <v>30</v>
      </c>
      <c r="D110" s="68">
        <v>2642</v>
      </c>
      <c r="E110" s="67" t="s">
        <v>41</v>
      </c>
      <c r="F110" s="46">
        <v>2858</v>
      </c>
      <c r="G110" s="54">
        <v>25760</v>
      </c>
      <c r="H110" s="50">
        <v>0</v>
      </c>
      <c r="I110" s="50"/>
      <c r="J110" s="50"/>
      <c r="K110" s="51">
        <v>2400</v>
      </c>
      <c r="L110" s="54"/>
      <c r="M110" s="54"/>
      <c r="N110" s="54"/>
      <c r="O110" s="52">
        <v>10.5</v>
      </c>
      <c r="P110" s="53">
        <v>225</v>
      </c>
      <c r="Q110" s="54">
        <v>25760</v>
      </c>
      <c r="R110" s="50">
        <v>0</v>
      </c>
      <c r="S110" s="56">
        <v>42320</v>
      </c>
      <c r="T110" s="113">
        <f t="shared" si="1"/>
        <v>-2400</v>
      </c>
      <c r="U110" s="68">
        <v>2642</v>
      </c>
    </row>
    <row r="111" spans="1:170">
      <c r="A111" s="46">
        <v>12</v>
      </c>
      <c r="B111" s="46">
        <v>106</v>
      </c>
      <c r="C111" s="46">
        <v>30</v>
      </c>
      <c r="D111" s="68">
        <v>2642</v>
      </c>
      <c r="E111" s="67" t="s">
        <v>41</v>
      </c>
      <c r="F111" s="46">
        <v>2858</v>
      </c>
      <c r="G111" s="54">
        <v>23360</v>
      </c>
      <c r="H111" s="50">
        <v>0</v>
      </c>
      <c r="I111" s="50"/>
      <c r="J111" s="50"/>
      <c r="K111" s="51">
        <v>2400</v>
      </c>
      <c r="L111" s="54"/>
      <c r="M111" s="54"/>
      <c r="N111" s="54"/>
      <c r="O111" s="52">
        <v>10.5</v>
      </c>
      <c r="P111" s="53">
        <v>204</v>
      </c>
      <c r="Q111" s="54">
        <v>23360</v>
      </c>
      <c r="R111" s="50">
        <v>0</v>
      </c>
      <c r="S111" s="56">
        <v>42350</v>
      </c>
      <c r="T111" s="113">
        <f t="shared" si="1"/>
        <v>-2400</v>
      </c>
      <c r="U111" s="68">
        <v>2642</v>
      </c>
    </row>
    <row r="112" spans="1:170">
      <c r="A112" s="46">
        <v>13</v>
      </c>
      <c r="B112" s="46">
        <v>107</v>
      </c>
      <c r="C112" s="46">
        <v>30</v>
      </c>
      <c r="D112" s="68">
        <v>2642</v>
      </c>
      <c r="E112" s="67" t="s">
        <v>41</v>
      </c>
      <c r="F112" s="46">
        <v>2858</v>
      </c>
      <c r="G112" s="54">
        <v>20960</v>
      </c>
      <c r="H112" s="50">
        <v>0</v>
      </c>
      <c r="I112" s="50"/>
      <c r="J112" s="50"/>
      <c r="K112" s="51"/>
      <c r="L112" s="54"/>
      <c r="M112" s="54"/>
      <c r="N112" s="54"/>
      <c r="O112" s="52">
        <v>10.5</v>
      </c>
      <c r="P112" s="53"/>
      <c r="Q112" s="54">
        <v>20960</v>
      </c>
      <c r="R112" s="50">
        <v>0</v>
      </c>
      <c r="S112" s="56">
        <v>42381</v>
      </c>
      <c r="T112" s="113">
        <f t="shared" si="1"/>
        <v>0</v>
      </c>
      <c r="U112" s="68">
        <v>2642</v>
      </c>
    </row>
    <row r="113" spans="1:170" ht="25.5">
      <c r="A113" s="46"/>
      <c r="B113" s="46">
        <v>108</v>
      </c>
      <c r="C113" s="46"/>
      <c r="D113" s="110">
        <v>2642</v>
      </c>
      <c r="E113" s="111" t="s">
        <v>141</v>
      </c>
      <c r="F113" s="46"/>
      <c r="G113" s="51"/>
      <c r="H113" s="51"/>
      <c r="I113" s="51"/>
      <c r="J113" s="51"/>
      <c r="K113" s="51"/>
      <c r="L113" s="51"/>
      <c r="M113" s="112">
        <v>6000</v>
      </c>
      <c r="N113" s="51"/>
      <c r="O113" s="52"/>
      <c r="P113" s="54"/>
      <c r="Q113" s="51"/>
      <c r="R113" s="51"/>
      <c r="S113" s="111" t="s">
        <v>140</v>
      </c>
      <c r="T113" s="113">
        <f t="shared" si="1"/>
        <v>-6000</v>
      </c>
      <c r="U113" s="110">
        <v>2642</v>
      </c>
    </row>
    <row r="114" spans="1:170" ht="25.5">
      <c r="A114" s="46"/>
      <c r="B114" s="46">
        <v>109</v>
      </c>
      <c r="C114" s="46"/>
      <c r="D114" s="110">
        <v>2642</v>
      </c>
      <c r="E114" s="111" t="s">
        <v>141</v>
      </c>
      <c r="F114" s="46"/>
      <c r="G114" s="51"/>
      <c r="H114" s="51"/>
      <c r="I114" s="51"/>
      <c r="J114" s="51"/>
      <c r="K114" s="51"/>
      <c r="L114" s="51"/>
      <c r="M114" s="112">
        <v>14960</v>
      </c>
      <c r="N114" s="51"/>
      <c r="O114" s="52"/>
      <c r="P114" s="54"/>
      <c r="Q114" s="51"/>
      <c r="R114" s="51"/>
      <c r="S114" s="111" t="s">
        <v>140</v>
      </c>
      <c r="T114" s="113">
        <f t="shared" si="1"/>
        <v>-14960</v>
      </c>
      <c r="U114" s="110">
        <v>2642</v>
      </c>
    </row>
    <row r="115" spans="1:170" ht="25.5">
      <c r="A115" s="39"/>
      <c r="B115" s="39">
        <v>110</v>
      </c>
      <c r="C115" s="39"/>
      <c r="D115" s="114" t="s">
        <v>206</v>
      </c>
      <c r="E115" s="117"/>
      <c r="F115" s="39"/>
      <c r="G115" s="118"/>
      <c r="H115" s="118"/>
      <c r="I115" s="118">
        <v>30560</v>
      </c>
      <c r="J115" s="118">
        <v>0</v>
      </c>
      <c r="K115" s="118">
        <v>9600</v>
      </c>
      <c r="L115" s="118">
        <v>0</v>
      </c>
      <c r="M115" s="119">
        <v>20960</v>
      </c>
      <c r="N115" s="118"/>
      <c r="O115" s="120"/>
      <c r="P115" s="121"/>
      <c r="Q115" s="143">
        <f>+Q112-M113-M114</f>
        <v>0</v>
      </c>
      <c r="R115" s="118"/>
      <c r="S115" s="122">
        <f>+I115+J115-K115-L115-M115</f>
        <v>0</v>
      </c>
      <c r="T115" s="123">
        <f t="shared" si="1"/>
        <v>0</v>
      </c>
      <c r="U115" s="114">
        <v>2642</v>
      </c>
      <c r="V115" s="66" t="s">
        <v>229</v>
      </c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  <c r="DR115" s="66"/>
      <c r="DS115" s="66"/>
      <c r="DT115" s="66"/>
      <c r="DU115" s="66"/>
      <c r="DV115" s="66"/>
      <c r="DW115" s="66"/>
      <c r="DX115" s="66"/>
      <c r="DY115" s="66"/>
      <c r="DZ115" s="66"/>
      <c r="EA115" s="66"/>
      <c r="EB115" s="66"/>
      <c r="EC115" s="66"/>
      <c r="ED115" s="66"/>
      <c r="EE115" s="66"/>
      <c r="EF115" s="66"/>
      <c r="EG115" s="66"/>
      <c r="EH115" s="66"/>
      <c r="EI115" s="66"/>
      <c r="EJ115" s="66"/>
      <c r="EK115" s="66"/>
      <c r="EL115" s="66"/>
      <c r="EM115" s="66"/>
      <c r="EN115" s="66"/>
      <c r="EO115" s="66"/>
      <c r="EP115" s="66"/>
      <c r="EQ115" s="66"/>
      <c r="ER115" s="66"/>
      <c r="ES115" s="66"/>
      <c r="ET115" s="66"/>
      <c r="EU115" s="66"/>
      <c r="EV115" s="66"/>
      <c r="EW115" s="66"/>
      <c r="EX115" s="66"/>
      <c r="EY115" s="66"/>
      <c r="EZ115" s="66"/>
      <c r="FA115" s="66"/>
      <c r="FB115" s="66"/>
      <c r="FC115" s="66"/>
      <c r="FD115" s="66"/>
      <c r="FE115" s="66"/>
      <c r="FF115" s="66"/>
      <c r="FG115" s="66"/>
      <c r="FH115" s="66"/>
      <c r="FI115" s="66"/>
      <c r="FJ115" s="66"/>
      <c r="FK115" s="66"/>
      <c r="FL115" s="66"/>
      <c r="FM115" s="66"/>
      <c r="FN115" s="66"/>
    </row>
    <row r="116" spans="1:170">
      <c r="A116" s="46"/>
      <c r="B116" s="46">
        <v>111</v>
      </c>
      <c r="C116" s="46"/>
      <c r="D116" s="103">
        <v>2647</v>
      </c>
      <c r="E116" s="91" t="s">
        <v>180</v>
      </c>
      <c r="F116" s="92">
        <v>2876</v>
      </c>
      <c r="G116" s="51"/>
      <c r="H116" s="51"/>
      <c r="I116" s="93">
        <v>62850</v>
      </c>
      <c r="J116" s="51"/>
      <c r="K116" s="51"/>
      <c r="L116" s="51"/>
      <c r="M116" s="51"/>
      <c r="N116" s="51"/>
      <c r="O116" s="52"/>
      <c r="P116" s="54"/>
      <c r="Q116" s="51"/>
      <c r="R116" s="51"/>
      <c r="S116" s="56">
        <v>42094</v>
      </c>
      <c r="T116" s="113">
        <f t="shared" si="1"/>
        <v>62850</v>
      </c>
      <c r="U116" s="103">
        <v>2647</v>
      </c>
    </row>
    <row r="117" spans="1:170">
      <c r="A117" s="46">
        <v>4</v>
      </c>
      <c r="B117" s="46">
        <v>112</v>
      </c>
      <c r="C117" s="46">
        <v>33</v>
      </c>
      <c r="D117" s="68">
        <v>2647</v>
      </c>
      <c r="E117" s="47" t="s">
        <v>50</v>
      </c>
      <c r="F117" s="46">
        <v>2876</v>
      </c>
      <c r="G117" s="54">
        <v>62850</v>
      </c>
      <c r="H117" s="50">
        <v>0</v>
      </c>
      <c r="I117" s="50"/>
      <c r="J117" s="50"/>
      <c r="K117" s="51">
        <v>1400</v>
      </c>
      <c r="L117" s="54"/>
      <c r="M117" s="54"/>
      <c r="N117" s="54"/>
      <c r="O117" s="52">
        <v>10.5</v>
      </c>
      <c r="P117" s="53">
        <v>550</v>
      </c>
      <c r="Q117" s="54">
        <v>62850</v>
      </c>
      <c r="R117" s="50">
        <v>0</v>
      </c>
      <c r="S117" s="56">
        <v>42106</v>
      </c>
      <c r="T117" s="113">
        <f t="shared" si="1"/>
        <v>-1400</v>
      </c>
      <c r="U117" s="68">
        <v>2647</v>
      </c>
      <c r="FN117" s="38">
        <f>SUM(A117:FM117)</f>
        <v>176685.5</v>
      </c>
    </row>
    <row r="118" spans="1:170">
      <c r="A118" s="46">
        <v>5</v>
      </c>
      <c r="B118" s="46">
        <v>113</v>
      </c>
      <c r="C118" s="46">
        <v>33</v>
      </c>
      <c r="D118" s="68">
        <v>2647</v>
      </c>
      <c r="E118" s="67" t="s">
        <v>50</v>
      </c>
      <c r="F118" s="46">
        <v>2876</v>
      </c>
      <c r="G118" s="54">
        <v>61450</v>
      </c>
      <c r="H118" s="50">
        <v>0</v>
      </c>
      <c r="I118" s="50"/>
      <c r="J118" s="50"/>
      <c r="K118" s="51">
        <v>1400</v>
      </c>
      <c r="L118" s="54"/>
      <c r="M118" s="54"/>
      <c r="N118" s="54"/>
      <c r="O118" s="52">
        <v>10.5</v>
      </c>
      <c r="P118" s="53">
        <v>538</v>
      </c>
      <c r="Q118" s="54">
        <v>61450</v>
      </c>
      <c r="R118" s="50">
        <v>0</v>
      </c>
      <c r="S118" s="56">
        <v>42136</v>
      </c>
      <c r="T118" s="113">
        <f t="shared" si="1"/>
        <v>-1400</v>
      </c>
      <c r="U118" s="68">
        <v>2647</v>
      </c>
    </row>
    <row r="119" spans="1:170">
      <c r="A119" s="46">
        <v>6</v>
      </c>
      <c r="B119" s="46">
        <v>114</v>
      </c>
      <c r="C119" s="46">
        <v>33</v>
      </c>
      <c r="D119" s="68">
        <v>2647</v>
      </c>
      <c r="E119" s="67" t="s">
        <v>50</v>
      </c>
      <c r="F119" s="46">
        <v>2876</v>
      </c>
      <c r="G119" s="54">
        <v>60050</v>
      </c>
      <c r="H119" s="50">
        <v>0</v>
      </c>
      <c r="I119" s="50"/>
      <c r="J119" s="50"/>
      <c r="K119" s="51">
        <v>1400</v>
      </c>
      <c r="L119" s="54"/>
      <c r="M119" s="54"/>
      <c r="N119" s="54"/>
      <c r="O119" s="52">
        <v>10.5</v>
      </c>
      <c r="P119" s="53">
        <v>525</v>
      </c>
      <c r="Q119" s="54">
        <v>60050</v>
      </c>
      <c r="R119" s="50">
        <v>0</v>
      </c>
      <c r="S119" s="56">
        <v>42167</v>
      </c>
      <c r="T119" s="113">
        <f t="shared" si="1"/>
        <v>-1400</v>
      </c>
      <c r="U119" s="68">
        <v>2647</v>
      </c>
    </row>
    <row r="120" spans="1:170" ht="25.5">
      <c r="A120" s="46"/>
      <c r="B120" s="46">
        <v>115</v>
      </c>
      <c r="C120" s="46"/>
      <c r="D120" s="110">
        <v>2647</v>
      </c>
      <c r="E120" s="111" t="s">
        <v>92</v>
      </c>
      <c r="F120" s="46"/>
      <c r="G120" s="51"/>
      <c r="H120" s="51"/>
      <c r="I120" s="51"/>
      <c r="J120" s="112">
        <v>40000</v>
      </c>
      <c r="K120" s="51"/>
      <c r="L120" s="51"/>
      <c r="M120" s="112"/>
      <c r="N120" s="51"/>
      <c r="O120" s="52"/>
      <c r="P120" s="54"/>
      <c r="Q120" s="51"/>
      <c r="R120" s="51"/>
      <c r="S120" s="111" t="s">
        <v>91</v>
      </c>
      <c r="T120" s="113">
        <f t="shared" si="1"/>
        <v>40000</v>
      </c>
      <c r="U120" s="110">
        <v>2647</v>
      </c>
    </row>
    <row r="121" spans="1:170">
      <c r="A121" s="46">
        <v>7</v>
      </c>
      <c r="B121" s="46">
        <v>116</v>
      </c>
      <c r="C121" s="46">
        <v>33</v>
      </c>
      <c r="D121" s="68">
        <v>2647</v>
      </c>
      <c r="E121" s="67" t="s">
        <v>50</v>
      </c>
      <c r="F121" s="46">
        <v>2876</v>
      </c>
      <c r="G121" s="54">
        <v>58650</v>
      </c>
      <c r="H121" s="50">
        <v>0</v>
      </c>
      <c r="I121" s="50"/>
      <c r="J121" s="50"/>
      <c r="K121" s="51">
        <v>1400</v>
      </c>
      <c r="L121" s="54"/>
      <c r="M121" s="54"/>
      <c r="N121" s="54"/>
      <c r="O121" s="52">
        <v>10.5</v>
      </c>
      <c r="P121" s="53">
        <v>513</v>
      </c>
      <c r="Q121" s="54">
        <v>58650</v>
      </c>
      <c r="R121" s="50">
        <v>0</v>
      </c>
      <c r="S121" s="56">
        <v>42197</v>
      </c>
      <c r="T121" s="113">
        <f t="shared" si="1"/>
        <v>-1400</v>
      </c>
      <c r="U121" s="68">
        <v>2647</v>
      </c>
    </row>
    <row r="122" spans="1:170">
      <c r="A122" s="46">
        <v>8</v>
      </c>
      <c r="B122" s="46">
        <v>117</v>
      </c>
      <c r="C122" s="46">
        <v>33</v>
      </c>
      <c r="D122" s="68">
        <v>2647</v>
      </c>
      <c r="E122" s="67" t="s">
        <v>50</v>
      </c>
      <c r="F122" s="46">
        <v>2876</v>
      </c>
      <c r="G122" s="54">
        <v>57250</v>
      </c>
      <c r="H122" s="49">
        <v>40000</v>
      </c>
      <c r="I122" s="49"/>
      <c r="J122" s="49"/>
      <c r="K122" s="51">
        <v>1400</v>
      </c>
      <c r="L122" s="54">
        <v>700</v>
      </c>
      <c r="M122" s="54"/>
      <c r="N122" s="54">
        <v>10</v>
      </c>
      <c r="O122" s="52">
        <v>10.5</v>
      </c>
      <c r="P122" s="53">
        <v>834</v>
      </c>
      <c r="Q122" s="54">
        <v>57250</v>
      </c>
      <c r="R122" s="49">
        <v>40000</v>
      </c>
      <c r="S122" s="56">
        <v>42228</v>
      </c>
      <c r="T122" s="113">
        <f t="shared" si="1"/>
        <v>-2100</v>
      </c>
      <c r="U122" s="68">
        <v>2647</v>
      </c>
    </row>
    <row r="123" spans="1:170">
      <c r="A123" s="46">
        <v>9</v>
      </c>
      <c r="B123" s="46">
        <v>118</v>
      </c>
      <c r="C123" s="46">
        <v>33</v>
      </c>
      <c r="D123" s="68">
        <v>2647</v>
      </c>
      <c r="E123" s="67" t="s">
        <v>50</v>
      </c>
      <c r="F123" s="46">
        <v>2876</v>
      </c>
      <c r="G123" s="54">
        <v>55850</v>
      </c>
      <c r="H123" s="49">
        <v>39300</v>
      </c>
      <c r="I123" s="49"/>
      <c r="J123" s="49"/>
      <c r="K123" s="51">
        <v>1400</v>
      </c>
      <c r="L123" s="54">
        <v>700</v>
      </c>
      <c r="M123" s="54"/>
      <c r="N123" s="54">
        <v>10</v>
      </c>
      <c r="O123" s="52">
        <v>10.5</v>
      </c>
      <c r="P123" s="53">
        <v>816</v>
      </c>
      <c r="Q123" s="54">
        <v>55850</v>
      </c>
      <c r="R123" s="49">
        <v>39300</v>
      </c>
      <c r="S123" s="56">
        <v>42259</v>
      </c>
      <c r="T123" s="113">
        <f t="shared" si="1"/>
        <v>-2100</v>
      </c>
      <c r="U123" s="68">
        <v>2647</v>
      </c>
    </row>
    <row r="124" spans="1:170">
      <c r="A124" s="46">
        <v>10</v>
      </c>
      <c r="B124" s="46">
        <v>119</v>
      </c>
      <c r="C124" s="46">
        <v>33</v>
      </c>
      <c r="D124" s="68">
        <v>2647</v>
      </c>
      <c r="E124" s="67" t="s">
        <v>50</v>
      </c>
      <c r="F124" s="46">
        <v>2876</v>
      </c>
      <c r="G124" s="54">
        <v>54450</v>
      </c>
      <c r="H124" s="49">
        <v>38600</v>
      </c>
      <c r="I124" s="49"/>
      <c r="J124" s="49"/>
      <c r="K124" s="51">
        <v>1400</v>
      </c>
      <c r="L124" s="54">
        <v>700</v>
      </c>
      <c r="M124" s="54"/>
      <c r="N124" s="54">
        <v>10</v>
      </c>
      <c r="O124" s="52">
        <v>10.5</v>
      </c>
      <c r="P124" s="53">
        <v>798</v>
      </c>
      <c r="Q124" s="54">
        <v>54450</v>
      </c>
      <c r="R124" s="49">
        <v>38600</v>
      </c>
      <c r="S124" s="56">
        <v>42289</v>
      </c>
      <c r="T124" s="113">
        <f t="shared" si="1"/>
        <v>-2100</v>
      </c>
      <c r="U124" s="68">
        <v>2647</v>
      </c>
    </row>
    <row r="125" spans="1:170">
      <c r="A125" s="46">
        <v>11</v>
      </c>
      <c r="B125" s="46">
        <v>120</v>
      </c>
      <c r="C125" s="46">
        <v>33</v>
      </c>
      <c r="D125" s="68">
        <v>2647</v>
      </c>
      <c r="E125" s="67" t="s">
        <v>50</v>
      </c>
      <c r="F125" s="46">
        <v>2876</v>
      </c>
      <c r="G125" s="54">
        <v>53050</v>
      </c>
      <c r="H125" s="49">
        <v>37900</v>
      </c>
      <c r="I125" s="49"/>
      <c r="J125" s="49"/>
      <c r="K125" s="51">
        <v>1400</v>
      </c>
      <c r="L125" s="54">
        <v>700</v>
      </c>
      <c r="M125" s="54"/>
      <c r="N125" s="54">
        <v>10</v>
      </c>
      <c r="O125" s="52">
        <v>10.5</v>
      </c>
      <c r="P125" s="53">
        <v>780</v>
      </c>
      <c r="Q125" s="54">
        <v>53050</v>
      </c>
      <c r="R125" s="49">
        <v>37900</v>
      </c>
      <c r="S125" s="56">
        <v>42320</v>
      </c>
      <c r="T125" s="113">
        <f t="shared" si="1"/>
        <v>-2100</v>
      </c>
      <c r="U125" s="68">
        <v>2647</v>
      </c>
    </row>
    <row r="126" spans="1:170">
      <c r="A126" s="46">
        <v>12</v>
      </c>
      <c r="B126" s="46">
        <v>121</v>
      </c>
      <c r="C126" s="46">
        <v>33</v>
      </c>
      <c r="D126" s="68">
        <v>2647</v>
      </c>
      <c r="E126" s="67" t="s">
        <v>50</v>
      </c>
      <c r="F126" s="46">
        <v>2876</v>
      </c>
      <c r="G126" s="54">
        <v>51650</v>
      </c>
      <c r="H126" s="49">
        <v>37200</v>
      </c>
      <c r="I126" s="49"/>
      <c r="J126" s="49"/>
      <c r="K126" s="51">
        <v>1400</v>
      </c>
      <c r="L126" s="54">
        <v>700</v>
      </c>
      <c r="M126" s="54"/>
      <c r="N126" s="54">
        <v>10</v>
      </c>
      <c r="O126" s="52">
        <v>10.5</v>
      </c>
      <c r="P126" s="53">
        <v>762</v>
      </c>
      <c r="Q126" s="54">
        <v>51650</v>
      </c>
      <c r="R126" s="49">
        <v>37200</v>
      </c>
      <c r="S126" s="56">
        <v>42350</v>
      </c>
      <c r="T126" s="113">
        <f t="shared" si="1"/>
        <v>-2100</v>
      </c>
      <c r="U126" s="68">
        <v>2647</v>
      </c>
    </row>
    <row r="127" spans="1:170">
      <c r="A127" s="46">
        <v>13</v>
      </c>
      <c r="B127" s="46">
        <v>122</v>
      </c>
      <c r="C127" s="46">
        <v>33</v>
      </c>
      <c r="D127" s="68">
        <v>2647</v>
      </c>
      <c r="E127" s="67" t="s">
        <v>50</v>
      </c>
      <c r="F127" s="46">
        <v>2876</v>
      </c>
      <c r="G127" s="54">
        <v>50250</v>
      </c>
      <c r="H127" s="49">
        <v>36500</v>
      </c>
      <c r="I127" s="49"/>
      <c r="J127" s="49"/>
      <c r="K127" s="51">
        <v>1400</v>
      </c>
      <c r="L127" s="54">
        <v>700</v>
      </c>
      <c r="M127" s="54"/>
      <c r="N127" s="54">
        <v>10</v>
      </c>
      <c r="O127" s="52">
        <v>10.5</v>
      </c>
      <c r="P127" s="53">
        <v>744</v>
      </c>
      <c r="Q127" s="54">
        <v>50250</v>
      </c>
      <c r="R127" s="49">
        <v>36500</v>
      </c>
      <c r="S127" s="56">
        <v>42381</v>
      </c>
      <c r="T127" s="113">
        <f t="shared" si="1"/>
        <v>-2100</v>
      </c>
      <c r="U127" s="68">
        <v>2647</v>
      </c>
    </row>
    <row r="128" spans="1:170">
      <c r="A128" s="39"/>
      <c r="B128" s="39">
        <v>123</v>
      </c>
      <c r="C128" s="39"/>
      <c r="D128" s="104" t="s">
        <v>213</v>
      </c>
      <c r="E128" s="129"/>
      <c r="F128" s="39"/>
      <c r="G128" s="121"/>
      <c r="H128" s="130"/>
      <c r="I128" s="130">
        <v>62850</v>
      </c>
      <c r="J128" s="130">
        <v>40000</v>
      </c>
      <c r="K128" s="118">
        <v>14000</v>
      </c>
      <c r="L128" s="121">
        <v>4200</v>
      </c>
      <c r="M128" s="121">
        <v>0</v>
      </c>
      <c r="N128" s="121"/>
      <c r="O128" s="120"/>
      <c r="P128" s="128"/>
      <c r="Q128" s="121">
        <f>+Q127-K127</f>
        <v>48850</v>
      </c>
      <c r="R128" s="130">
        <f>+R127-L127</f>
        <v>35800</v>
      </c>
      <c r="S128" s="122">
        <f>+I128+J128-K128-L128-M128</f>
        <v>84650</v>
      </c>
      <c r="T128" s="123">
        <f t="shared" si="1"/>
        <v>84650</v>
      </c>
      <c r="U128" s="104">
        <v>2647</v>
      </c>
      <c r="V128" s="66" t="s">
        <v>229</v>
      </c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  <c r="DL128" s="66"/>
      <c r="DM128" s="66"/>
      <c r="DN128" s="66"/>
      <c r="DO128" s="66"/>
      <c r="DP128" s="66"/>
      <c r="DQ128" s="66"/>
      <c r="DR128" s="66"/>
      <c r="DS128" s="66"/>
      <c r="DT128" s="66"/>
      <c r="DU128" s="66"/>
      <c r="DV128" s="66"/>
      <c r="DW128" s="66"/>
      <c r="DX128" s="66"/>
      <c r="DY128" s="66"/>
      <c r="DZ128" s="66"/>
      <c r="EA128" s="66"/>
      <c r="EB128" s="66"/>
      <c r="EC128" s="66"/>
      <c r="ED128" s="66"/>
      <c r="EE128" s="66"/>
      <c r="EF128" s="66"/>
      <c r="EG128" s="66"/>
      <c r="EH128" s="66"/>
      <c r="EI128" s="66"/>
      <c r="EJ128" s="66"/>
      <c r="EK128" s="66"/>
      <c r="EL128" s="66"/>
      <c r="EM128" s="66"/>
      <c r="EN128" s="66"/>
      <c r="EO128" s="66"/>
      <c r="EP128" s="66"/>
      <c r="EQ128" s="66"/>
      <c r="ER128" s="66"/>
      <c r="ES128" s="66"/>
      <c r="ET128" s="66"/>
      <c r="EU128" s="66"/>
      <c r="EV128" s="66"/>
      <c r="EW128" s="66"/>
      <c r="EX128" s="66"/>
      <c r="EY128" s="66"/>
      <c r="EZ128" s="66"/>
      <c r="FA128" s="66"/>
      <c r="FB128" s="66"/>
      <c r="FC128" s="66"/>
      <c r="FD128" s="66"/>
      <c r="FE128" s="66"/>
      <c r="FF128" s="66"/>
      <c r="FG128" s="66"/>
      <c r="FH128" s="66"/>
      <c r="FI128" s="66"/>
      <c r="FJ128" s="66"/>
      <c r="FK128" s="66"/>
      <c r="FL128" s="66"/>
      <c r="FM128" s="66"/>
      <c r="FN128" s="66"/>
    </row>
    <row r="129" spans="1:170">
      <c r="A129" s="46">
        <v>10</v>
      </c>
      <c r="B129" s="46">
        <v>124</v>
      </c>
      <c r="C129" s="46">
        <v>67</v>
      </c>
      <c r="D129" s="68">
        <v>2649</v>
      </c>
      <c r="E129" s="67" t="s">
        <v>52</v>
      </c>
      <c r="F129" s="46">
        <v>4223</v>
      </c>
      <c r="G129" s="54">
        <v>0</v>
      </c>
      <c r="H129" s="54"/>
      <c r="I129" s="54"/>
      <c r="J129" s="54"/>
      <c r="K129" s="51"/>
      <c r="L129" s="54"/>
      <c r="M129" s="54"/>
      <c r="N129" s="54"/>
      <c r="O129" s="52">
        <v>10</v>
      </c>
      <c r="P129" s="53">
        <v>0</v>
      </c>
      <c r="Q129" s="54">
        <v>0</v>
      </c>
      <c r="R129" s="54"/>
      <c r="S129" s="56">
        <v>42289</v>
      </c>
      <c r="T129" s="113">
        <f t="shared" si="1"/>
        <v>0</v>
      </c>
      <c r="U129" s="68">
        <v>2649</v>
      </c>
    </row>
    <row r="130" spans="1:170">
      <c r="A130" s="39"/>
      <c r="B130" s="39">
        <v>125</v>
      </c>
      <c r="C130" s="39"/>
      <c r="D130" s="104" t="s">
        <v>197</v>
      </c>
      <c r="E130" s="129"/>
      <c r="F130" s="39"/>
      <c r="G130" s="121"/>
      <c r="H130" s="121"/>
      <c r="I130" s="121">
        <v>0</v>
      </c>
      <c r="J130" s="121">
        <v>0</v>
      </c>
      <c r="K130" s="118">
        <v>0</v>
      </c>
      <c r="L130" s="121">
        <v>0</v>
      </c>
      <c r="M130" s="121">
        <v>0</v>
      </c>
      <c r="N130" s="121"/>
      <c r="O130" s="120"/>
      <c r="P130" s="128"/>
      <c r="Q130" s="121"/>
      <c r="R130" s="121"/>
      <c r="S130" s="122">
        <f>+I130+J130-K130-L130-M130</f>
        <v>0</v>
      </c>
      <c r="T130" s="123">
        <f t="shared" si="1"/>
        <v>0</v>
      </c>
      <c r="U130" s="104">
        <v>2649</v>
      </c>
      <c r="V130" s="66" t="s">
        <v>229</v>
      </c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  <c r="DL130" s="66"/>
      <c r="DM130" s="66"/>
      <c r="DN130" s="66"/>
      <c r="DO130" s="66"/>
      <c r="DP130" s="66"/>
      <c r="DQ130" s="66"/>
      <c r="DR130" s="66"/>
      <c r="DS130" s="66"/>
      <c r="DT130" s="66"/>
      <c r="DU130" s="66"/>
      <c r="DV130" s="66"/>
      <c r="DW130" s="66"/>
      <c r="DX130" s="66"/>
      <c r="DY130" s="66"/>
      <c r="DZ130" s="66"/>
      <c r="EA130" s="66"/>
      <c r="EB130" s="66"/>
      <c r="EC130" s="66"/>
      <c r="ED130" s="66"/>
      <c r="EE130" s="66"/>
      <c r="EF130" s="66"/>
      <c r="EG130" s="66"/>
      <c r="EH130" s="66"/>
      <c r="EI130" s="66"/>
      <c r="EJ130" s="66"/>
      <c r="EK130" s="66"/>
      <c r="EL130" s="66"/>
      <c r="EM130" s="66"/>
      <c r="EN130" s="66"/>
      <c r="EO130" s="66"/>
      <c r="EP130" s="66"/>
      <c r="EQ130" s="66"/>
      <c r="ER130" s="66"/>
      <c r="ES130" s="66"/>
      <c r="ET130" s="66"/>
      <c r="EU130" s="66"/>
      <c r="EV130" s="66"/>
      <c r="EW130" s="66"/>
      <c r="EX130" s="66"/>
      <c r="EY130" s="66"/>
      <c r="EZ130" s="66"/>
      <c r="FA130" s="66"/>
      <c r="FB130" s="66"/>
      <c r="FC130" s="66"/>
      <c r="FD130" s="66"/>
      <c r="FE130" s="66"/>
      <c r="FF130" s="66"/>
      <c r="FG130" s="66"/>
      <c r="FH130" s="66"/>
      <c r="FI130" s="66"/>
      <c r="FJ130" s="66"/>
      <c r="FK130" s="66"/>
      <c r="FL130" s="66"/>
      <c r="FM130" s="66"/>
      <c r="FN130" s="66"/>
    </row>
    <row r="131" spans="1:170">
      <c r="A131" s="46"/>
      <c r="B131" s="46">
        <v>126</v>
      </c>
      <c r="C131" s="46"/>
      <c r="D131" s="110">
        <v>2716</v>
      </c>
      <c r="E131" s="111" t="s">
        <v>121</v>
      </c>
      <c r="F131" s="46"/>
      <c r="G131" s="51"/>
      <c r="H131" s="51"/>
      <c r="I131" s="51"/>
      <c r="J131" s="112">
        <v>200000</v>
      </c>
      <c r="K131" s="51"/>
      <c r="L131" s="51"/>
      <c r="M131" s="112"/>
      <c r="N131" s="51"/>
      <c r="O131" s="52"/>
      <c r="P131" s="54"/>
      <c r="Q131" s="51"/>
      <c r="R131" s="51"/>
      <c r="S131" s="111" t="s">
        <v>119</v>
      </c>
      <c r="T131" s="113">
        <f t="shared" si="1"/>
        <v>200000</v>
      </c>
      <c r="U131" s="110">
        <v>2716</v>
      </c>
    </row>
    <row r="132" spans="1:170">
      <c r="A132" s="46">
        <v>11</v>
      </c>
      <c r="B132" s="46">
        <v>127</v>
      </c>
      <c r="C132" s="46">
        <v>4</v>
      </c>
      <c r="D132" s="68">
        <v>2716</v>
      </c>
      <c r="E132" s="67" t="s">
        <v>30</v>
      </c>
      <c r="F132" s="46">
        <v>3231</v>
      </c>
      <c r="G132" s="54">
        <v>0</v>
      </c>
      <c r="H132" s="54">
        <v>185000</v>
      </c>
      <c r="I132" s="54"/>
      <c r="J132" s="54"/>
      <c r="K132" s="51"/>
      <c r="L132" s="54"/>
      <c r="M132" s="54"/>
      <c r="N132" s="54">
        <v>9</v>
      </c>
      <c r="O132" s="52">
        <v>9</v>
      </c>
      <c r="P132" s="53">
        <v>182</v>
      </c>
      <c r="Q132" s="54">
        <v>0</v>
      </c>
      <c r="R132" s="54">
        <v>185000</v>
      </c>
      <c r="S132" s="56">
        <v>42320</v>
      </c>
      <c r="T132" s="113">
        <f t="shared" si="1"/>
        <v>0</v>
      </c>
      <c r="U132" s="68">
        <v>2716</v>
      </c>
    </row>
    <row r="133" spans="1:170">
      <c r="A133" s="46">
        <v>12</v>
      </c>
      <c r="B133" s="46">
        <v>128</v>
      </c>
      <c r="C133" s="46">
        <v>4</v>
      </c>
      <c r="D133" s="68">
        <v>2716</v>
      </c>
      <c r="E133" s="67" t="s">
        <v>30</v>
      </c>
      <c r="F133" s="46">
        <v>3231</v>
      </c>
      <c r="G133" s="54">
        <v>0</v>
      </c>
      <c r="H133" s="54">
        <v>200000</v>
      </c>
      <c r="I133" s="54"/>
      <c r="J133" s="54"/>
      <c r="K133" s="51">
        <v>3400</v>
      </c>
      <c r="L133" s="54"/>
      <c r="M133" s="54"/>
      <c r="N133" s="54">
        <v>9</v>
      </c>
      <c r="O133" s="52">
        <v>9</v>
      </c>
      <c r="P133" s="53">
        <v>1500</v>
      </c>
      <c r="Q133" s="54">
        <v>0</v>
      </c>
      <c r="R133" s="54">
        <v>200000</v>
      </c>
      <c r="S133" s="56">
        <v>42350</v>
      </c>
      <c r="T133" s="113">
        <f t="shared" si="1"/>
        <v>-3400</v>
      </c>
      <c r="U133" s="68">
        <v>2716</v>
      </c>
    </row>
    <row r="134" spans="1:170">
      <c r="A134" s="46">
        <v>13</v>
      </c>
      <c r="B134" s="46">
        <v>129</v>
      </c>
      <c r="C134" s="46">
        <v>4</v>
      </c>
      <c r="D134" s="68">
        <v>2716</v>
      </c>
      <c r="E134" s="67" t="s">
        <v>30</v>
      </c>
      <c r="F134" s="46">
        <v>3231</v>
      </c>
      <c r="G134" s="54">
        <v>0</v>
      </c>
      <c r="H134" s="54">
        <v>196600</v>
      </c>
      <c r="I134" s="54"/>
      <c r="J134" s="54"/>
      <c r="K134" s="51"/>
      <c r="L134" s="54">
        <v>3400</v>
      </c>
      <c r="M134" s="54"/>
      <c r="N134" s="54">
        <v>9</v>
      </c>
      <c r="O134" s="52">
        <v>9</v>
      </c>
      <c r="P134" s="53">
        <v>1475</v>
      </c>
      <c r="Q134" s="54">
        <v>0</v>
      </c>
      <c r="R134" s="54">
        <v>196600</v>
      </c>
      <c r="S134" s="56">
        <v>42381</v>
      </c>
      <c r="T134" s="113">
        <f t="shared" si="1"/>
        <v>-3400</v>
      </c>
      <c r="U134" s="68">
        <v>2716</v>
      </c>
    </row>
    <row r="135" spans="1:170">
      <c r="A135" s="39"/>
      <c r="B135" s="39">
        <v>130</v>
      </c>
      <c r="C135" s="39"/>
      <c r="D135" s="104" t="s">
        <v>196</v>
      </c>
      <c r="E135" s="129"/>
      <c r="F135" s="39"/>
      <c r="G135" s="121"/>
      <c r="H135" s="121"/>
      <c r="I135" s="121">
        <v>0</v>
      </c>
      <c r="J135" s="121">
        <v>200000</v>
      </c>
      <c r="K135" s="118">
        <v>3400</v>
      </c>
      <c r="L135" s="121">
        <v>3400</v>
      </c>
      <c r="M135" s="121">
        <v>0</v>
      </c>
      <c r="N135" s="121"/>
      <c r="O135" s="120"/>
      <c r="P135" s="128"/>
      <c r="Q135" s="121"/>
      <c r="R135" s="121">
        <f>+R134-L134</f>
        <v>193200</v>
      </c>
      <c r="S135" s="122">
        <f>+I135+J135-K135-L135-M135</f>
        <v>193200</v>
      </c>
      <c r="T135" s="123">
        <f t="shared" si="1"/>
        <v>193200</v>
      </c>
      <c r="U135" s="104">
        <v>2716</v>
      </c>
      <c r="V135" s="66" t="s">
        <v>229</v>
      </c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  <c r="DR135" s="66"/>
      <c r="DS135" s="66"/>
      <c r="DT135" s="66"/>
      <c r="DU135" s="66"/>
      <c r="DV135" s="66"/>
      <c r="DW135" s="66"/>
      <c r="DX135" s="66"/>
      <c r="DY135" s="66"/>
      <c r="DZ135" s="66"/>
      <c r="EA135" s="66"/>
      <c r="EB135" s="66"/>
      <c r="EC135" s="66"/>
      <c r="ED135" s="66"/>
      <c r="EE135" s="66"/>
      <c r="EF135" s="66"/>
      <c r="EG135" s="66"/>
      <c r="EH135" s="66"/>
      <c r="EI135" s="66"/>
      <c r="EJ135" s="66"/>
      <c r="EK135" s="66"/>
      <c r="EL135" s="66"/>
      <c r="EM135" s="66"/>
      <c r="EN135" s="66"/>
      <c r="EO135" s="66"/>
      <c r="EP135" s="66"/>
      <c r="EQ135" s="66"/>
      <c r="ER135" s="66"/>
      <c r="ES135" s="66"/>
      <c r="ET135" s="66"/>
      <c r="EU135" s="66"/>
      <c r="EV135" s="66"/>
      <c r="EW135" s="66"/>
      <c r="EX135" s="66"/>
      <c r="EY135" s="66"/>
      <c r="EZ135" s="66"/>
      <c r="FA135" s="66"/>
      <c r="FB135" s="66"/>
      <c r="FC135" s="66"/>
      <c r="FD135" s="66"/>
      <c r="FE135" s="66"/>
      <c r="FF135" s="66"/>
      <c r="FG135" s="66"/>
      <c r="FH135" s="66"/>
      <c r="FI135" s="66"/>
      <c r="FJ135" s="66"/>
      <c r="FK135" s="66"/>
      <c r="FL135" s="66"/>
      <c r="FM135" s="66"/>
      <c r="FN135" s="66"/>
    </row>
    <row r="136" spans="1:170" ht="25.5">
      <c r="A136" s="46"/>
      <c r="B136" s="46">
        <v>131</v>
      </c>
      <c r="C136" s="46"/>
      <c r="D136" s="110">
        <v>2733</v>
      </c>
      <c r="E136" s="111" t="s">
        <v>97</v>
      </c>
      <c r="F136" s="46"/>
      <c r="G136" s="51"/>
      <c r="H136" s="51"/>
      <c r="I136" s="51"/>
      <c r="J136" s="112">
        <v>18700</v>
      </c>
      <c r="K136" s="51"/>
      <c r="L136" s="51"/>
      <c r="M136" s="112"/>
      <c r="N136" s="51"/>
      <c r="O136" s="52"/>
      <c r="P136" s="54"/>
      <c r="Q136" s="51"/>
      <c r="R136" s="51"/>
      <c r="S136" s="111" t="s">
        <v>96</v>
      </c>
      <c r="T136" s="113">
        <f t="shared" si="1"/>
        <v>18700</v>
      </c>
      <c r="U136" s="110">
        <v>2733</v>
      </c>
    </row>
    <row r="137" spans="1:170">
      <c r="A137" s="46">
        <v>8</v>
      </c>
      <c r="B137" s="46">
        <v>132</v>
      </c>
      <c r="C137" s="46">
        <v>11</v>
      </c>
      <c r="D137" s="68">
        <v>2733</v>
      </c>
      <c r="E137" s="67" t="s">
        <v>33</v>
      </c>
      <c r="F137" s="46">
        <v>4246</v>
      </c>
      <c r="G137" s="54">
        <v>0</v>
      </c>
      <c r="H137" s="48">
        <v>18700</v>
      </c>
      <c r="I137" s="48"/>
      <c r="J137" s="48"/>
      <c r="K137" s="51"/>
      <c r="L137" s="54"/>
      <c r="M137" s="54"/>
      <c r="N137" s="54">
        <v>10</v>
      </c>
      <c r="O137" s="52">
        <v>10</v>
      </c>
      <c r="P137" s="53">
        <v>108</v>
      </c>
      <c r="Q137" s="54">
        <v>0</v>
      </c>
      <c r="R137" s="48">
        <v>18700</v>
      </c>
      <c r="S137" s="56">
        <v>42228</v>
      </c>
      <c r="T137" s="113">
        <f t="shared" si="1"/>
        <v>0</v>
      </c>
      <c r="U137" s="68">
        <v>2733</v>
      </c>
    </row>
    <row r="138" spans="1:170">
      <c r="A138" s="46">
        <v>9</v>
      </c>
      <c r="B138" s="46">
        <v>133</v>
      </c>
      <c r="C138" s="46">
        <v>11</v>
      </c>
      <c r="D138" s="68">
        <v>2733</v>
      </c>
      <c r="E138" s="67" t="s">
        <v>33</v>
      </c>
      <c r="F138" s="46">
        <v>4246</v>
      </c>
      <c r="G138" s="54">
        <v>0</v>
      </c>
      <c r="H138" s="48">
        <v>18700</v>
      </c>
      <c r="I138" s="48"/>
      <c r="J138" s="48"/>
      <c r="K138" s="51"/>
      <c r="L138" s="54"/>
      <c r="M138" s="54"/>
      <c r="N138" s="54">
        <v>10</v>
      </c>
      <c r="O138" s="52">
        <v>10</v>
      </c>
      <c r="P138" s="53">
        <v>156</v>
      </c>
      <c r="Q138" s="54">
        <v>0</v>
      </c>
      <c r="R138" s="48">
        <v>18700</v>
      </c>
      <c r="S138" s="56">
        <v>42259</v>
      </c>
      <c r="T138" s="113">
        <f t="shared" si="1"/>
        <v>0</v>
      </c>
      <c r="U138" s="68">
        <v>2733</v>
      </c>
    </row>
    <row r="139" spans="1:170">
      <c r="A139" s="46">
        <v>10</v>
      </c>
      <c r="B139" s="46">
        <v>134</v>
      </c>
      <c r="C139" s="46">
        <v>11</v>
      </c>
      <c r="D139" s="68">
        <v>2733</v>
      </c>
      <c r="E139" s="67" t="s">
        <v>60</v>
      </c>
      <c r="F139" s="46">
        <v>4246</v>
      </c>
      <c r="G139" s="54">
        <v>0</v>
      </c>
      <c r="H139" s="48">
        <v>18700</v>
      </c>
      <c r="I139" s="48"/>
      <c r="J139" s="48"/>
      <c r="K139" s="51">
        <v>500</v>
      </c>
      <c r="L139" s="54"/>
      <c r="M139" s="54"/>
      <c r="N139" s="54">
        <v>10</v>
      </c>
      <c r="O139" s="52">
        <v>10</v>
      </c>
      <c r="P139" s="53">
        <v>156</v>
      </c>
      <c r="Q139" s="54">
        <v>0</v>
      </c>
      <c r="R139" s="48">
        <v>18700</v>
      </c>
      <c r="S139" s="56">
        <v>42289</v>
      </c>
      <c r="T139" s="113">
        <f t="shared" si="1"/>
        <v>-500</v>
      </c>
      <c r="U139" s="68">
        <v>2733</v>
      </c>
    </row>
    <row r="140" spans="1:170">
      <c r="A140" s="46">
        <v>11</v>
      </c>
      <c r="B140" s="46">
        <v>135</v>
      </c>
      <c r="C140" s="46">
        <v>11</v>
      </c>
      <c r="D140" s="68">
        <v>2733</v>
      </c>
      <c r="E140" s="67" t="s">
        <v>60</v>
      </c>
      <c r="F140" s="46">
        <v>4246</v>
      </c>
      <c r="G140" s="54">
        <v>18200</v>
      </c>
      <c r="H140" s="48"/>
      <c r="I140" s="48"/>
      <c r="J140" s="48"/>
      <c r="K140" s="51"/>
      <c r="L140" s="54">
        <v>500</v>
      </c>
      <c r="M140" s="54"/>
      <c r="N140" s="54">
        <v>10</v>
      </c>
      <c r="O140" s="52">
        <v>10</v>
      </c>
      <c r="P140" s="53">
        <v>152</v>
      </c>
      <c r="Q140" s="54">
        <v>18200</v>
      </c>
      <c r="R140" s="48"/>
      <c r="S140" s="56">
        <v>42320</v>
      </c>
      <c r="T140" s="113">
        <f t="shared" si="1"/>
        <v>-500</v>
      </c>
      <c r="U140" s="68">
        <v>2733</v>
      </c>
    </row>
    <row r="141" spans="1:170">
      <c r="A141" s="46">
        <v>12</v>
      </c>
      <c r="B141" s="46">
        <v>136</v>
      </c>
      <c r="C141" s="46">
        <v>11</v>
      </c>
      <c r="D141" s="68">
        <v>2733</v>
      </c>
      <c r="E141" s="67" t="s">
        <v>60</v>
      </c>
      <c r="F141" s="46">
        <v>4246</v>
      </c>
      <c r="G141" s="54">
        <v>17700</v>
      </c>
      <c r="H141" s="48">
        <v>0</v>
      </c>
      <c r="I141" s="48"/>
      <c r="J141" s="48"/>
      <c r="K141" s="51">
        <v>500</v>
      </c>
      <c r="L141" s="54"/>
      <c r="M141" s="54"/>
      <c r="N141" s="54">
        <v>10</v>
      </c>
      <c r="O141" s="52">
        <v>10</v>
      </c>
      <c r="P141" s="53">
        <v>148</v>
      </c>
      <c r="Q141" s="54">
        <v>17700</v>
      </c>
      <c r="R141" s="48">
        <v>0</v>
      </c>
      <c r="S141" s="56">
        <v>42350</v>
      </c>
      <c r="T141" s="113">
        <f t="shared" si="1"/>
        <v>-500</v>
      </c>
      <c r="U141" s="68">
        <v>2733</v>
      </c>
    </row>
    <row r="142" spans="1:170">
      <c r="A142" s="46">
        <v>13</v>
      </c>
      <c r="B142" s="46">
        <v>137</v>
      </c>
      <c r="C142" s="46">
        <v>11</v>
      </c>
      <c r="D142" s="68">
        <v>2733</v>
      </c>
      <c r="E142" s="67" t="s">
        <v>60</v>
      </c>
      <c r="F142" s="46">
        <v>4246</v>
      </c>
      <c r="G142" s="54">
        <v>17200</v>
      </c>
      <c r="H142" s="48">
        <v>0</v>
      </c>
      <c r="I142" s="48"/>
      <c r="J142" s="48"/>
      <c r="K142" s="51">
        <v>500</v>
      </c>
      <c r="L142" s="54"/>
      <c r="M142" s="54"/>
      <c r="N142" s="54">
        <v>10</v>
      </c>
      <c r="O142" s="52">
        <v>10</v>
      </c>
      <c r="P142" s="53">
        <v>143</v>
      </c>
      <c r="Q142" s="54">
        <v>17200</v>
      </c>
      <c r="R142" s="48">
        <v>0</v>
      </c>
      <c r="S142" s="56">
        <v>42381</v>
      </c>
      <c r="T142" s="113">
        <f t="shared" si="1"/>
        <v>-500</v>
      </c>
      <c r="U142" s="68">
        <v>2733</v>
      </c>
    </row>
    <row r="143" spans="1:170">
      <c r="A143" s="39"/>
      <c r="B143" s="39">
        <v>138</v>
      </c>
      <c r="C143" s="39"/>
      <c r="D143" s="104" t="s">
        <v>188</v>
      </c>
      <c r="E143" s="129"/>
      <c r="F143" s="39"/>
      <c r="G143" s="121"/>
      <c r="H143" s="131"/>
      <c r="I143" s="131">
        <v>0</v>
      </c>
      <c r="J143" s="131">
        <v>18700</v>
      </c>
      <c r="K143" s="118">
        <v>1500</v>
      </c>
      <c r="L143" s="121">
        <v>500</v>
      </c>
      <c r="M143" s="121">
        <v>0</v>
      </c>
      <c r="N143" s="121"/>
      <c r="O143" s="120"/>
      <c r="P143" s="128"/>
      <c r="Q143" s="121">
        <f>+Q142-K142</f>
        <v>16700</v>
      </c>
      <c r="R143" s="131"/>
      <c r="S143" s="122">
        <f>+I143+J143-K143-L143-M143</f>
        <v>16700</v>
      </c>
      <c r="T143" s="123">
        <f t="shared" si="1"/>
        <v>16700</v>
      </c>
      <c r="U143" s="104">
        <v>2733</v>
      </c>
      <c r="V143" s="66" t="s">
        <v>229</v>
      </c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  <c r="DS143" s="66"/>
      <c r="DT143" s="66"/>
      <c r="DU143" s="66"/>
      <c r="DV143" s="66"/>
      <c r="DW143" s="66"/>
      <c r="DX143" s="66"/>
      <c r="DY143" s="66"/>
      <c r="DZ143" s="66"/>
      <c r="EA143" s="66"/>
      <c r="EB143" s="66"/>
      <c r="EC143" s="66"/>
      <c r="ED143" s="66"/>
      <c r="EE143" s="66"/>
      <c r="EF143" s="66"/>
      <c r="EG143" s="66"/>
      <c r="EH143" s="66"/>
      <c r="EI143" s="66"/>
      <c r="EJ143" s="66"/>
      <c r="EK143" s="66"/>
      <c r="EL143" s="66"/>
      <c r="EM143" s="66"/>
      <c r="EN143" s="66"/>
      <c r="EO143" s="66"/>
      <c r="EP143" s="66"/>
      <c r="EQ143" s="66"/>
      <c r="ER143" s="66"/>
      <c r="ES143" s="66"/>
      <c r="ET143" s="66"/>
      <c r="EU143" s="66"/>
      <c r="EV143" s="66"/>
      <c r="EW143" s="66"/>
      <c r="EX143" s="66"/>
      <c r="EY143" s="66"/>
      <c r="EZ143" s="66"/>
      <c r="FA143" s="66"/>
      <c r="FB143" s="66"/>
      <c r="FC143" s="66"/>
      <c r="FD143" s="66"/>
      <c r="FE143" s="66"/>
      <c r="FF143" s="66"/>
      <c r="FG143" s="66"/>
      <c r="FH143" s="66"/>
      <c r="FI143" s="66"/>
      <c r="FJ143" s="66"/>
      <c r="FK143" s="66"/>
      <c r="FL143" s="66"/>
      <c r="FM143" s="66"/>
      <c r="FN143" s="66"/>
    </row>
    <row r="144" spans="1:170">
      <c r="A144" s="46"/>
      <c r="B144" s="46">
        <v>139</v>
      </c>
      <c r="C144" s="46"/>
      <c r="D144" s="103">
        <v>2739</v>
      </c>
      <c r="E144" s="91" t="s">
        <v>181</v>
      </c>
      <c r="F144" s="92">
        <v>3327</v>
      </c>
      <c r="G144" s="51"/>
      <c r="H144" s="51"/>
      <c r="I144" s="93">
        <v>84700</v>
      </c>
      <c r="J144" s="51"/>
      <c r="K144" s="51"/>
      <c r="L144" s="51"/>
      <c r="M144" s="51"/>
      <c r="N144" s="51"/>
      <c r="O144" s="52"/>
      <c r="P144" s="54"/>
      <c r="Q144" s="51"/>
      <c r="R144" s="51"/>
      <c r="S144" s="56">
        <v>42094</v>
      </c>
      <c r="T144" s="113">
        <f t="shared" si="1"/>
        <v>84700</v>
      </c>
      <c r="U144" s="103">
        <v>2739</v>
      </c>
    </row>
    <row r="145" spans="1:170">
      <c r="A145" s="46">
        <v>4</v>
      </c>
      <c r="B145" s="46">
        <v>140</v>
      </c>
      <c r="C145" s="46">
        <v>5</v>
      </c>
      <c r="D145" s="68">
        <v>2739</v>
      </c>
      <c r="E145" s="47" t="s">
        <v>32</v>
      </c>
      <c r="F145" s="46">
        <v>3327</v>
      </c>
      <c r="G145" s="54">
        <v>84700</v>
      </c>
      <c r="H145" s="50">
        <v>0</v>
      </c>
      <c r="I145" s="50"/>
      <c r="J145" s="50"/>
      <c r="K145" s="51">
        <v>1700</v>
      </c>
      <c r="L145" s="54"/>
      <c r="M145" s="54"/>
      <c r="N145" s="54"/>
      <c r="O145" s="52">
        <v>10.5</v>
      </c>
      <c r="P145" s="53">
        <v>741</v>
      </c>
      <c r="Q145" s="54">
        <v>84700</v>
      </c>
      <c r="R145" s="50">
        <v>0</v>
      </c>
      <c r="S145" s="56">
        <v>42106</v>
      </c>
      <c r="T145" s="113">
        <f t="shared" si="1"/>
        <v>-1700</v>
      </c>
      <c r="U145" s="68">
        <v>2739</v>
      </c>
      <c r="FN145" s="38">
        <f>SUM(A145:FM145)</f>
        <v>221211.5</v>
      </c>
    </row>
    <row r="146" spans="1:170">
      <c r="A146" s="46">
        <v>5</v>
      </c>
      <c r="B146" s="46">
        <v>141</v>
      </c>
      <c r="C146" s="46">
        <v>5</v>
      </c>
      <c r="D146" s="68">
        <v>2739</v>
      </c>
      <c r="E146" s="67" t="s">
        <v>32</v>
      </c>
      <c r="F146" s="46">
        <v>3327</v>
      </c>
      <c r="G146" s="54">
        <v>83000</v>
      </c>
      <c r="H146" s="50">
        <v>0</v>
      </c>
      <c r="I146" s="50"/>
      <c r="J146" s="50"/>
      <c r="K146" s="51">
        <v>1700</v>
      </c>
      <c r="L146" s="54"/>
      <c r="M146" s="54"/>
      <c r="N146" s="54"/>
      <c r="O146" s="52">
        <v>10.5</v>
      </c>
      <c r="P146" s="53">
        <v>726</v>
      </c>
      <c r="Q146" s="54">
        <v>83000</v>
      </c>
      <c r="R146" s="50">
        <v>0</v>
      </c>
      <c r="S146" s="56">
        <v>42136</v>
      </c>
      <c r="T146" s="113">
        <f t="shared" si="1"/>
        <v>-1700</v>
      </c>
      <c r="U146" s="68">
        <v>2739</v>
      </c>
    </row>
    <row r="147" spans="1:170">
      <c r="A147" s="46">
        <v>6</v>
      </c>
      <c r="B147" s="46">
        <v>142</v>
      </c>
      <c r="C147" s="46">
        <v>5</v>
      </c>
      <c r="D147" s="68">
        <v>2739</v>
      </c>
      <c r="E147" s="67" t="s">
        <v>32</v>
      </c>
      <c r="F147" s="46">
        <v>3327</v>
      </c>
      <c r="G147" s="54">
        <v>81300</v>
      </c>
      <c r="H147" s="50">
        <v>0</v>
      </c>
      <c r="I147" s="50"/>
      <c r="J147" s="50"/>
      <c r="K147" s="51">
        <v>1700</v>
      </c>
      <c r="L147" s="54"/>
      <c r="M147" s="54"/>
      <c r="N147" s="54"/>
      <c r="O147" s="52">
        <v>10.5</v>
      </c>
      <c r="P147" s="53">
        <v>711</v>
      </c>
      <c r="Q147" s="54">
        <v>81300</v>
      </c>
      <c r="R147" s="50">
        <v>0</v>
      </c>
      <c r="S147" s="56">
        <v>42167</v>
      </c>
      <c r="T147" s="113">
        <f t="shared" si="1"/>
        <v>-1700</v>
      </c>
      <c r="U147" s="68">
        <v>2739</v>
      </c>
    </row>
    <row r="148" spans="1:170">
      <c r="A148" s="46">
        <v>7</v>
      </c>
      <c r="B148" s="46">
        <v>143</v>
      </c>
      <c r="C148" s="46">
        <v>5</v>
      </c>
      <c r="D148" s="68">
        <v>2739</v>
      </c>
      <c r="E148" s="67" t="s">
        <v>32</v>
      </c>
      <c r="F148" s="46">
        <v>3327</v>
      </c>
      <c r="G148" s="54">
        <v>79600</v>
      </c>
      <c r="H148" s="50">
        <v>0</v>
      </c>
      <c r="I148" s="50"/>
      <c r="J148" s="50"/>
      <c r="K148" s="51">
        <v>1700</v>
      </c>
      <c r="L148" s="54"/>
      <c r="M148" s="54"/>
      <c r="N148" s="54"/>
      <c r="O148" s="52">
        <v>10.5</v>
      </c>
      <c r="P148" s="53">
        <v>697</v>
      </c>
      <c r="Q148" s="54">
        <v>79600</v>
      </c>
      <c r="R148" s="50">
        <v>0</v>
      </c>
      <c r="S148" s="56">
        <v>42197</v>
      </c>
      <c r="T148" s="113">
        <f t="shared" si="1"/>
        <v>-1700</v>
      </c>
      <c r="U148" s="68">
        <v>2739</v>
      </c>
    </row>
    <row r="149" spans="1:170">
      <c r="A149" s="46">
        <v>8</v>
      </c>
      <c r="B149" s="46">
        <v>144</v>
      </c>
      <c r="C149" s="46">
        <v>5</v>
      </c>
      <c r="D149" s="68">
        <v>2739</v>
      </c>
      <c r="E149" s="67" t="s">
        <v>32</v>
      </c>
      <c r="F149" s="46">
        <v>3327</v>
      </c>
      <c r="G149" s="54">
        <v>77900</v>
      </c>
      <c r="H149" s="50">
        <v>0</v>
      </c>
      <c r="I149" s="50"/>
      <c r="J149" s="50"/>
      <c r="K149" s="51">
        <v>1700</v>
      </c>
      <c r="L149" s="54"/>
      <c r="M149" s="54"/>
      <c r="N149" s="54"/>
      <c r="O149" s="52">
        <v>10.5</v>
      </c>
      <c r="P149" s="53">
        <v>682</v>
      </c>
      <c r="Q149" s="54">
        <v>77900</v>
      </c>
      <c r="R149" s="50">
        <v>0</v>
      </c>
      <c r="S149" s="56">
        <v>42228</v>
      </c>
      <c r="T149" s="113">
        <f t="shared" si="1"/>
        <v>-1700</v>
      </c>
      <c r="U149" s="68">
        <v>2739</v>
      </c>
    </row>
    <row r="150" spans="1:170">
      <c r="A150" s="46">
        <v>9</v>
      </c>
      <c r="B150" s="46">
        <v>145</v>
      </c>
      <c r="C150" s="46">
        <v>5</v>
      </c>
      <c r="D150" s="68">
        <v>2739</v>
      </c>
      <c r="E150" s="67" t="s">
        <v>32</v>
      </c>
      <c r="F150" s="46">
        <v>3327</v>
      </c>
      <c r="G150" s="54">
        <v>76200</v>
      </c>
      <c r="H150" s="50">
        <v>0</v>
      </c>
      <c r="I150" s="50"/>
      <c r="J150" s="50"/>
      <c r="K150" s="51">
        <v>1700</v>
      </c>
      <c r="L150" s="54"/>
      <c r="M150" s="54"/>
      <c r="N150" s="54"/>
      <c r="O150" s="52">
        <v>10.5</v>
      </c>
      <c r="P150" s="53">
        <v>667</v>
      </c>
      <c r="Q150" s="54">
        <v>76200</v>
      </c>
      <c r="R150" s="50">
        <v>0</v>
      </c>
      <c r="S150" s="56">
        <v>42259</v>
      </c>
      <c r="T150" s="113">
        <f t="shared" si="1"/>
        <v>-1700</v>
      </c>
      <c r="U150" s="68">
        <v>2739</v>
      </c>
    </row>
    <row r="151" spans="1:170">
      <c r="A151" s="46">
        <v>10</v>
      </c>
      <c r="B151" s="46">
        <v>146</v>
      </c>
      <c r="C151" s="46">
        <v>5</v>
      </c>
      <c r="D151" s="68">
        <v>2739</v>
      </c>
      <c r="E151" s="67" t="s">
        <v>32</v>
      </c>
      <c r="F151" s="46">
        <v>3327</v>
      </c>
      <c r="G151" s="54">
        <v>74500</v>
      </c>
      <c r="H151" s="50">
        <v>0</v>
      </c>
      <c r="I151" s="50"/>
      <c r="J151" s="50"/>
      <c r="K151" s="51">
        <v>1700</v>
      </c>
      <c r="L151" s="54"/>
      <c r="M151" s="54"/>
      <c r="N151" s="54"/>
      <c r="O151" s="52">
        <v>10.5</v>
      </c>
      <c r="P151" s="53">
        <v>652</v>
      </c>
      <c r="Q151" s="54">
        <v>74500</v>
      </c>
      <c r="R151" s="50">
        <v>0</v>
      </c>
      <c r="S151" s="56">
        <v>42289</v>
      </c>
      <c r="T151" s="113">
        <f t="shared" si="1"/>
        <v>-1700</v>
      </c>
      <c r="U151" s="68">
        <v>2739</v>
      </c>
    </row>
    <row r="152" spans="1:170">
      <c r="A152" s="46">
        <v>11</v>
      </c>
      <c r="B152" s="46">
        <v>147</v>
      </c>
      <c r="C152" s="46">
        <v>5</v>
      </c>
      <c r="D152" s="68">
        <v>2739</v>
      </c>
      <c r="E152" s="67" t="s">
        <v>32</v>
      </c>
      <c r="F152" s="46">
        <v>3327</v>
      </c>
      <c r="G152" s="54">
        <v>72800</v>
      </c>
      <c r="H152" s="50">
        <v>0</v>
      </c>
      <c r="I152" s="50"/>
      <c r="J152" s="50"/>
      <c r="K152" s="51">
        <v>1700</v>
      </c>
      <c r="L152" s="54"/>
      <c r="M152" s="54"/>
      <c r="N152" s="54"/>
      <c r="O152" s="52">
        <v>10.5</v>
      </c>
      <c r="P152" s="53">
        <v>637</v>
      </c>
      <c r="Q152" s="54">
        <v>72800</v>
      </c>
      <c r="R152" s="50">
        <v>0</v>
      </c>
      <c r="S152" s="56">
        <v>42320</v>
      </c>
      <c r="T152" s="113">
        <f t="shared" si="1"/>
        <v>-1700</v>
      </c>
      <c r="U152" s="68">
        <v>2739</v>
      </c>
    </row>
    <row r="153" spans="1:170">
      <c r="A153" s="46">
        <v>12</v>
      </c>
      <c r="B153" s="46">
        <v>148</v>
      </c>
      <c r="C153" s="46">
        <v>5</v>
      </c>
      <c r="D153" s="68">
        <v>2739</v>
      </c>
      <c r="E153" s="67" t="s">
        <v>32</v>
      </c>
      <c r="F153" s="46">
        <v>3327</v>
      </c>
      <c r="G153" s="54">
        <v>71100</v>
      </c>
      <c r="H153" s="50">
        <v>0</v>
      </c>
      <c r="I153" s="50"/>
      <c r="J153" s="50"/>
      <c r="K153" s="51">
        <v>1700</v>
      </c>
      <c r="L153" s="54"/>
      <c r="M153" s="54"/>
      <c r="N153" s="54"/>
      <c r="O153" s="52">
        <v>10.5</v>
      </c>
      <c r="P153" s="53">
        <v>622</v>
      </c>
      <c r="Q153" s="54">
        <v>71100</v>
      </c>
      <c r="R153" s="50">
        <v>0</v>
      </c>
      <c r="S153" s="56">
        <v>42350</v>
      </c>
      <c r="T153" s="113">
        <f t="shared" si="1"/>
        <v>-1700</v>
      </c>
      <c r="U153" s="68">
        <v>2739</v>
      </c>
    </row>
    <row r="154" spans="1:170">
      <c r="A154" s="46">
        <v>13</v>
      </c>
      <c r="B154" s="46">
        <v>149</v>
      </c>
      <c r="C154" s="46">
        <v>5</v>
      </c>
      <c r="D154" s="68">
        <v>2739</v>
      </c>
      <c r="E154" s="67" t="s">
        <v>32</v>
      </c>
      <c r="F154" s="46">
        <v>3327</v>
      </c>
      <c r="G154" s="54">
        <v>69400</v>
      </c>
      <c r="H154" s="50">
        <v>0</v>
      </c>
      <c r="I154" s="50"/>
      <c r="J154" s="50"/>
      <c r="K154" s="51">
        <v>1700</v>
      </c>
      <c r="L154" s="54"/>
      <c r="M154" s="54"/>
      <c r="N154" s="54"/>
      <c r="O154" s="52">
        <v>10.5</v>
      </c>
      <c r="P154" s="53">
        <v>607</v>
      </c>
      <c r="Q154" s="54">
        <v>69400</v>
      </c>
      <c r="R154" s="50">
        <v>0</v>
      </c>
      <c r="S154" s="56">
        <v>42381</v>
      </c>
      <c r="T154" s="113">
        <f t="shared" si="1"/>
        <v>-1700</v>
      </c>
      <c r="U154" s="68">
        <v>2739</v>
      </c>
    </row>
    <row r="155" spans="1:170">
      <c r="A155" s="39"/>
      <c r="B155" s="39">
        <v>150</v>
      </c>
      <c r="C155" s="39"/>
      <c r="D155" s="104" t="s">
        <v>216</v>
      </c>
      <c r="E155" s="129"/>
      <c r="F155" s="39"/>
      <c r="G155" s="121"/>
      <c r="H155" s="127"/>
      <c r="I155" s="127">
        <v>84700</v>
      </c>
      <c r="J155" s="127">
        <v>0</v>
      </c>
      <c r="K155" s="118">
        <v>17000</v>
      </c>
      <c r="L155" s="121">
        <v>0</v>
      </c>
      <c r="M155" s="121">
        <v>0</v>
      </c>
      <c r="N155" s="121"/>
      <c r="O155" s="120"/>
      <c r="P155" s="128"/>
      <c r="Q155" s="121">
        <f>+Q154-K154</f>
        <v>67700</v>
      </c>
      <c r="R155" s="127"/>
      <c r="S155" s="122">
        <f>+I155+J155-K155-L155-M155</f>
        <v>67700</v>
      </c>
      <c r="T155" s="123">
        <f t="shared" si="1"/>
        <v>67700</v>
      </c>
      <c r="U155" s="104">
        <v>2739</v>
      </c>
      <c r="V155" s="66" t="s">
        <v>229</v>
      </c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  <c r="DS155" s="66"/>
      <c r="DT155" s="66"/>
      <c r="DU155" s="66"/>
      <c r="DV155" s="66"/>
      <c r="DW155" s="66"/>
      <c r="DX155" s="66"/>
      <c r="DY155" s="66"/>
      <c r="DZ155" s="66"/>
      <c r="EA155" s="66"/>
      <c r="EB155" s="66"/>
      <c r="EC155" s="66"/>
      <c r="ED155" s="66"/>
      <c r="EE155" s="66"/>
      <c r="EF155" s="66"/>
      <c r="EG155" s="66"/>
      <c r="EH155" s="66"/>
      <c r="EI155" s="66"/>
      <c r="EJ155" s="66"/>
      <c r="EK155" s="66"/>
      <c r="EL155" s="66"/>
      <c r="EM155" s="66"/>
      <c r="EN155" s="66"/>
      <c r="EO155" s="66"/>
      <c r="EP155" s="66"/>
      <c r="EQ155" s="66"/>
      <c r="ER155" s="66"/>
      <c r="ES155" s="66"/>
      <c r="ET155" s="66"/>
      <c r="EU155" s="66"/>
      <c r="EV155" s="66"/>
      <c r="EW155" s="66"/>
      <c r="EX155" s="66"/>
      <c r="EY155" s="66"/>
      <c r="EZ155" s="66"/>
      <c r="FA155" s="66"/>
      <c r="FB155" s="66"/>
      <c r="FC155" s="66"/>
      <c r="FD155" s="66"/>
      <c r="FE155" s="66"/>
      <c r="FF155" s="66"/>
      <c r="FG155" s="66"/>
      <c r="FH155" s="66"/>
      <c r="FI155" s="66"/>
      <c r="FJ155" s="66"/>
      <c r="FK155" s="66"/>
      <c r="FL155" s="66"/>
      <c r="FM155" s="66"/>
      <c r="FN155" s="66"/>
    </row>
    <row r="156" spans="1:170">
      <c r="A156" s="46"/>
      <c r="B156" s="46">
        <v>151</v>
      </c>
      <c r="C156" s="46"/>
      <c r="D156" s="103">
        <v>2754</v>
      </c>
      <c r="E156" s="91" t="s">
        <v>167</v>
      </c>
      <c r="F156" s="92">
        <v>3341</v>
      </c>
      <c r="G156" s="51"/>
      <c r="H156" s="51"/>
      <c r="I156" s="93">
        <v>13700</v>
      </c>
      <c r="J156" s="51"/>
      <c r="K156" s="51"/>
      <c r="L156" s="51"/>
      <c r="M156" s="51"/>
      <c r="N156" s="51"/>
      <c r="O156" s="52"/>
      <c r="P156" s="54"/>
      <c r="Q156" s="51"/>
      <c r="R156" s="51"/>
      <c r="S156" s="56">
        <v>42094</v>
      </c>
      <c r="T156" s="113">
        <f t="shared" ref="T156:T219" si="2">+I156+J156-K156-L156-M156</f>
        <v>13700</v>
      </c>
      <c r="U156" s="103">
        <v>2754</v>
      </c>
    </row>
    <row r="157" spans="1:170">
      <c r="A157" s="46">
        <v>4</v>
      </c>
      <c r="B157" s="46">
        <v>152</v>
      </c>
      <c r="C157" s="46">
        <v>21</v>
      </c>
      <c r="D157" s="68">
        <v>2754</v>
      </c>
      <c r="E157" s="47" t="s">
        <v>35</v>
      </c>
      <c r="F157" s="46">
        <v>3341</v>
      </c>
      <c r="G157" s="54">
        <v>13700</v>
      </c>
      <c r="H157" s="50">
        <v>0</v>
      </c>
      <c r="I157" s="50"/>
      <c r="J157" s="50"/>
      <c r="K157" s="51">
        <v>350</v>
      </c>
      <c r="L157" s="54"/>
      <c r="M157" s="54"/>
      <c r="N157" s="54"/>
      <c r="O157" s="52">
        <v>10.5</v>
      </c>
      <c r="P157" s="53">
        <v>120</v>
      </c>
      <c r="Q157" s="54">
        <v>13700</v>
      </c>
      <c r="R157" s="50">
        <v>0</v>
      </c>
      <c r="S157" s="56">
        <v>42106</v>
      </c>
      <c r="T157" s="113">
        <f t="shared" si="2"/>
        <v>-350</v>
      </c>
      <c r="U157" s="68">
        <v>2754</v>
      </c>
      <c r="FN157" s="38">
        <f>SUM(A157:FM157)</f>
        <v>78662.5</v>
      </c>
    </row>
    <row r="158" spans="1:170">
      <c r="A158" s="46">
        <v>5</v>
      </c>
      <c r="B158" s="46">
        <v>153</v>
      </c>
      <c r="C158" s="46">
        <v>21</v>
      </c>
      <c r="D158" s="68">
        <v>2754</v>
      </c>
      <c r="E158" s="67" t="s">
        <v>35</v>
      </c>
      <c r="F158" s="46">
        <v>3341</v>
      </c>
      <c r="G158" s="54">
        <v>13350</v>
      </c>
      <c r="H158" s="50">
        <v>0</v>
      </c>
      <c r="I158" s="50"/>
      <c r="J158" s="50"/>
      <c r="K158" s="51">
        <v>350</v>
      </c>
      <c r="L158" s="54"/>
      <c r="M158" s="54"/>
      <c r="N158" s="54"/>
      <c r="O158" s="52">
        <v>10.5</v>
      </c>
      <c r="P158" s="53">
        <v>117</v>
      </c>
      <c r="Q158" s="54">
        <v>13350</v>
      </c>
      <c r="R158" s="50">
        <v>0</v>
      </c>
      <c r="S158" s="56">
        <v>42136</v>
      </c>
      <c r="T158" s="113">
        <f t="shared" si="2"/>
        <v>-350</v>
      </c>
      <c r="U158" s="68">
        <v>2754</v>
      </c>
    </row>
    <row r="159" spans="1:170">
      <c r="A159" s="46">
        <v>6</v>
      </c>
      <c r="B159" s="46">
        <v>154</v>
      </c>
      <c r="C159" s="46">
        <v>21</v>
      </c>
      <c r="D159" s="68">
        <v>2754</v>
      </c>
      <c r="E159" s="67" t="s">
        <v>35</v>
      </c>
      <c r="F159" s="46">
        <v>3341</v>
      </c>
      <c r="G159" s="54">
        <v>13000</v>
      </c>
      <c r="H159" s="50">
        <v>0</v>
      </c>
      <c r="I159" s="50"/>
      <c r="J159" s="50"/>
      <c r="K159" s="51">
        <v>350</v>
      </c>
      <c r="L159" s="54"/>
      <c r="M159" s="54"/>
      <c r="N159" s="54"/>
      <c r="O159" s="52">
        <v>10.5</v>
      </c>
      <c r="P159" s="53">
        <v>114</v>
      </c>
      <c r="Q159" s="54">
        <v>13000</v>
      </c>
      <c r="R159" s="50">
        <v>0</v>
      </c>
      <c r="S159" s="56">
        <v>42167</v>
      </c>
      <c r="T159" s="113">
        <f t="shared" si="2"/>
        <v>-350</v>
      </c>
      <c r="U159" s="68">
        <v>2754</v>
      </c>
    </row>
    <row r="160" spans="1:170">
      <c r="A160" s="46">
        <v>7</v>
      </c>
      <c r="B160" s="46">
        <v>155</v>
      </c>
      <c r="C160" s="46">
        <v>21</v>
      </c>
      <c r="D160" s="68">
        <v>2754</v>
      </c>
      <c r="E160" s="67" t="s">
        <v>35</v>
      </c>
      <c r="F160" s="46">
        <v>3341</v>
      </c>
      <c r="G160" s="54">
        <v>12650</v>
      </c>
      <c r="H160" s="50">
        <v>0</v>
      </c>
      <c r="I160" s="50"/>
      <c r="J160" s="50"/>
      <c r="K160" s="51">
        <v>350</v>
      </c>
      <c r="L160" s="54"/>
      <c r="M160" s="54"/>
      <c r="N160" s="54"/>
      <c r="O160" s="52">
        <v>10.5</v>
      </c>
      <c r="P160" s="53">
        <v>111</v>
      </c>
      <c r="Q160" s="54">
        <v>12650</v>
      </c>
      <c r="R160" s="50">
        <v>0</v>
      </c>
      <c r="S160" s="56">
        <v>42197</v>
      </c>
      <c r="T160" s="113">
        <f t="shared" si="2"/>
        <v>-350</v>
      </c>
      <c r="U160" s="68">
        <v>2754</v>
      </c>
    </row>
    <row r="161" spans="1:170">
      <c r="A161" s="46">
        <v>8</v>
      </c>
      <c r="B161" s="46">
        <v>156</v>
      </c>
      <c r="C161" s="46">
        <v>21</v>
      </c>
      <c r="D161" s="68">
        <v>2754</v>
      </c>
      <c r="E161" s="67" t="s">
        <v>35</v>
      </c>
      <c r="F161" s="46">
        <v>3341</v>
      </c>
      <c r="G161" s="54">
        <v>12300</v>
      </c>
      <c r="H161" s="50">
        <v>0</v>
      </c>
      <c r="I161" s="50"/>
      <c r="J161" s="50"/>
      <c r="K161" s="51">
        <v>350</v>
      </c>
      <c r="L161" s="54"/>
      <c r="M161" s="54"/>
      <c r="N161" s="54"/>
      <c r="O161" s="52">
        <v>10.5</v>
      </c>
      <c r="P161" s="53">
        <v>108</v>
      </c>
      <c r="Q161" s="54">
        <v>12300</v>
      </c>
      <c r="R161" s="50">
        <v>0</v>
      </c>
      <c r="S161" s="56">
        <v>42228</v>
      </c>
      <c r="T161" s="113">
        <f t="shared" si="2"/>
        <v>-350</v>
      </c>
      <c r="U161" s="68">
        <v>2754</v>
      </c>
    </row>
    <row r="162" spans="1:170">
      <c r="A162" s="46">
        <v>9</v>
      </c>
      <c r="B162" s="46">
        <v>157</v>
      </c>
      <c r="C162" s="46">
        <v>21</v>
      </c>
      <c r="D162" s="68">
        <v>2754</v>
      </c>
      <c r="E162" s="67" t="s">
        <v>35</v>
      </c>
      <c r="F162" s="46">
        <v>3341</v>
      </c>
      <c r="G162" s="54">
        <v>11950</v>
      </c>
      <c r="H162" s="50">
        <v>0</v>
      </c>
      <c r="I162" s="50"/>
      <c r="J162" s="50"/>
      <c r="K162" s="51">
        <v>350</v>
      </c>
      <c r="L162" s="54"/>
      <c r="M162" s="54"/>
      <c r="N162" s="54"/>
      <c r="O162" s="52">
        <v>10.5</v>
      </c>
      <c r="P162" s="53">
        <v>105</v>
      </c>
      <c r="Q162" s="54">
        <v>11950</v>
      </c>
      <c r="R162" s="50">
        <v>0</v>
      </c>
      <c r="S162" s="56">
        <v>42259</v>
      </c>
      <c r="T162" s="113">
        <f t="shared" si="2"/>
        <v>-350</v>
      </c>
      <c r="U162" s="68">
        <v>2754</v>
      </c>
    </row>
    <row r="163" spans="1:170">
      <c r="A163" s="46">
        <v>10</v>
      </c>
      <c r="B163" s="46">
        <v>158</v>
      </c>
      <c r="C163" s="46">
        <v>21</v>
      </c>
      <c r="D163" s="68">
        <v>2754</v>
      </c>
      <c r="E163" s="67" t="s">
        <v>61</v>
      </c>
      <c r="F163" s="46">
        <v>3341</v>
      </c>
      <c r="G163" s="54">
        <v>11600</v>
      </c>
      <c r="H163" s="50">
        <v>0</v>
      </c>
      <c r="I163" s="50"/>
      <c r="J163" s="50"/>
      <c r="K163" s="51">
        <v>350</v>
      </c>
      <c r="L163" s="54"/>
      <c r="M163" s="54"/>
      <c r="N163" s="54"/>
      <c r="O163" s="52">
        <v>10.5</v>
      </c>
      <c r="P163" s="53">
        <v>102</v>
      </c>
      <c r="Q163" s="54">
        <v>11600</v>
      </c>
      <c r="R163" s="50">
        <v>0</v>
      </c>
      <c r="S163" s="56">
        <v>42289</v>
      </c>
      <c r="T163" s="113">
        <f t="shared" si="2"/>
        <v>-350</v>
      </c>
      <c r="U163" s="68">
        <v>2754</v>
      </c>
    </row>
    <row r="164" spans="1:170">
      <c r="A164" s="46">
        <v>11</v>
      </c>
      <c r="B164" s="46">
        <v>159</v>
      </c>
      <c r="C164" s="46">
        <v>21</v>
      </c>
      <c r="D164" s="68">
        <v>2754</v>
      </c>
      <c r="E164" s="67" t="s">
        <v>61</v>
      </c>
      <c r="F164" s="46">
        <v>3341</v>
      </c>
      <c r="G164" s="54">
        <v>11250</v>
      </c>
      <c r="H164" s="50">
        <v>0</v>
      </c>
      <c r="I164" s="50"/>
      <c r="J164" s="50"/>
      <c r="K164" s="51">
        <v>350</v>
      </c>
      <c r="L164" s="54"/>
      <c r="M164" s="54"/>
      <c r="N164" s="54"/>
      <c r="O164" s="52">
        <v>10.5</v>
      </c>
      <c r="P164" s="53">
        <v>98</v>
      </c>
      <c r="Q164" s="54">
        <v>11250</v>
      </c>
      <c r="R164" s="50">
        <v>0</v>
      </c>
      <c r="S164" s="56">
        <v>42320</v>
      </c>
      <c r="T164" s="113">
        <f t="shared" si="2"/>
        <v>-350</v>
      </c>
      <c r="U164" s="68">
        <v>2754</v>
      </c>
    </row>
    <row r="165" spans="1:170">
      <c r="A165" s="46">
        <v>12</v>
      </c>
      <c r="B165" s="46">
        <v>160</v>
      </c>
      <c r="C165" s="46">
        <v>21</v>
      </c>
      <c r="D165" s="68">
        <v>2754</v>
      </c>
      <c r="E165" s="67" t="s">
        <v>61</v>
      </c>
      <c r="F165" s="46">
        <v>3341</v>
      </c>
      <c r="G165" s="54">
        <v>10900</v>
      </c>
      <c r="H165" s="50">
        <v>0</v>
      </c>
      <c r="I165" s="50"/>
      <c r="J165" s="50"/>
      <c r="K165" s="51">
        <v>350</v>
      </c>
      <c r="L165" s="54"/>
      <c r="M165" s="54"/>
      <c r="N165" s="54"/>
      <c r="O165" s="52">
        <v>10.5</v>
      </c>
      <c r="P165" s="53">
        <v>95</v>
      </c>
      <c r="Q165" s="54">
        <v>10900</v>
      </c>
      <c r="R165" s="50">
        <v>0</v>
      </c>
      <c r="S165" s="56">
        <v>42350</v>
      </c>
      <c r="T165" s="113">
        <f t="shared" si="2"/>
        <v>-350</v>
      </c>
      <c r="U165" s="68">
        <v>2754</v>
      </c>
    </row>
    <row r="166" spans="1:170">
      <c r="A166" s="46">
        <v>13</v>
      </c>
      <c r="B166" s="46">
        <v>161</v>
      </c>
      <c r="C166" s="46">
        <v>21</v>
      </c>
      <c r="D166" s="68">
        <v>2754</v>
      </c>
      <c r="E166" s="67" t="s">
        <v>61</v>
      </c>
      <c r="F166" s="46">
        <v>3341</v>
      </c>
      <c r="G166" s="54">
        <v>10550</v>
      </c>
      <c r="H166" s="50">
        <v>0</v>
      </c>
      <c r="I166" s="50"/>
      <c r="J166" s="50"/>
      <c r="K166" s="51">
        <v>350</v>
      </c>
      <c r="L166" s="54"/>
      <c r="M166" s="54"/>
      <c r="N166" s="54"/>
      <c r="O166" s="52">
        <v>10.5</v>
      </c>
      <c r="P166" s="53">
        <v>92</v>
      </c>
      <c r="Q166" s="54">
        <v>10550</v>
      </c>
      <c r="R166" s="50">
        <v>0</v>
      </c>
      <c r="S166" s="56">
        <v>42381</v>
      </c>
      <c r="T166" s="113">
        <f t="shared" si="2"/>
        <v>-350</v>
      </c>
      <c r="U166" s="68">
        <v>2754</v>
      </c>
    </row>
    <row r="167" spans="1:170">
      <c r="A167" s="39"/>
      <c r="B167" s="39">
        <v>162</v>
      </c>
      <c r="C167" s="39"/>
      <c r="D167" s="104" t="s">
        <v>204</v>
      </c>
      <c r="E167" s="129"/>
      <c r="F167" s="39"/>
      <c r="G167" s="121"/>
      <c r="H167" s="127"/>
      <c r="I167" s="127">
        <v>13700</v>
      </c>
      <c r="J167" s="127">
        <v>0</v>
      </c>
      <c r="K167" s="118">
        <v>3500</v>
      </c>
      <c r="L167" s="121">
        <v>0</v>
      </c>
      <c r="M167" s="121">
        <v>0</v>
      </c>
      <c r="N167" s="121"/>
      <c r="O167" s="120"/>
      <c r="P167" s="128"/>
      <c r="Q167" s="121">
        <f>+Q166-K166</f>
        <v>10200</v>
      </c>
      <c r="R167" s="127"/>
      <c r="S167" s="122">
        <f>+I167+J167-K167-L167-M167</f>
        <v>10200</v>
      </c>
      <c r="T167" s="123">
        <f t="shared" si="2"/>
        <v>10200</v>
      </c>
      <c r="U167" s="104">
        <v>2754</v>
      </c>
      <c r="V167" s="66" t="s">
        <v>229</v>
      </c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  <c r="DS167" s="66"/>
      <c r="DT167" s="66"/>
      <c r="DU167" s="66"/>
      <c r="DV167" s="66"/>
      <c r="DW167" s="66"/>
      <c r="DX167" s="66"/>
      <c r="DY167" s="66"/>
      <c r="DZ167" s="66"/>
      <c r="EA167" s="66"/>
      <c r="EB167" s="66"/>
      <c r="EC167" s="66"/>
      <c r="ED167" s="66"/>
      <c r="EE167" s="66"/>
      <c r="EF167" s="66"/>
      <c r="EG167" s="66"/>
      <c r="EH167" s="66"/>
      <c r="EI167" s="66"/>
      <c r="EJ167" s="66"/>
      <c r="EK167" s="66"/>
      <c r="EL167" s="66"/>
      <c r="EM167" s="66"/>
      <c r="EN167" s="66"/>
      <c r="EO167" s="66"/>
      <c r="EP167" s="66"/>
      <c r="EQ167" s="66"/>
      <c r="ER167" s="66"/>
      <c r="ES167" s="66"/>
      <c r="ET167" s="66"/>
      <c r="EU167" s="66"/>
      <c r="EV167" s="66"/>
      <c r="EW167" s="66"/>
      <c r="EX167" s="66"/>
      <c r="EY167" s="66"/>
      <c r="EZ167" s="66"/>
      <c r="FA167" s="66"/>
      <c r="FB167" s="66"/>
      <c r="FC167" s="66"/>
      <c r="FD167" s="66"/>
      <c r="FE167" s="66"/>
      <c r="FF167" s="66"/>
      <c r="FG167" s="66"/>
      <c r="FH167" s="66"/>
      <c r="FI167" s="66"/>
      <c r="FJ167" s="66"/>
      <c r="FK167" s="66"/>
      <c r="FL167" s="66"/>
      <c r="FM167" s="66"/>
      <c r="FN167" s="66"/>
    </row>
    <row r="168" spans="1:170">
      <c r="A168" s="46"/>
      <c r="B168" s="46">
        <v>163</v>
      </c>
      <c r="C168" s="46"/>
      <c r="D168" s="110">
        <v>2756</v>
      </c>
      <c r="E168" s="111" t="s">
        <v>125</v>
      </c>
      <c r="F168" s="46"/>
      <c r="G168" s="51"/>
      <c r="H168" s="51"/>
      <c r="I168" s="51"/>
      <c r="J168" s="112">
        <v>150000</v>
      </c>
      <c r="K168" s="51"/>
      <c r="L168" s="51"/>
      <c r="M168" s="112"/>
      <c r="N168" s="51"/>
      <c r="O168" s="52"/>
      <c r="P168" s="54"/>
      <c r="Q168" s="51"/>
      <c r="R168" s="51"/>
      <c r="S168" s="111" t="s">
        <v>124</v>
      </c>
      <c r="T168" s="113">
        <f t="shared" si="2"/>
        <v>150000</v>
      </c>
      <c r="U168" s="110">
        <v>2756</v>
      </c>
    </row>
    <row r="169" spans="1:170">
      <c r="A169" s="46">
        <v>12</v>
      </c>
      <c r="B169" s="46">
        <v>164</v>
      </c>
      <c r="C169" s="46">
        <v>32</v>
      </c>
      <c r="D169" s="68">
        <v>2756</v>
      </c>
      <c r="E169" s="67" t="s">
        <v>45</v>
      </c>
      <c r="F169" s="46">
        <v>4244</v>
      </c>
      <c r="G169" s="54">
        <v>0</v>
      </c>
      <c r="H169" s="54">
        <v>150000</v>
      </c>
      <c r="I169" s="54"/>
      <c r="J169" s="54"/>
      <c r="K169" s="51">
        <v>2500</v>
      </c>
      <c r="L169" s="54"/>
      <c r="M169" s="54"/>
      <c r="N169" s="54">
        <v>9.5</v>
      </c>
      <c r="O169" s="52">
        <v>9.5</v>
      </c>
      <c r="P169" s="53">
        <v>1171</v>
      </c>
      <c r="Q169" s="54">
        <v>0</v>
      </c>
      <c r="R169" s="54">
        <v>150000</v>
      </c>
      <c r="S169" s="56">
        <v>42350</v>
      </c>
      <c r="T169" s="113">
        <f t="shared" si="2"/>
        <v>-2500</v>
      </c>
      <c r="U169" s="68">
        <v>2756</v>
      </c>
    </row>
    <row r="170" spans="1:170">
      <c r="A170" s="46">
        <v>13</v>
      </c>
      <c r="B170" s="46">
        <v>165</v>
      </c>
      <c r="C170" s="46">
        <v>32</v>
      </c>
      <c r="D170" s="68">
        <v>2756</v>
      </c>
      <c r="E170" s="67" t="s">
        <v>45</v>
      </c>
      <c r="F170" s="46">
        <v>4244</v>
      </c>
      <c r="G170" s="54">
        <v>0</v>
      </c>
      <c r="H170" s="54">
        <v>147500</v>
      </c>
      <c r="I170" s="54"/>
      <c r="J170" s="54"/>
      <c r="K170" s="51"/>
      <c r="L170" s="54"/>
      <c r="M170" s="54"/>
      <c r="N170" s="54">
        <v>9.5</v>
      </c>
      <c r="O170" s="52">
        <v>9.5</v>
      </c>
      <c r="P170" s="53"/>
      <c r="Q170" s="54">
        <v>0</v>
      </c>
      <c r="R170" s="54">
        <v>147500</v>
      </c>
      <c r="S170" s="56">
        <v>42381</v>
      </c>
      <c r="T170" s="113">
        <f t="shared" si="2"/>
        <v>0</v>
      </c>
      <c r="U170" s="68">
        <v>2756</v>
      </c>
    </row>
    <row r="171" spans="1:170">
      <c r="A171" s="46"/>
      <c r="B171" s="46">
        <v>166</v>
      </c>
      <c r="C171" s="46"/>
      <c r="D171" s="110">
        <v>2756</v>
      </c>
      <c r="E171" s="111" t="s">
        <v>125</v>
      </c>
      <c r="F171" s="46"/>
      <c r="G171" s="51"/>
      <c r="H171" s="51"/>
      <c r="I171" s="51"/>
      <c r="J171" s="51"/>
      <c r="K171" s="51"/>
      <c r="L171" s="51"/>
      <c r="M171" s="112">
        <v>2500</v>
      </c>
      <c r="N171" s="51"/>
      <c r="O171" s="52"/>
      <c r="P171" s="54"/>
      <c r="Q171" s="51"/>
      <c r="R171" s="51"/>
      <c r="S171" s="111" t="s">
        <v>148</v>
      </c>
      <c r="T171" s="113">
        <f t="shared" si="2"/>
        <v>-2500</v>
      </c>
      <c r="U171" s="110">
        <v>2756</v>
      </c>
    </row>
    <row r="172" spans="1:170" ht="25.5">
      <c r="A172" s="39"/>
      <c r="B172" s="39">
        <v>167</v>
      </c>
      <c r="C172" s="39"/>
      <c r="D172" s="114" t="s">
        <v>195</v>
      </c>
      <c r="E172" s="117"/>
      <c r="F172" s="39"/>
      <c r="G172" s="118"/>
      <c r="H172" s="118"/>
      <c r="I172" s="118">
        <v>0</v>
      </c>
      <c r="J172" s="118">
        <v>150000</v>
      </c>
      <c r="K172" s="118">
        <v>2500</v>
      </c>
      <c r="L172" s="118">
        <v>0</v>
      </c>
      <c r="M172" s="119">
        <v>2500</v>
      </c>
      <c r="N172" s="118"/>
      <c r="O172" s="120"/>
      <c r="P172" s="121"/>
      <c r="Q172" s="118"/>
      <c r="R172" s="143">
        <f>+R170-M171</f>
        <v>145000</v>
      </c>
      <c r="S172" s="122">
        <f>+I172+J172-K172-L172-M172</f>
        <v>145000</v>
      </c>
      <c r="T172" s="123">
        <f t="shared" si="2"/>
        <v>145000</v>
      </c>
      <c r="U172" s="114">
        <v>2756</v>
      </c>
      <c r="V172" s="66" t="s">
        <v>229</v>
      </c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  <c r="DR172" s="66"/>
      <c r="DS172" s="66"/>
      <c r="DT172" s="66"/>
      <c r="DU172" s="66"/>
      <c r="DV172" s="66"/>
      <c r="DW172" s="66"/>
      <c r="DX172" s="66"/>
      <c r="DY172" s="66"/>
      <c r="DZ172" s="66"/>
      <c r="EA172" s="66"/>
      <c r="EB172" s="66"/>
      <c r="EC172" s="66"/>
      <c r="ED172" s="66"/>
      <c r="EE172" s="66"/>
      <c r="EF172" s="66"/>
      <c r="EG172" s="66"/>
      <c r="EH172" s="66"/>
      <c r="EI172" s="66"/>
      <c r="EJ172" s="66"/>
      <c r="EK172" s="66"/>
      <c r="EL172" s="66"/>
      <c r="EM172" s="66"/>
      <c r="EN172" s="66"/>
      <c r="EO172" s="66"/>
      <c r="EP172" s="66"/>
      <c r="EQ172" s="66"/>
      <c r="ER172" s="66"/>
      <c r="ES172" s="66"/>
      <c r="ET172" s="66"/>
      <c r="EU172" s="66"/>
      <c r="EV172" s="66"/>
      <c r="EW172" s="66"/>
      <c r="EX172" s="66"/>
      <c r="EY172" s="66"/>
      <c r="EZ172" s="66"/>
      <c r="FA172" s="66"/>
      <c r="FB172" s="66"/>
      <c r="FC172" s="66"/>
      <c r="FD172" s="66"/>
      <c r="FE172" s="66"/>
      <c r="FF172" s="66"/>
      <c r="FG172" s="66"/>
      <c r="FH172" s="66"/>
      <c r="FI172" s="66"/>
      <c r="FJ172" s="66"/>
      <c r="FK172" s="66"/>
      <c r="FL172" s="66"/>
      <c r="FM172" s="66"/>
      <c r="FN172" s="66"/>
    </row>
    <row r="173" spans="1:170">
      <c r="A173" s="46"/>
      <c r="B173" s="46">
        <v>168</v>
      </c>
      <c r="C173" s="46"/>
      <c r="D173" s="103">
        <v>2770</v>
      </c>
      <c r="E173" s="91" t="s">
        <v>168</v>
      </c>
      <c r="F173" s="92">
        <v>4234</v>
      </c>
      <c r="G173" s="51"/>
      <c r="H173" s="51"/>
      <c r="I173" s="93">
        <v>20400</v>
      </c>
      <c r="J173" s="51"/>
      <c r="K173" s="51"/>
      <c r="L173" s="51"/>
      <c r="M173" s="51"/>
      <c r="N173" s="51"/>
      <c r="O173" s="52"/>
      <c r="P173" s="54"/>
      <c r="Q173" s="51"/>
      <c r="R173" s="51"/>
      <c r="S173" s="56">
        <v>42094</v>
      </c>
      <c r="T173" s="113">
        <f t="shared" si="2"/>
        <v>20400</v>
      </c>
      <c r="U173" s="103">
        <v>2770</v>
      </c>
    </row>
    <row r="174" spans="1:170">
      <c r="A174" s="46">
        <v>4</v>
      </c>
      <c r="B174" s="46">
        <v>169</v>
      </c>
      <c r="C174" s="46">
        <v>32</v>
      </c>
      <c r="D174" s="68">
        <v>2770</v>
      </c>
      <c r="E174" s="47" t="s">
        <v>46</v>
      </c>
      <c r="F174" s="46">
        <v>4234</v>
      </c>
      <c r="G174" s="54">
        <v>20400</v>
      </c>
      <c r="H174" s="50">
        <v>0</v>
      </c>
      <c r="I174" s="50"/>
      <c r="J174" s="50"/>
      <c r="K174" s="51">
        <v>1900</v>
      </c>
      <c r="L174" s="54"/>
      <c r="M174" s="54"/>
      <c r="N174" s="54"/>
      <c r="O174" s="52">
        <v>10.5</v>
      </c>
      <c r="P174" s="53">
        <v>179</v>
      </c>
      <c r="Q174" s="54">
        <v>20400</v>
      </c>
      <c r="R174" s="50">
        <v>0</v>
      </c>
      <c r="S174" s="56">
        <v>42106</v>
      </c>
      <c r="T174" s="113">
        <f t="shared" si="2"/>
        <v>-1900</v>
      </c>
      <c r="U174" s="68">
        <v>2770</v>
      </c>
      <c r="FN174" s="38">
        <f>SUM(A174:FM174)</f>
        <v>93074.5</v>
      </c>
    </row>
    <row r="175" spans="1:170">
      <c r="A175" s="46">
        <v>5</v>
      </c>
      <c r="B175" s="46">
        <v>170</v>
      </c>
      <c r="C175" s="46">
        <v>32</v>
      </c>
      <c r="D175" s="68">
        <v>2770</v>
      </c>
      <c r="E175" s="67" t="s">
        <v>46</v>
      </c>
      <c r="F175" s="46">
        <v>4234</v>
      </c>
      <c r="G175" s="54">
        <v>18500</v>
      </c>
      <c r="H175" s="50">
        <v>0</v>
      </c>
      <c r="I175" s="50"/>
      <c r="J175" s="50"/>
      <c r="K175" s="51">
        <v>1900</v>
      </c>
      <c r="L175" s="54"/>
      <c r="M175" s="54"/>
      <c r="N175" s="54"/>
      <c r="O175" s="52">
        <v>10.5</v>
      </c>
      <c r="P175" s="53">
        <v>162</v>
      </c>
      <c r="Q175" s="54">
        <v>18500</v>
      </c>
      <c r="R175" s="50">
        <v>0</v>
      </c>
      <c r="S175" s="56">
        <v>42136</v>
      </c>
      <c r="T175" s="113">
        <f t="shared" si="2"/>
        <v>-1900</v>
      </c>
      <c r="U175" s="68">
        <v>2770</v>
      </c>
    </row>
    <row r="176" spans="1:170">
      <c r="A176" s="46">
        <v>6</v>
      </c>
      <c r="B176" s="46">
        <v>171</v>
      </c>
      <c r="C176" s="46">
        <v>32</v>
      </c>
      <c r="D176" s="68">
        <v>2770</v>
      </c>
      <c r="E176" s="67" t="s">
        <v>46</v>
      </c>
      <c r="F176" s="46">
        <v>4234</v>
      </c>
      <c r="G176" s="54">
        <v>16600</v>
      </c>
      <c r="H176" s="50">
        <v>0</v>
      </c>
      <c r="I176" s="50"/>
      <c r="J176" s="50"/>
      <c r="K176" s="51">
        <v>1900</v>
      </c>
      <c r="L176" s="54"/>
      <c r="M176" s="54"/>
      <c r="N176" s="54"/>
      <c r="O176" s="52">
        <v>10.5</v>
      </c>
      <c r="P176" s="53">
        <v>145</v>
      </c>
      <c r="Q176" s="54">
        <v>16600</v>
      </c>
      <c r="R176" s="50">
        <v>0</v>
      </c>
      <c r="S176" s="56">
        <v>42167</v>
      </c>
      <c r="T176" s="113">
        <f t="shared" si="2"/>
        <v>-1900</v>
      </c>
      <c r="U176" s="68">
        <v>2770</v>
      </c>
    </row>
    <row r="177" spans="1:170">
      <c r="A177" s="46">
        <v>7</v>
      </c>
      <c r="B177" s="46">
        <v>172</v>
      </c>
      <c r="C177" s="46">
        <v>32</v>
      </c>
      <c r="D177" s="68">
        <v>2770</v>
      </c>
      <c r="E177" s="67" t="s">
        <v>46</v>
      </c>
      <c r="F177" s="46">
        <v>4234</v>
      </c>
      <c r="G177" s="54">
        <v>14700</v>
      </c>
      <c r="H177" s="50">
        <v>0</v>
      </c>
      <c r="I177" s="50"/>
      <c r="J177" s="50"/>
      <c r="K177" s="51">
        <v>1900</v>
      </c>
      <c r="L177" s="54"/>
      <c r="M177" s="54"/>
      <c r="N177" s="54"/>
      <c r="O177" s="52">
        <v>10.5</v>
      </c>
      <c r="P177" s="53">
        <v>129</v>
      </c>
      <c r="Q177" s="54">
        <v>14700</v>
      </c>
      <c r="R177" s="50">
        <v>0</v>
      </c>
      <c r="S177" s="56">
        <v>42197</v>
      </c>
      <c r="T177" s="113">
        <f t="shared" si="2"/>
        <v>-1900</v>
      </c>
      <c r="U177" s="68">
        <v>2770</v>
      </c>
    </row>
    <row r="178" spans="1:170">
      <c r="A178" s="46">
        <v>8</v>
      </c>
      <c r="B178" s="46">
        <v>173</v>
      </c>
      <c r="C178" s="46">
        <v>32</v>
      </c>
      <c r="D178" s="68">
        <v>2770</v>
      </c>
      <c r="E178" s="67" t="s">
        <v>46</v>
      </c>
      <c r="F178" s="46">
        <v>4234</v>
      </c>
      <c r="G178" s="54">
        <v>12800</v>
      </c>
      <c r="H178" s="50">
        <v>0</v>
      </c>
      <c r="I178" s="50"/>
      <c r="J178" s="50"/>
      <c r="K178" s="51">
        <v>1900</v>
      </c>
      <c r="L178" s="54"/>
      <c r="M178" s="54"/>
      <c r="N178" s="54"/>
      <c r="O178" s="52">
        <v>10.5</v>
      </c>
      <c r="P178" s="53">
        <v>112</v>
      </c>
      <c r="Q178" s="54">
        <v>12800</v>
      </c>
      <c r="R178" s="50">
        <v>0</v>
      </c>
      <c r="S178" s="56">
        <v>42228</v>
      </c>
      <c r="T178" s="113">
        <f t="shared" si="2"/>
        <v>-1900</v>
      </c>
      <c r="U178" s="68">
        <v>2770</v>
      </c>
    </row>
    <row r="179" spans="1:170">
      <c r="A179" s="46">
        <v>9</v>
      </c>
      <c r="B179" s="46">
        <v>174</v>
      </c>
      <c r="C179" s="46">
        <v>32</v>
      </c>
      <c r="D179" s="68">
        <v>2770</v>
      </c>
      <c r="E179" s="67" t="s">
        <v>46</v>
      </c>
      <c r="F179" s="46">
        <v>4234</v>
      </c>
      <c r="G179" s="54">
        <v>10900</v>
      </c>
      <c r="H179" s="50">
        <v>0</v>
      </c>
      <c r="I179" s="50"/>
      <c r="J179" s="50"/>
      <c r="K179" s="51">
        <v>1900</v>
      </c>
      <c r="L179" s="54"/>
      <c r="M179" s="54"/>
      <c r="N179" s="54"/>
      <c r="O179" s="52">
        <v>10.5</v>
      </c>
      <c r="P179" s="53">
        <v>95</v>
      </c>
      <c r="Q179" s="54">
        <v>10900</v>
      </c>
      <c r="R179" s="50">
        <v>0</v>
      </c>
      <c r="S179" s="56">
        <v>42259</v>
      </c>
      <c r="T179" s="113">
        <f t="shared" si="2"/>
        <v>-1900</v>
      </c>
      <c r="U179" s="68">
        <v>2770</v>
      </c>
    </row>
    <row r="180" spans="1:170">
      <c r="A180" s="46">
        <v>10</v>
      </c>
      <c r="B180" s="46">
        <v>175</v>
      </c>
      <c r="C180" s="46">
        <v>32</v>
      </c>
      <c r="D180" s="68">
        <v>2770</v>
      </c>
      <c r="E180" s="67" t="s">
        <v>65</v>
      </c>
      <c r="F180" s="46">
        <v>4234</v>
      </c>
      <c r="G180" s="54">
        <v>9000</v>
      </c>
      <c r="H180" s="50">
        <v>0</v>
      </c>
      <c r="I180" s="50"/>
      <c r="J180" s="50"/>
      <c r="K180" s="51">
        <v>1900</v>
      </c>
      <c r="L180" s="54"/>
      <c r="M180" s="54"/>
      <c r="N180" s="54"/>
      <c r="O180" s="52">
        <v>10.5</v>
      </c>
      <c r="P180" s="53">
        <v>79</v>
      </c>
      <c r="Q180" s="54">
        <v>9000</v>
      </c>
      <c r="R180" s="50">
        <v>0</v>
      </c>
      <c r="S180" s="56">
        <v>42289</v>
      </c>
      <c r="T180" s="113">
        <f t="shared" si="2"/>
        <v>-1900</v>
      </c>
      <c r="U180" s="68">
        <v>2770</v>
      </c>
    </row>
    <row r="181" spans="1:170">
      <c r="A181" s="46">
        <v>11</v>
      </c>
      <c r="B181" s="46">
        <v>176</v>
      </c>
      <c r="C181" s="46">
        <v>32</v>
      </c>
      <c r="D181" s="68">
        <v>2770</v>
      </c>
      <c r="E181" s="67" t="s">
        <v>65</v>
      </c>
      <c r="F181" s="46">
        <v>4234</v>
      </c>
      <c r="G181" s="54">
        <v>7100</v>
      </c>
      <c r="H181" s="50">
        <v>0</v>
      </c>
      <c r="I181" s="50"/>
      <c r="J181" s="50"/>
      <c r="K181" s="51">
        <v>1900</v>
      </c>
      <c r="L181" s="54"/>
      <c r="M181" s="54"/>
      <c r="N181" s="54"/>
      <c r="O181" s="52">
        <v>10.5</v>
      </c>
      <c r="P181" s="53">
        <v>62</v>
      </c>
      <c r="Q181" s="54">
        <v>7100</v>
      </c>
      <c r="R181" s="50">
        <v>0</v>
      </c>
      <c r="S181" s="56">
        <v>42320</v>
      </c>
      <c r="T181" s="113">
        <f t="shared" si="2"/>
        <v>-1900</v>
      </c>
      <c r="U181" s="68">
        <v>2770</v>
      </c>
    </row>
    <row r="182" spans="1:170">
      <c r="A182" s="46">
        <v>12</v>
      </c>
      <c r="B182" s="46">
        <v>177</v>
      </c>
      <c r="C182" s="46">
        <v>32</v>
      </c>
      <c r="D182" s="68">
        <v>2770</v>
      </c>
      <c r="E182" s="67" t="s">
        <v>65</v>
      </c>
      <c r="F182" s="46">
        <v>4234</v>
      </c>
      <c r="G182" s="54">
        <v>5200</v>
      </c>
      <c r="H182" s="50">
        <v>0</v>
      </c>
      <c r="I182" s="50"/>
      <c r="J182" s="50"/>
      <c r="K182" s="51">
        <v>1900</v>
      </c>
      <c r="L182" s="54"/>
      <c r="M182" s="54"/>
      <c r="N182" s="54"/>
      <c r="O182" s="52">
        <v>10.5</v>
      </c>
      <c r="P182" s="53">
        <v>46</v>
      </c>
      <c r="Q182" s="54">
        <v>5200</v>
      </c>
      <c r="R182" s="50">
        <v>0</v>
      </c>
      <c r="S182" s="56">
        <v>42350</v>
      </c>
      <c r="T182" s="113">
        <f t="shared" si="2"/>
        <v>-1900</v>
      </c>
      <c r="U182" s="68">
        <v>2770</v>
      </c>
    </row>
    <row r="183" spans="1:170">
      <c r="A183" s="46">
        <v>13</v>
      </c>
      <c r="B183" s="46">
        <v>178</v>
      </c>
      <c r="C183" s="46">
        <v>32</v>
      </c>
      <c r="D183" s="68">
        <v>2770</v>
      </c>
      <c r="E183" s="67" t="s">
        <v>65</v>
      </c>
      <c r="F183" s="46">
        <v>4234</v>
      </c>
      <c r="G183" s="54">
        <v>3300</v>
      </c>
      <c r="H183" s="50">
        <v>0</v>
      </c>
      <c r="I183" s="50"/>
      <c r="J183" s="50"/>
      <c r="K183" s="51">
        <v>1900</v>
      </c>
      <c r="L183" s="54"/>
      <c r="M183" s="54"/>
      <c r="N183" s="54"/>
      <c r="O183" s="52">
        <v>10.5</v>
      </c>
      <c r="P183" s="53">
        <v>29</v>
      </c>
      <c r="Q183" s="54">
        <v>3300</v>
      </c>
      <c r="R183" s="50">
        <v>0</v>
      </c>
      <c r="S183" s="56">
        <v>42381</v>
      </c>
      <c r="T183" s="113">
        <f t="shared" si="2"/>
        <v>-1900</v>
      </c>
      <c r="U183" s="68">
        <v>2770</v>
      </c>
    </row>
    <row r="184" spans="1:170">
      <c r="A184" s="39"/>
      <c r="B184" s="39">
        <v>179</v>
      </c>
      <c r="C184" s="39"/>
      <c r="D184" s="104" t="s">
        <v>202</v>
      </c>
      <c r="E184" s="129"/>
      <c r="F184" s="39"/>
      <c r="G184" s="121"/>
      <c r="H184" s="127"/>
      <c r="I184" s="127">
        <v>20400</v>
      </c>
      <c r="J184" s="127">
        <v>0</v>
      </c>
      <c r="K184" s="118">
        <v>19000</v>
      </c>
      <c r="L184" s="121">
        <v>0</v>
      </c>
      <c r="M184" s="121">
        <v>0</v>
      </c>
      <c r="N184" s="121"/>
      <c r="O184" s="120"/>
      <c r="P184" s="128"/>
      <c r="Q184" s="121">
        <f>+Q183-K183</f>
        <v>1400</v>
      </c>
      <c r="R184" s="127"/>
      <c r="S184" s="122">
        <f>+I184+J184-K184-L184-M184</f>
        <v>1400</v>
      </c>
      <c r="T184" s="123">
        <f t="shared" si="2"/>
        <v>1400</v>
      </c>
      <c r="U184" s="104">
        <v>2770</v>
      </c>
      <c r="V184" s="66" t="s">
        <v>229</v>
      </c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  <c r="DR184" s="66"/>
      <c r="DS184" s="66"/>
      <c r="DT184" s="66"/>
      <c r="DU184" s="66"/>
      <c r="DV184" s="66"/>
      <c r="DW184" s="66"/>
      <c r="DX184" s="66"/>
      <c r="DY184" s="66"/>
      <c r="DZ184" s="66"/>
      <c r="EA184" s="66"/>
      <c r="EB184" s="66"/>
      <c r="EC184" s="66"/>
      <c r="ED184" s="66"/>
      <c r="EE184" s="66"/>
      <c r="EF184" s="66"/>
      <c r="EG184" s="66"/>
      <c r="EH184" s="66"/>
      <c r="EI184" s="66"/>
      <c r="EJ184" s="66"/>
      <c r="EK184" s="66"/>
      <c r="EL184" s="66"/>
      <c r="EM184" s="66"/>
      <c r="EN184" s="66"/>
      <c r="EO184" s="66"/>
      <c r="EP184" s="66"/>
      <c r="EQ184" s="66"/>
      <c r="ER184" s="66"/>
      <c r="ES184" s="66"/>
      <c r="ET184" s="66"/>
      <c r="EU184" s="66"/>
      <c r="EV184" s="66"/>
      <c r="EW184" s="66"/>
      <c r="EX184" s="66"/>
      <c r="EY184" s="66"/>
      <c r="EZ184" s="66"/>
      <c r="FA184" s="66"/>
      <c r="FB184" s="66"/>
      <c r="FC184" s="66"/>
      <c r="FD184" s="66"/>
      <c r="FE184" s="66"/>
      <c r="FF184" s="66"/>
      <c r="FG184" s="66"/>
      <c r="FH184" s="66"/>
      <c r="FI184" s="66"/>
      <c r="FJ184" s="66"/>
      <c r="FK184" s="66"/>
      <c r="FL184" s="66"/>
      <c r="FM184" s="66"/>
      <c r="FN184" s="66"/>
    </row>
    <row r="185" spans="1:170">
      <c r="A185" s="46"/>
      <c r="B185" s="46">
        <v>180</v>
      </c>
      <c r="C185" s="46"/>
      <c r="D185" s="103">
        <v>2776</v>
      </c>
      <c r="E185" s="91" t="s">
        <v>164</v>
      </c>
      <c r="F185" s="92">
        <v>4228</v>
      </c>
      <c r="G185" s="51"/>
      <c r="H185" s="51"/>
      <c r="I185" s="93">
        <v>5250</v>
      </c>
      <c r="J185" s="51"/>
      <c r="K185" s="51"/>
      <c r="L185" s="51"/>
      <c r="M185" s="51"/>
      <c r="N185" s="51"/>
      <c r="O185" s="52"/>
      <c r="P185" s="54"/>
      <c r="Q185" s="51"/>
      <c r="R185" s="51"/>
      <c r="S185" s="56">
        <v>42094</v>
      </c>
      <c r="T185" s="113">
        <f t="shared" si="2"/>
        <v>5250</v>
      </c>
      <c r="U185" s="103">
        <v>2776</v>
      </c>
    </row>
    <row r="186" spans="1:170">
      <c r="A186" s="46">
        <v>4</v>
      </c>
      <c r="B186" s="46">
        <v>181</v>
      </c>
      <c r="C186" s="46">
        <v>32</v>
      </c>
      <c r="D186" s="68">
        <v>2776</v>
      </c>
      <c r="E186" s="47" t="s">
        <v>47</v>
      </c>
      <c r="F186" s="46">
        <v>4228</v>
      </c>
      <c r="G186" s="54">
        <v>5250</v>
      </c>
      <c r="H186" s="50">
        <v>0</v>
      </c>
      <c r="I186" s="50"/>
      <c r="J186" s="50"/>
      <c r="K186" s="51">
        <v>1500</v>
      </c>
      <c r="L186" s="54"/>
      <c r="M186" s="54"/>
      <c r="N186" s="54"/>
      <c r="O186" s="52">
        <v>10.5</v>
      </c>
      <c r="P186" s="53">
        <v>46</v>
      </c>
      <c r="Q186" s="54">
        <v>5250</v>
      </c>
      <c r="R186" s="50">
        <v>0</v>
      </c>
      <c r="S186" s="56">
        <v>42106</v>
      </c>
      <c r="T186" s="113">
        <f t="shared" si="2"/>
        <v>-1500</v>
      </c>
      <c r="U186" s="68">
        <v>2776</v>
      </c>
      <c r="FN186" s="38">
        <f>SUM(A186:FM186)</f>
        <v>62659.5</v>
      </c>
    </row>
    <row r="187" spans="1:170">
      <c r="A187" s="46">
        <v>5</v>
      </c>
      <c r="B187" s="46">
        <v>182</v>
      </c>
      <c r="C187" s="46">
        <v>32</v>
      </c>
      <c r="D187" s="68">
        <v>2776</v>
      </c>
      <c r="E187" s="67" t="s">
        <v>47</v>
      </c>
      <c r="F187" s="46">
        <v>4228</v>
      </c>
      <c r="G187" s="54">
        <v>3750</v>
      </c>
      <c r="H187" s="50">
        <v>0</v>
      </c>
      <c r="I187" s="50"/>
      <c r="J187" s="50"/>
      <c r="K187" s="51">
        <v>1500</v>
      </c>
      <c r="L187" s="54"/>
      <c r="M187" s="54"/>
      <c r="N187" s="54"/>
      <c r="O187" s="52">
        <v>10.5</v>
      </c>
      <c r="P187" s="53">
        <v>33</v>
      </c>
      <c r="Q187" s="54">
        <v>3750</v>
      </c>
      <c r="R187" s="50">
        <v>0</v>
      </c>
      <c r="S187" s="56">
        <v>42136</v>
      </c>
      <c r="T187" s="113">
        <f t="shared" si="2"/>
        <v>-1500</v>
      </c>
      <c r="U187" s="68">
        <v>2776</v>
      </c>
    </row>
    <row r="188" spans="1:170">
      <c r="A188" s="46">
        <v>6</v>
      </c>
      <c r="B188" s="46">
        <v>183</v>
      </c>
      <c r="C188" s="46">
        <v>32</v>
      </c>
      <c r="D188" s="68">
        <v>2776</v>
      </c>
      <c r="E188" s="67" t="s">
        <v>47</v>
      </c>
      <c r="F188" s="46">
        <v>4228</v>
      </c>
      <c r="G188" s="54">
        <v>2250</v>
      </c>
      <c r="H188" s="50">
        <v>0</v>
      </c>
      <c r="I188" s="50"/>
      <c r="J188" s="50"/>
      <c r="K188" s="51">
        <v>1500</v>
      </c>
      <c r="L188" s="54"/>
      <c r="M188" s="54"/>
      <c r="N188" s="54"/>
      <c r="O188" s="52">
        <v>10.5</v>
      </c>
      <c r="P188" s="53">
        <v>20</v>
      </c>
      <c r="Q188" s="54">
        <v>2250</v>
      </c>
      <c r="R188" s="50">
        <v>0</v>
      </c>
      <c r="S188" s="56">
        <v>42167</v>
      </c>
      <c r="T188" s="113">
        <f t="shared" si="2"/>
        <v>-1500</v>
      </c>
      <c r="U188" s="68">
        <v>2776</v>
      </c>
    </row>
    <row r="189" spans="1:170">
      <c r="A189" s="46">
        <v>7</v>
      </c>
      <c r="B189" s="46">
        <v>184</v>
      </c>
      <c r="C189" s="46">
        <v>32</v>
      </c>
      <c r="D189" s="68">
        <v>2776</v>
      </c>
      <c r="E189" s="67" t="s">
        <v>47</v>
      </c>
      <c r="F189" s="46">
        <v>4228</v>
      </c>
      <c r="G189" s="54">
        <v>750</v>
      </c>
      <c r="H189" s="50">
        <v>0</v>
      </c>
      <c r="I189" s="50"/>
      <c r="J189" s="50"/>
      <c r="K189" s="51"/>
      <c r="L189" s="54"/>
      <c r="M189" s="54"/>
      <c r="N189" s="54"/>
      <c r="O189" s="52">
        <v>10.5</v>
      </c>
      <c r="P189" s="53"/>
      <c r="Q189" s="54">
        <v>750</v>
      </c>
      <c r="R189" s="50">
        <v>0</v>
      </c>
      <c r="S189" s="56">
        <v>42197</v>
      </c>
      <c r="T189" s="113">
        <f t="shared" si="2"/>
        <v>0</v>
      </c>
      <c r="U189" s="68">
        <v>2776</v>
      </c>
    </row>
    <row r="190" spans="1:170">
      <c r="A190" s="46"/>
      <c r="B190" s="46">
        <v>185</v>
      </c>
      <c r="C190" s="46"/>
      <c r="D190" s="110">
        <v>2776</v>
      </c>
      <c r="E190" s="111" t="s">
        <v>99</v>
      </c>
      <c r="F190" s="46"/>
      <c r="G190" s="51"/>
      <c r="H190" s="51"/>
      <c r="I190" s="51"/>
      <c r="J190" s="51"/>
      <c r="K190" s="51"/>
      <c r="L190" s="54"/>
      <c r="M190" s="112">
        <v>750</v>
      </c>
      <c r="N190" s="51"/>
      <c r="O190" s="52"/>
      <c r="P190" s="54"/>
      <c r="Q190" s="51"/>
      <c r="R190" s="51"/>
      <c r="S190" s="111" t="s">
        <v>98</v>
      </c>
      <c r="T190" s="113">
        <f t="shared" si="2"/>
        <v>-750</v>
      </c>
      <c r="U190" s="110">
        <v>2776</v>
      </c>
    </row>
    <row r="191" spans="1:170" ht="25.5">
      <c r="A191" s="39"/>
      <c r="B191" s="39">
        <v>186</v>
      </c>
      <c r="C191" s="39"/>
      <c r="D191" s="114" t="s">
        <v>198</v>
      </c>
      <c r="E191" s="117"/>
      <c r="F191" s="39"/>
      <c r="G191" s="118"/>
      <c r="H191" s="118"/>
      <c r="I191" s="118">
        <v>5250</v>
      </c>
      <c r="J191" s="118">
        <v>0</v>
      </c>
      <c r="K191" s="118">
        <v>4500</v>
      </c>
      <c r="L191" s="121">
        <v>0</v>
      </c>
      <c r="M191" s="119">
        <v>750</v>
      </c>
      <c r="N191" s="118"/>
      <c r="O191" s="120"/>
      <c r="P191" s="121"/>
      <c r="Q191" s="143">
        <f>+Q189-M190</f>
        <v>0</v>
      </c>
      <c r="R191" s="118"/>
      <c r="S191" s="122">
        <f>+I191+J191-K191-L191-M191</f>
        <v>0</v>
      </c>
      <c r="T191" s="123">
        <f t="shared" si="2"/>
        <v>0</v>
      </c>
      <c r="U191" s="114">
        <v>2776</v>
      </c>
      <c r="V191" s="66" t="s">
        <v>229</v>
      </c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  <c r="DS191" s="66"/>
      <c r="DT191" s="66"/>
      <c r="DU191" s="66"/>
      <c r="DV191" s="66"/>
      <c r="DW191" s="66"/>
      <c r="DX191" s="66"/>
      <c r="DY191" s="66"/>
      <c r="DZ191" s="66"/>
      <c r="EA191" s="66"/>
      <c r="EB191" s="66"/>
      <c r="EC191" s="66"/>
      <c r="ED191" s="66"/>
      <c r="EE191" s="66"/>
      <c r="EF191" s="66"/>
      <c r="EG191" s="66"/>
      <c r="EH191" s="66"/>
      <c r="EI191" s="66"/>
      <c r="EJ191" s="66"/>
      <c r="EK191" s="66"/>
      <c r="EL191" s="66"/>
      <c r="EM191" s="66"/>
      <c r="EN191" s="66"/>
      <c r="EO191" s="66"/>
      <c r="EP191" s="66"/>
      <c r="EQ191" s="66"/>
      <c r="ER191" s="66"/>
      <c r="ES191" s="66"/>
      <c r="ET191" s="66"/>
      <c r="EU191" s="66"/>
      <c r="EV191" s="66"/>
      <c r="EW191" s="66"/>
      <c r="EX191" s="66"/>
      <c r="EY191" s="66"/>
      <c r="EZ191" s="66"/>
      <c r="FA191" s="66"/>
      <c r="FB191" s="66"/>
      <c r="FC191" s="66"/>
      <c r="FD191" s="66"/>
      <c r="FE191" s="66"/>
      <c r="FF191" s="66"/>
      <c r="FG191" s="66"/>
      <c r="FH191" s="66"/>
      <c r="FI191" s="66"/>
      <c r="FJ191" s="66"/>
      <c r="FK191" s="66"/>
      <c r="FL191" s="66"/>
      <c r="FM191" s="66"/>
      <c r="FN191" s="66"/>
    </row>
    <row r="192" spans="1:170">
      <c r="A192" s="46"/>
      <c r="B192" s="46">
        <v>187</v>
      </c>
      <c r="C192" s="46"/>
      <c r="D192" s="103">
        <v>2779</v>
      </c>
      <c r="E192" s="91" t="s">
        <v>166</v>
      </c>
      <c r="F192" s="92">
        <v>4419</v>
      </c>
      <c r="G192" s="51"/>
      <c r="H192" s="51"/>
      <c r="I192" s="93">
        <v>9350</v>
      </c>
      <c r="J192" s="51"/>
      <c r="K192" s="51"/>
      <c r="L192" s="51"/>
      <c r="M192" s="51"/>
      <c r="N192" s="51"/>
      <c r="O192" s="52"/>
      <c r="P192" s="54"/>
      <c r="Q192" s="51"/>
      <c r="R192" s="51"/>
      <c r="S192" s="56">
        <v>42094</v>
      </c>
      <c r="T192" s="113">
        <f t="shared" si="2"/>
        <v>9350</v>
      </c>
      <c r="U192" s="103">
        <v>2779</v>
      </c>
    </row>
    <row r="193" spans="1:170">
      <c r="A193" s="46">
        <v>4</v>
      </c>
      <c r="B193" s="46">
        <v>188</v>
      </c>
      <c r="C193" s="46">
        <v>32</v>
      </c>
      <c r="D193" s="68">
        <v>2779</v>
      </c>
      <c r="E193" s="47" t="s">
        <v>48</v>
      </c>
      <c r="F193" s="46">
        <v>4419</v>
      </c>
      <c r="G193" s="54">
        <v>9350</v>
      </c>
      <c r="H193" s="50">
        <v>0</v>
      </c>
      <c r="I193" s="50"/>
      <c r="J193" s="50"/>
      <c r="K193" s="51">
        <v>1600</v>
      </c>
      <c r="L193" s="54"/>
      <c r="M193" s="54"/>
      <c r="N193" s="54"/>
      <c r="O193" s="52">
        <v>10.5</v>
      </c>
      <c r="P193" s="53">
        <v>82</v>
      </c>
      <c r="Q193" s="54">
        <v>9350</v>
      </c>
      <c r="R193" s="50">
        <v>0</v>
      </c>
      <c r="S193" s="56">
        <v>42106</v>
      </c>
      <c r="T193" s="113">
        <f t="shared" si="2"/>
        <v>-1600</v>
      </c>
      <c r="U193" s="68">
        <v>2779</v>
      </c>
      <c r="FN193" s="38">
        <f>SUM(A193:FM193)</f>
        <v>71099.5</v>
      </c>
    </row>
    <row r="194" spans="1:170">
      <c r="A194" s="46">
        <v>5</v>
      </c>
      <c r="B194" s="46">
        <v>189</v>
      </c>
      <c r="C194" s="46">
        <v>32</v>
      </c>
      <c r="D194" s="68">
        <v>2779</v>
      </c>
      <c r="E194" s="67" t="s">
        <v>48</v>
      </c>
      <c r="F194" s="46">
        <v>4419</v>
      </c>
      <c r="G194" s="54">
        <v>7750</v>
      </c>
      <c r="H194" s="50">
        <v>0</v>
      </c>
      <c r="I194" s="50"/>
      <c r="J194" s="50"/>
      <c r="K194" s="51">
        <v>1600</v>
      </c>
      <c r="L194" s="54"/>
      <c r="M194" s="54"/>
      <c r="N194" s="54"/>
      <c r="O194" s="52">
        <v>10.5</v>
      </c>
      <c r="P194" s="53">
        <v>68</v>
      </c>
      <c r="Q194" s="54">
        <v>7750</v>
      </c>
      <c r="R194" s="50">
        <v>0</v>
      </c>
      <c r="S194" s="56">
        <v>42136</v>
      </c>
      <c r="T194" s="113">
        <f t="shared" si="2"/>
        <v>-1600</v>
      </c>
      <c r="U194" s="68">
        <v>2779</v>
      </c>
    </row>
    <row r="195" spans="1:170">
      <c r="A195" s="46">
        <v>6</v>
      </c>
      <c r="B195" s="46">
        <v>190</v>
      </c>
      <c r="C195" s="46">
        <v>32</v>
      </c>
      <c r="D195" s="68">
        <v>2779</v>
      </c>
      <c r="E195" s="67" t="s">
        <v>48</v>
      </c>
      <c r="F195" s="46">
        <v>4419</v>
      </c>
      <c r="G195" s="54">
        <v>6150</v>
      </c>
      <c r="H195" s="50">
        <v>0</v>
      </c>
      <c r="I195" s="50"/>
      <c r="J195" s="50"/>
      <c r="K195" s="51">
        <v>1600</v>
      </c>
      <c r="L195" s="54"/>
      <c r="M195" s="54"/>
      <c r="N195" s="54"/>
      <c r="O195" s="52">
        <v>10.5</v>
      </c>
      <c r="P195" s="53">
        <v>54</v>
      </c>
      <c r="Q195" s="54">
        <v>6150</v>
      </c>
      <c r="R195" s="50">
        <v>0</v>
      </c>
      <c r="S195" s="56">
        <v>42167</v>
      </c>
      <c r="T195" s="113">
        <f t="shared" si="2"/>
        <v>-1600</v>
      </c>
      <c r="U195" s="68">
        <v>2779</v>
      </c>
    </row>
    <row r="196" spans="1:170">
      <c r="A196" s="46">
        <v>7</v>
      </c>
      <c r="B196" s="46">
        <v>191</v>
      </c>
      <c r="C196" s="46">
        <v>32</v>
      </c>
      <c r="D196" s="68">
        <v>2779</v>
      </c>
      <c r="E196" s="67" t="s">
        <v>48</v>
      </c>
      <c r="F196" s="46">
        <v>4419</v>
      </c>
      <c r="G196" s="54">
        <v>4550</v>
      </c>
      <c r="H196" s="50">
        <v>0</v>
      </c>
      <c r="I196" s="50"/>
      <c r="J196" s="50"/>
      <c r="K196" s="51">
        <v>1600</v>
      </c>
      <c r="L196" s="54"/>
      <c r="M196" s="54"/>
      <c r="N196" s="54"/>
      <c r="O196" s="52">
        <v>10.5</v>
      </c>
      <c r="P196" s="53">
        <v>40</v>
      </c>
      <c r="Q196" s="54">
        <v>4550</v>
      </c>
      <c r="R196" s="50">
        <v>0</v>
      </c>
      <c r="S196" s="56">
        <v>42197</v>
      </c>
      <c r="T196" s="113">
        <f t="shared" si="2"/>
        <v>-1600</v>
      </c>
      <c r="U196" s="68">
        <v>2779</v>
      </c>
    </row>
    <row r="197" spans="1:170">
      <c r="A197" s="46">
        <v>8</v>
      </c>
      <c r="B197" s="46">
        <v>192</v>
      </c>
      <c r="C197" s="46">
        <v>32</v>
      </c>
      <c r="D197" s="68">
        <v>2779</v>
      </c>
      <c r="E197" s="67" t="s">
        <v>48</v>
      </c>
      <c r="F197" s="46">
        <v>4419</v>
      </c>
      <c r="G197" s="54">
        <v>2950</v>
      </c>
      <c r="H197" s="50">
        <v>0</v>
      </c>
      <c r="I197" s="50"/>
      <c r="J197" s="50"/>
      <c r="K197" s="51">
        <v>1600</v>
      </c>
      <c r="L197" s="54"/>
      <c r="M197" s="54"/>
      <c r="N197" s="54"/>
      <c r="O197" s="52">
        <v>10.5</v>
      </c>
      <c r="P197" s="53">
        <v>26</v>
      </c>
      <c r="Q197" s="54">
        <v>2950</v>
      </c>
      <c r="R197" s="50">
        <v>0</v>
      </c>
      <c r="S197" s="56">
        <v>42228</v>
      </c>
      <c r="T197" s="113">
        <f t="shared" si="2"/>
        <v>-1600</v>
      </c>
      <c r="U197" s="68">
        <v>2779</v>
      </c>
    </row>
    <row r="198" spans="1:170">
      <c r="A198" s="46">
        <v>9</v>
      </c>
      <c r="B198" s="46">
        <v>193</v>
      </c>
      <c r="C198" s="46">
        <v>32</v>
      </c>
      <c r="D198" s="68">
        <v>2779</v>
      </c>
      <c r="E198" s="67" t="s">
        <v>48</v>
      </c>
      <c r="F198" s="46">
        <v>4419</v>
      </c>
      <c r="G198" s="54">
        <v>1350</v>
      </c>
      <c r="H198" s="50">
        <v>0</v>
      </c>
      <c r="I198" s="50"/>
      <c r="J198" s="50"/>
      <c r="K198" s="51">
        <v>1350</v>
      </c>
      <c r="L198" s="54"/>
      <c r="M198" s="54"/>
      <c r="N198" s="54"/>
      <c r="O198" s="52">
        <v>10.5</v>
      </c>
      <c r="P198" s="53">
        <v>12</v>
      </c>
      <c r="Q198" s="54">
        <v>1350</v>
      </c>
      <c r="R198" s="50">
        <v>0</v>
      </c>
      <c r="S198" s="56">
        <v>42259</v>
      </c>
      <c r="T198" s="113">
        <f t="shared" si="2"/>
        <v>-1350</v>
      </c>
      <c r="U198" s="68">
        <v>2779</v>
      </c>
    </row>
    <row r="199" spans="1:170">
      <c r="A199" s="39"/>
      <c r="B199" s="39">
        <v>194</v>
      </c>
      <c r="C199" s="39"/>
      <c r="D199" s="104" t="s">
        <v>200</v>
      </c>
      <c r="E199" s="129"/>
      <c r="F199" s="39"/>
      <c r="G199" s="121"/>
      <c r="H199" s="127"/>
      <c r="I199" s="127">
        <v>9350</v>
      </c>
      <c r="J199" s="127">
        <v>0</v>
      </c>
      <c r="K199" s="118">
        <v>9350</v>
      </c>
      <c r="L199" s="121">
        <v>0</v>
      </c>
      <c r="M199" s="121">
        <v>0</v>
      </c>
      <c r="N199" s="121"/>
      <c r="O199" s="120"/>
      <c r="P199" s="128"/>
      <c r="Q199" s="121">
        <f>+Q198-K198</f>
        <v>0</v>
      </c>
      <c r="R199" s="127"/>
      <c r="S199" s="122">
        <f>+I199+J199-K199-L199-M199</f>
        <v>0</v>
      </c>
      <c r="T199" s="123">
        <f t="shared" si="2"/>
        <v>0</v>
      </c>
      <c r="U199" s="104">
        <v>2779</v>
      </c>
      <c r="V199" s="66" t="s">
        <v>229</v>
      </c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66"/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  <c r="DR199" s="66"/>
      <c r="DS199" s="66"/>
      <c r="DT199" s="66"/>
      <c r="DU199" s="66"/>
      <c r="DV199" s="66"/>
      <c r="DW199" s="66"/>
      <c r="DX199" s="66"/>
      <c r="DY199" s="66"/>
      <c r="DZ199" s="66"/>
      <c r="EA199" s="66"/>
      <c r="EB199" s="66"/>
      <c r="EC199" s="66"/>
      <c r="ED199" s="66"/>
      <c r="EE199" s="66"/>
      <c r="EF199" s="66"/>
      <c r="EG199" s="66"/>
      <c r="EH199" s="66"/>
      <c r="EI199" s="66"/>
      <c r="EJ199" s="66"/>
      <c r="EK199" s="66"/>
      <c r="EL199" s="66"/>
      <c r="EM199" s="66"/>
      <c r="EN199" s="66"/>
      <c r="EO199" s="66"/>
      <c r="EP199" s="66"/>
      <c r="EQ199" s="66"/>
      <c r="ER199" s="66"/>
      <c r="ES199" s="66"/>
      <c r="ET199" s="66"/>
      <c r="EU199" s="66"/>
      <c r="EV199" s="66"/>
      <c r="EW199" s="66"/>
      <c r="EX199" s="66"/>
      <c r="EY199" s="66"/>
      <c r="EZ199" s="66"/>
      <c r="FA199" s="66"/>
      <c r="FB199" s="66"/>
      <c r="FC199" s="66"/>
      <c r="FD199" s="66"/>
      <c r="FE199" s="66"/>
      <c r="FF199" s="66"/>
      <c r="FG199" s="66"/>
      <c r="FH199" s="66"/>
      <c r="FI199" s="66"/>
      <c r="FJ199" s="66"/>
      <c r="FK199" s="66"/>
      <c r="FL199" s="66"/>
      <c r="FM199" s="66"/>
      <c r="FN199" s="66"/>
    </row>
    <row r="200" spans="1:170">
      <c r="A200" s="46"/>
      <c r="B200" s="46">
        <v>195</v>
      </c>
      <c r="C200" s="46"/>
      <c r="D200" s="103">
        <v>2789</v>
      </c>
      <c r="E200" s="91" t="s">
        <v>174</v>
      </c>
      <c r="F200" s="92">
        <v>4268</v>
      </c>
      <c r="G200" s="51"/>
      <c r="H200" s="51"/>
      <c r="I200" s="93">
        <v>40065</v>
      </c>
      <c r="J200" s="51"/>
      <c r="K200" s="51"/>
      <c r="L200" s="51"/>
      <c r="M200" s="51"/>
      <c r="N200" s="51"/>
      <c r="O200" s="52"/>
      <c r="P200" s="54"/>
      <c r="Q200" s="51"/>
      <c r="R200" s="51"/>
      <c r="S200" s="56">
        <v>42094</v>
      </c>
      <c r="T200" s="113">
        <f t="shared" si="2"/>
        <v>40065</v>
      </c>
      <c r="U200" s="103">
        <v>2789</v>
      </c>
    </row>
    <row r="201" spans="1:170">
      <c r="A201" s="46">
        <v>4</v>
      </c>
      <c r="B201" s="46">
        <v>196</v>
      </c>
      <c r="C201" s="46">
        <v>23</v>
      </c>
      <c r="D201" s="68">
        <v>2789</v>
      </c>
      <c r="E201" s="47" t="s">
        <v>58</v>
      </c>
      <c r="F201" s="46">
        <v>4268</v>
      </c>
      <c r="G201" s="54">
        <v>13915</v>
      </c>
      <c r="H201" s="50">
        <v>26500</v>
      </c>
      <c r="I201" s="50"/>
      <c r="J201" s="50"/>
      <c r="K201" s="51">
        <v>565</v>
      </c>
      <c r="L201" s="54">
        <v>500</v>
      </c>
      <c r="M201" s="54"/>
      <c r="N201" s="54">
        <v>10</v>
      </c>
      <c r="O201" s="52">
        <v>10.5</v>
      </c>
      <c r="P201" s="53">
        <v>340</v>
      </c>
      <c r="Q201" s="54">
        <v>13915</v>
      </c>
      <c r="R201" s="50">
        <v>26500</v>
      </c>
      <c r="S201" s="56">
        <v>42106</v>
      </c>
      <c r="T201" s="113">
        <f t="shared" si="2"/>
        <v>-1065</v>
      </c>
      <c r="U201" s="68">
        <v>2789</v>
      </c>
      <c r="FN201" s="38">
        <f>SUM(A201:FM201)</f>
        <v>133365.5</v>
      </c>
    </row>
    <row r="202" spans="1:170">
      <c r="A202" s="46">
        <v>5</v>
      </c>
      <c r="B202" s="46">
        <v>197</v>
      </c>
      <c r="C202" s="46">
        <v>23</v>
      </c>
      <c r="D202" s="68">
        <v>2789</v>
      </c>
      <c r="E202" s="67" t="s">
        <v>58</v>
      </c>
      <c r="F202" s="46">
        <v>4268</v>
      </c>
      <c r="G202" s="54">
        <v>13350</v>
      </c>
      <c r="H202" s="50">
        <v>26000</v>
      </c>
      <c r="I202" s="50"/>
      <c r="J202" s="50"/>
      <c r="K202" s="51">
        <v>350</v>
      </c>
      <c r="L202" s="54">
        <v>500</v>
      </c>
      <c r="M202" s="54"/>
      <c r="N202" s="54">
        <v>10</v>
      </c>
      <c r="O202" s="52">
        <v>10.5</v>
      </c>
      <c r="P202" s="53">
        <v>333</v>
      </c>
      <c r="Q202" s="54">
        <v>13350</v>
      </c>
      <c r="R202" s="50">
        <v>26000</v>
      </c>
      <c r="S202" s="56">
        <v>42136</v>
      </c>
      <c r="T202" s="113">
        <f t="shared" si="2"/>
        <v>-850</v>
      </c>
      <c r="U202" s="68">
        <v>2789</v>
      </c>
    </row>
    <row r="203" spans="1:170">
      <c r="A203" s="46">
        <v>6</v>
      </c>
      <c r="B203" s="46">
        <v>198</v>
      </c>
      <c r="C203" s="46">
        <v>23</v>
      </c>
      <c r="D203" s="68">
        <v>2789</v>
      </c>
      <c r="E203" s="67" t="s">
        <v>58</v>
      </c>
      <c r="F203" s="46">
        <v>4268</v>
      </c>
      <c r="G203" s="54">
        <v>13000</v>
      </c>
      <c r="H203" s="50">
        <v>25500</v>
      </c>
      <c r="I203" s="50"/>
      <c r="J203" s="50"/>
      <c r="K203" s="51">
        <v>350</v>
      </c>
      <c r="L203" s="54">
        <v>500</v>
      </c>
      <c r="M203" s="54"/>
      <c r="N203" s="54">
        <v>10</v>
      </c>
      <c r="O203" s="52">
        <v>10.5</v>
      </c>
      <c r="P203" s="53">
        <v>326</v>
      </c>
      <c r="Q203" s="54">
        <v>13000</v>
      </c>
      <c r="R203" s="50">
        <v>25500</v>
      </c>
      <c r="S203" s="56">
        <v>42167</v>
      </c>
      <c r="T203" s="113">
        <f t="shared" si="2"/>
        <v>-850</v>
      </c>
      <c r="U203" s="68">
        <v>2789</v>
      </c>
    </row>
    <row r="204" spans="1:170">
      <c r="A204" s="46">
        <v>7</v>
      </c>
      <c r="B204" s="46">
        <v>199</v>
      </c>
      <c r="C204" s="46">
        <v>23</v>
      </c>
      <c r="D204" s="68">
        <v>2789</v>
      </c>
      <c r="E204" s="67" t="s">
        <v>58</v>
      </c>
      <c r="F204" s="46">
        <v>4268</v>
      </c>
      <c r="G204" s="54">
        <v>12650</v>
      </c>
      <c r="H204" s="50">
        <v>25000</v>
      </c>
      <c r="I204" s="50"/>
      <c r="J204" s="50"/>
      <c r="K204" s="51">
        <v>350</v>
      </c>
      <c r="L204" s="54">
        <v>500</v>
      </c>
      <c r="M204" s="54"/>
      <c r="N204" s="54">
        <v>10</v>
      </c>
      <c r="O204" s="52">
        <v>10.5</v>
      </c>
      <c r="P204" s="53">
        <v>319</v>
      </c>
      <c r="Q204" s="54">
        <v>12650</v>
      </c>
      <c r="R204" s="50">
        <v>25000</v>
      </c>
      <c r="S204" s="56">
        <v>42197</v>
      </c>
      <c r="T204" s="113">
        <f t="shared" si="2"/>
        <v>-850</v>
      </c>
      <c r="U204" s="68">
        <v>2789</v>
      </c>
    </row>
    <row r="205" spans="1:170">
      <c r="A205" s="46">
        <v>8</v>
      </c>
      <c r="B205" s="46">
        <v>200</v>
      </c>
      <c r="C205" s="46">
        <v>23</v>
      </c>
      <c r="D205" s="68">
        <v>2789</v>
      </c>
      <c r="E205" s="67" t="s">
        <v>58</v>
      </c>
      <c r="F205" s="46">
        <v>4268</v>
      </c>
      <c r="G205" s="54">
        <v>11950</v>
      </c>
      <c r="H205" s="50">
        <v>24500</v>
      </c>
      <c r="I205" s="50"/>
      <c r="J205" s="50"/>
      <c r="K205" s="51">
        <v>350</v>
      </c>
      <c r="L205" s="54">
        <v>500</v>
      </c>
      <c r="M205" s="54"/>
      <c r="N205" s="54">
        <v>10</v>
      </c>
      <c r="O205" s="52">
        <v>10.5</v>
      </c>
      <c r="P205" s="53">
        <v>309</v>
      </c>
      <c r="Q205" s="54">
        <v>11950</v>
      </c>
      <c r="R205" s="50">
        <v>24500</v>
      </c>
      <c r="S205" s="56">
        <v>42228</v>
      </c>
      <c r="T205" s="113">
        <f t="shared" si="2"/>
        <v>-850</v>
      </c>
      <c r="U205" s="68">
        <v>2789</v>
      </c>
    </row>
    <row r="206" spans="1:170">
      <c r="A206" s="46">
        <v>9</v>
      </c>
      <c r="B206" s="46">
        <v>201</v>
      </c>
      <c r="C206" s="46">
        <v>23</v>
      </c>
      <c r="D206" s="68">
        <v>2789</v>
      </c>
      <c r="E206" s="67" t="s">
        <v>58</v>
      </c>
      <c r="F206" s="46">
        <v>4268</v>
      </c>
      <c r="G206" s="54">
        <v>11600</v>
      </c>
      <c r="H206" s="50">
        <v>24000</v>
      </c>
      <c r="I206" s="50"/>
      <c r="J206" s="50"/>
      <c r="K206" s="51">
        <v>350</v>
      </c>
      <c r="L206" s="54">
        <v>500</v>
      </c>
      <c r="M206" s="54"/>
      <c r="N206" s="54">
        <v>10</v>
      </c>
      <c r="O206" s="52">
        <v>10.5</v>
      </c>
      <c r="P206" s="53">
        <v>302</v>
      </c>
      <c r="Q206" s="54">
        <v>11600</v>
      </c>
      <c r="R206" s="50">
        <v>24000</v>
      </c>
      <c r="S206" s="56">
        <v>42259</v>
      </c>
      <c r="T206" s="113">
        <f t="shared" si="2"/>
        <v>-850</v>
      </c>
      <c r="U206" s="68">
        <v>2789</v>
      </c>
    </row>
    <row r="207" spans="1:170">
      <c r="A207" s="46">
        <v>10</v>
      </c>
      <c r="B207" s="46">
        <v>202</v>
      </c>
      <c r="C207" s="46">
        <v>23</v>
      </c>
      <c r="D207" s="68">
        <v>2789</v>
      </c>
      <c r="E207" s="67" t="s">
        <v>69</v>
      </c>
      <c r="F207" s="46">
        <v>4268</v>
      </c>
      <c r="G207" s="54">
        <v>11250</v>
      </c>
      <c r="H207" s="50">
        <v>23500</v>
      </c>
      <c r="I207" s="50"/>
      <c r="J207" s="50"/>
      <c r="K207" s="51">
        <v>350</v>
      </c>
      <c r="L207" s="54">
        <v>500</v>
      </c>
      <c r="M207" s="54"/>
      <c r="N207" s="54">
        <v>10</v>
      </c>
      <c r="O207" s="52">
        <v>10.5</v>
      </c>
      <c r="P207" s="53">
        <v>294</v>
      </c>
      <c r="Q207" s="54">
        <v>11250</v>
      </c>
      <c r="R207" s="50">
        <v>23500</v>
      </c>
      <c r="S207" s="56">
        <v>42289</v>
      </c>
      <c r="T207" s="113">
        <f t="shared" si="2"/>
        <v>-850</v>
      </c>
      <c r="U207" s="68">
        <v>2789</v>
      </c>
    </row>
    <row r="208" spans="1:170">
      <c r="A208" s="46">
        <v>11</v>
      </c>
      <c r="B208" s="46">
        <v>203</v>
      </c>
      <c r="C208" s="46">
        <v>23</v>
      </c>
      <c r="D208" s="68">
        <v>2789</v>
      </c>
      <c r="E208" s="67" t="s">
        <v>69</v>
      </c>
      <c r="F208" s="46">
        <v>4268</v>
      </c>
      <c r="G208" s="54">
        <v>10900</v>
      </c>
      <c r="H208" s="50">
        <v>23000</v>
      </c>
      <c r="I208" s="50"/>
      <c r="J208" s="50"/>
      <c r="K208" s="51">
        <v>350</v>
      </c>
      <c r="L208" s="54">
        <v>500</v>
      </c>
      <c r="M208" s="54"/>
      <c r="N208" s="54">
        <v>10</v>
      </c>
      <c r="O208" s="52">
        <v>10.5</v>
      </c>
      <c r="P208" s="53">
        <v>287</v>
      </c>
      <c r="Q208" s="54">
        <v>10900</v>
      </c>
      <c r="R208" s="50">
        <v>23000</v>
      </c>
      <c r="S208" s="56">
        <v>42320</v>
      </c>
      <c r="T208" s="113">
        <f t="shared" si="2"/>
        <v>-850</v>
      </c>
      <c r="U208" s="68">
        <v>2789</v>
      </c>
    </row>
    <row r="209" spans="1:170">
      <c r="A209" s="46">
        <v>12</v>
      </c>
      <c r="B209" s="46">
        <v>204</v>
      </c>
      <c r="C209" s="46">
        <v>23</v>
      </c>
      <c r="D209" s="68">
        <v>2789</v>
      </c>
      <c r="E209" s="67" t="s">
        <v>69</v>
      </c>
      <c r="F209" s="46">
        <v>4268</v>
      </c>
      <c r="G209" s="54">
        <v>10550</v>
      </c>
      <c r="H209" s="50">
        <v>22500</v>
      </c>
      <c r="I209" s="50"/>
      <c r="J209" s="50"/>
      <c r="K209" s="51">
        <v>350</v>
      </c>
      <c r="L209" s="54">
        <v>500</v>
      </c>
      <c r="M209" s="54"/>
      <c r="N209" s="54">
        <v>10</v>
      </c>
      <c r="O209" s="52">
        <v>10.5</v>
      </c>
      <c r="P209" s="53">
        <v>280</v>
      </c>
      <c r="Q209" s="54">
        <v>10550</v>
      </c>
      <c r="R209" s="50">
        <v>22500</v>
      </c>
      <c r="S209" s="56">
        <v>42350</v>
      </c>
      <c r="T209" s="113">
        <f t="shared" si="2"/>
        <v>-850</v>
      </c>
      <c r="U209" s="68">
        <v>2789</v>
      </c>
    </row>
    <row r="210" spans="1:170">
      <c r="A210" s="46">
        <v>13</v>
      </c>
      <c r="B210" s="46">
        <v>205</v>
      </c>
      <c r="C210" s="46">
        <v>23</v>
      </c>
      <c r="D210" s="68">
        <v>2789</v>
      </c>
      <c r="E210" s="67" t="s">
        <v>69</v>
      </c>
      <c r="F210" s="46">
        <v>4268</v>
      </c>
      <c r="G210" s="54">
        <v>10200</v>
      </c>
      <c r="H210" s="50">
        <v>22000</v>
      </c>
      <c r="I210" s="50"/>
      <c r="J210" s="50"/>
      <c r="K210" s="51">
        <v>350</v>
      </c>
      <c r="L210" s="54">
        <v>500</v>
      </c>
      <c r="M210" s="54"/>
      <c r="N210" s="54">
        <v>10</v>
      </c>
      <c r="O210" s="52">
        <v>10.5</v>
      </c>
      <c r="P210" s="53">
        <v>273</v>
      </c>
      <c r="Q210" s="54">
        <v>10200</v>
      </c>
      <c r="R210" s="50">
        <v>22000</v>
      </c>
      <c r="S210" s="56">
        <v>42381</v>
      </c>
      <c r="T210" s="113">
        <f t="shared" si="2"/>
        <v>-850</v>
      </c>
      <c r="U210" s="68">
        <v>2789</v>
      </c>
    </row>
    <row r="211" spans="1:170">
      <c r="A211" s="39"/>
      <c r="B211" s="39">
        <v>206</v>
      </c>
      <c r="C211" s="39"/>
      <c r="D211" s="104" t="s">
        <v>203</v>
      </c>
      <c r="E211" s="129"/>
      <c r="F211" s="39"/>
      <c r="G211" s="121"/>
      <c r="H211" s="127"/>
      <c r="I211" s="127">
        <v>40065</v>
      </c>
      <c r="J211" s="127">
        <v>0</v>
      </c>
      <c r="K211" s="118">
        <v>3715</v>
      </c>
      <c r="L211" s="121">
        <v>5000</v>
      </c>
      <c r="M211" s="121">
        <v>0</v>
      </c>
      <c r="N211" s="121"/>
      <c r="O211" s="120"/>
      <c r="P211" s="128"/>
      <c r="Q211" s="121">
        <f>+Q210-K210</f>
        <v>9850</v>
      </c>
      <c r="R211" s="127">
        <f>+R210-L210</f>
        <v>21500</v>
      </c>
      <c r="S211" s="122">
        <f>+I211+J211-K211-L211-M211</f>
        <v>31350</v>
      </c>
      <c r="T211" s="123">
        <f t="shared" si="2"/>
        <v>31350</v>
      </c>
      <c r="U211" s="104">
        <v>2789</v>
      </c>
      <c r="V211" s="66" t="s">
        <v>229</v>
      </c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  <c r="CC211" s="66"/>
      <c r="CD211" s="66"/>
      <c r="CE211" s="66"/>
      <c r="CF211" s="66"/>
      <c r="CG211" s="66"/>
      <c r="CH211" s="66"/>
      <c r="CI211" s="66"/>
      <c r="CJ211" s="66"/>
      <c r="CK211" s="66"/>
      <c r="CL211" s="66"/>
      <c r="CM211" s="66"/>
      <c r="CN211" s="66"/>
      <c r="CO211" s="66"/>
      <c r="CP211" s="66"/>
      <c r="CQ211" s="66"/>
      <c r="CR211" s="66"/>
      <c r="CS211" s="66"/>
      <c r="CT211" s="66"/>
      <c r="CU211" s="66"/>
      <c r="CV211" s="66"/>
      <c r="CW211" s="66"/>
      <c r="CX211" s="66"/>
      <c r="CY211" s="66"/>
      <c r="CZ211" s="66"/>
      <c r="DA211" s="66"/>
      <c r="DB211" s="66"/>
      <c r="DC211" s="66"/>
      <c r="DD211" s="66"/>
      <c r="DE211" s="66"/>
      <c r="DF211" s="66"/>
      <c r="DG211" s="66"/>
      <c r="DH211" s="66"/>
      <c r="DI211" s="66"/>
      <c r="DJ211" s="66"/>
      <c r="DK211" s="66"/>
      <c r="DL211" s="66"/>
      <c r="DM211" s="66"/>
      <c r="DN211" s="66"/>
      <c r="DO211" s="66"/>
      <c r="DP211" s="66"/>
      <c r="DQ211" s="66"/>
      <c r="DR211" s="66"/>
      <c r="DS211" s="66"/>
      <c r="DT211" s="66"/>
      <c r="DU211" s="66"/>
      <c r="DV211" s="66"/>
      <c r="DW211" s="66"/>
      <c r="DX211" s="66"/>
      <c r="DY211" s="66"/>
      <c r="DZ211" s="66"/>
      <c r="EA211" s="66"/>
      <c r="EB211" s="66"/>
      <c r="EC211" s="66"/>
      <c r="ED211" s="66"/>
      <c r="EE211" s="66"/>
      <c r="EF211" s="66"/>
      <c r="EG211" s="66"/>
      <c r="EH211" s="66"/>
      <c r="EI211" s="66"/>
      <c r="EJ211" s="66"/>
      <c r="EK211" s="66"/>
      <c r="EL211" s="66"/>
      <c r="EM211" s="66"/>
      <c r="EN211" s="66"/>
      <c r="EO211" s="66"/>
      <c r="EP211" s="66"/>
      <c r="EQ211" s="66"/>
      <c r="ER211" s="66"/>
      <c r="ES211" s="66"/>
      <c r="ET211" s="66"/>
      <c r="EU211" s="66"/>
      <c r="EV211" s="66"/>
      <c r="EW211" s="66"/>
      <c r="EX211" s="66"/>
      <c r="EY211" s="66"/>
      <c r="EZ211" s="66"/>
      <c r="FA211" s="66"/>
      <c r="FB211" s="66"/>
      <c r="FC211" s="66"/>
      <c r="FD211" s="66"/>
      <c r="FE211" s="66"/>
      <c r="FF211" s="66"/>
      <c r="FG211" s="66"/>
      <c r="FH211" s="66"/>
      <c r="FI211" s="66"/>
      <c r="FJ211" s="66"/>
      <c r="FK211" s="66"/>
      <c r="FL211" s="66"/>
      <c r="FM211" s="66"/>
      <c r="FN211" s="66"/>
    </row>
    <row r="212" spans="1:170" ht="25.5">
      <c r="A212" s="46"/>
      <c r="B212" s="46">
        <v>207</v>
      </c>
      <c r="C212" s="46"/>
      <c r="D212" s="110">
        <v>2793</v>
      </c>
      <c r="E212" s="111" t="s">
        <v>104</v>
      </c>
      <c r="F212" s="46"/>
      <c r="G212" s="51"/>
      <c r="H212" s="51"/>
      <c r="I212" s="51"/>
      <c r="J212" s="112">
        <v>40000</v>
      </c>
      <c r="K212" s="51"/>
      <c r="L212" s="51"/>
      <c r="M212" s="112"/>
      <c r="N212" s="51"/>
      <c r="O212" s="52"/>
      <c r="P212" s="54"/>
      <c r="Q212" s="51"/>
      <c r="R212" s="51"/>
      <c r="S212" s="111" t="s">
        <v>103</v>
      </c>
      <c r="T212" s="113">
        <f t="shared" si="2"/>
        <v>40000</v>
      </c>
      <c r="U212" s="110">
        <v>2793</v>
      </c>
    </row>
    <row r="213" spans="1:170">
      <c r="A213" s="46">
        <v>9</v>
      </c>
      <c r="B213" s="46">
        <v>208</v>
      </c>
      <c r="C213" s="46">
        <v>30</v>
      </c>
      <c r="D213" s="68">
        <v>2793</v>
      </c>
      <c r="E213" s="67" t="s">
        <v>42</v>
      </c>
      <c r="F213" s="46">
        <v>3593</v>
      </c>
      <c r="G213" s="64">
        <v>0</v>
      </c>
      <c r="H213" s="54">
        <v>40000</v>
      </c>
      <c r="I213" s="54"/>
      <c r="J213" s="54"/>
      <c r="K213" s="65"/>
      <c r="L213" s="54"/>
      <c r="M213" s="54"/>
      <c r="N213" s="54">
        <v>10</v>
      </c>
      <c r="O213" s="52">
        <v>10</v>
      </c>
      <c r="P213" s="53">
        <v>329</v>
      </c>
      <c r="Q213" s="64">
        <v>0</v>
      </c>
      <c r="R213" s="54">
        <v>40000</v>
      </c>
      <c r="S213" s="56">
        <v>42259</v>
      </c>
      <c r="T213" s="113">
        <f t="shared" si="2"/>
        <v>0</v>
      </c>
      <c r="U213" s="68">
        <v>2793</v>
      </c>
    </row>
    <row r="214" spans="1:170">
      <c r="A214" s="46">
        <v>10</v>
      </c>
      <c r="B214" s="46">
        <v>209</v>
      </c>
      <c r="C214" s="46">
        <v>30</v>
      </c>
      <c r="D214" s="68">
        <v>2793</v>
      </c>
      <c r="E214" s="67" t="s">
        <v>42</v>
      </c>
      <c r="F214" s="46">
        <v>3593</v>
      </c>
      <c r="G214" s="64">
        <v>0</v>
      </c>
      <c r="H214" s="54">
        <v>40000</v>
      </c>
      <c r="I214" s="54"/>
      <c r="J214" s="54"/>
      <c r="K214" s="65"/>
      <c r="L214" s="54">
        <v>700</v>
      </c>
      <c r="M214" s="54"/>
      <c r="N214" s="54">
        <v>10</v>
      </c>
      <c r="O214" s="52">
        <v>10</v>
      </c>
      <c r="P214" s="53">
        <v>333</v>
      </c>
      <c r="Q214" s="64">
        <v>0</v>
      </c>
      <c r="R214" s="54">
        <v>40000</v>
      </c>
      <c r="S214" s="56">
        <v>42289</v>
      </c>
      <c r="T214" s="113">
        <f t="shared" si="2"/>
        <v>-700</v>
      </c>
      <c r="U214" s="68">
        <v>2793</v>
      </c>
    </row>
    <row r="215" spans="1:170">
      <c r="A215" s="46">
        <v>11</v>
      </c>
      <c r="B215" s="46">
        <v>210</v>
      </c>
      <c r="C215" s="46">
        <v>30</v>
      </c>
      <c r="D215" s="68">
        <v>2793</v>
      </c>
      <c r="E215" s="67" t="s">
        <v>42</v>
      </c>
      <c r="F215" s="46">
        <v>3593</v>
      </c>
      <c r="G215" s="64">
        <v>0</v>
      </c>
      <c r="H215" s="54">
        <v>39300</v>
      </c>
      <c r="I215" s="54"/>
      <c r="J215" s="54"/>
      <c r="K215" s="65"/>
      <c r="L215" s="54">
        <v>700</v>
      </c>
      <c r="M215" s="54"/>
      <c r="N215" s="54">
        <v>10</v>
      </c>
      <c r="O215" s="52">
        <v>10</v>
      </c>
      <c r="P215" s="53">
        <v>328</v>
      </c>
      <c r="Q215" s="64">
        <v>0</v>
      </c>
      <c r="R215" s="54">
        <v>39300</v>
      </c>
      <c r="S215" s="56">
        <v>42320</v>
      </c>
      <c r="T215" s="113">
        <f t="shared" si="2"/>
        <v>-700</v>
      </c>
      <c r="U215" s="68">
        <v>2793</v>
      </c>
    </row>
    <row r="216" spans="1:170">
      <c r="A216" s="46">
        <v>12</v>
      </c>
      <c r="B216" s="46">
        <v>211</v>
      </c>
      <c r="C216" s="46">
        <v>30</v>
      </c>
      <c r="D216" s="68">
        <v>2793</v>
      </c>
      <c r="E216" s="67" t="s">
        <v>42</v>
      </c>
      <c r="F216" s="46">
        <v>3593</v>
      </c>
      <c r="G216" s="64">
        <v>0</v>
      </c>
      <c r="H216" s="54">
        <v>38600</v>
      </c>
      <c r="I216" s="54"/>
      <c r="J216" s="54"/>
      <c r="K216" s="65"/>
      <c r="L216" s="54">
        <v>700</v>
      </c>
      <c r="M216" s="54"/>
      <c r="N216" s="54">
        <v>10</v>
      </c>
      <c r="O216" s="52">
        <v>10</v>
      </c>
      <c r="P216" s="53">
        <v>322</v>
      </c>
      <c r="Q216" s="64">
        <v>0</v>
      </c>
      <c r="R216" s="54">
        <v>38600</v>
      </c>
      <c r="S216" s="56">
        <v>42350</v>
      </c>
      <c r="T216" s="113">
        <f t="shared" si="2"/>
        <v>-700</v>
      </c>
      <c r="U216" s="68">
        <v>2793</v>
      </c>
    </row>
    <row r="217" spans="1:170">
      <c r="A217" s="46">
        <v>13</v>
      </c>
      <c r="B217" s="46">
        <v>212</v>
      </c>
      <c r="C217" s="46">
        <v>30</v>
      </c>
      <c r="D217" s="68">
        <v>2793</v>
      </c>
      <c r="E217" s="67" t="s">
        <v>42</v>
      </c>
      <c r="F217" s="46">
        <v>3593</v>
      </c>
      <c r="G217" s="64">
        <v>0</v>
      </c>
      <c r="H217" s="54">
        <v>37900</v>
      </c>
      <c r="I217" s="54"/>
      <c r="J217" s="54"/>
      <c r="K217" s="65"/>
      <c r="L217" s="54">
        <v>700</v>
      </c>
      <c r="M217" s="54"/>
      <c r="N217" s="54">
        <v>10</v>
      </c>
      <c r="O217" s="52">
        <v>10</v>
      </c>
      <c r="P217" s="53">
        <v>316</v>
      </c>
      <c r="Q217" s="64">
        <v>0</v>
      </c>
      <c r="R217" s="54">
        <v>37900</v>
      </c>
      <c r="S217" s="56">
        <v>42381</v>
      </c>
      <c r="T217" s="113">
        <f t="shared" si="2"/>
        <v>-700</v>
      </c>
      <c r="U217" s="68">
        <v>2793</v>
      </c>
    </row>
    <row r="218" spans="1:170">
      <c r="A218" s="39"/>
      <c r="B218" s="39">
        <v>213</v>
      </c>
      <c r="C218" s="39"/>
      <c r="D218" s="104" t="s">
        <v>190</v>
      </c>
      <c r="E218" s="129"/>
      <c r="F218" s="39"/>
      <c r="G218" s="132"/>
      <c r="H218" s="121"/>
      <c r="I218" s="121">
        <v>0</v>
      </c>
      <c r="J218" s="121">
        <v>40000</v>
      </c>
      <c r="K218" s="133">
        <v>0</v>
      </c>
      <c r="L218" s="121">
        <v>2800</v>
      </c>
      <c r="M218" s="121">
        <v>0</v>
      </c>
      <c r="N218" s="121"/>
      <c r="O218" s="120"/>
      <c r="P218" s="128"/>
      <c r="Q218" s="132"/>
      <c r="R218" s="121">
        <f>+R217-L217</f>
        <v>37200</v>
      </c>
      <c r="S218" s="122">
        <f>+I218+J218-K218-L218-M218</f>
        <v>37200</v>
      </c>
      <c r="T218" s="123">
        <f t="shared" si="2"/>
        <v>37200</v>
      </c>
      <c r="U218" s="104">
        <v>2793</v>
      </c>
      <c r="V218" s="66" t="s">
        <v>229</v>
      </c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  <c r="CC218" s="66"/>
      <c r="CD218" s="66"/>
      <c r="CE218" s="66"/>
      <c r="CF218" s="66"/>
      <c r="CG218" s="66"/>
      <c r="CH218" s="66"/>
      <c r="CI218" s="66"/>
      <c r="CJ218" s="66"/>
      <c r="CK218" s="66"/>
      <c r="CL218" s="66"/>
      <c r="CM218" s="66"/>
      <c r="CN218" s="66"/>
      <c r="CO218" s="66"/>
      <c r="CP218" s="66"/>
      <c r="CQ218" s="66"/>
      <c r="CR218" s="66"/>
      <c r="CS218" s="66"/>
      <c r="CT218" s="66"/>
      <c r="CU218" s="66"/>
      <c r="CV218" s="66"/>
      <c r="CW218" s="66"/>
      <c r="CX218" s="66"/>
      <c r="CY218" s="66"/>
      <c r="CZ218" s="66"/>
      <c r="DA218" s="66"/>
      <c r="DB218" s="66"/>
      <c r="DC218" s="66"/>
      <c r="DD218" s="66"/>
      <c r="DE218" s="66"/>
      <c r="DF218" s="66"/>
      <c r="DG218" s="66"/>
      <c r="DH218" s="66"/>
      <c r="DI218" s="66"/>
      <c r="DJ218" s="66"/>
      <c r="DK218" s="66"/>
      <c r="DL218" s="66"/>
      <c r="DM218" s="66"/>
      <c r="DN218" s="66"/>
      <c r="DO218" s="66"/>
      <c r="DP218" s="66"/>
      <c r="DQ218" s="66"/>
      <c r="DR218" s="66"/>
      <c r="DS218" s="66"/>
      <c r="DT218" s="66"/>
      <c r="DU218" s="66"/>
      <c r="DV218" s="66"/>
      <c r="DW218" s="66"/>
      <c r="DX218" s="66"/>
      <c r="DY218" s="66"/>
      <c r="DZ218" s="66"/>
      <c r="EA218" s="66"/>
      <c r="EB218" s="66"/>
      <c r="EC218" s="66"/>
      <c r="ED218" s="66"/>
      <c r="EE218" s="66"/>
      <c r="EF218" s="66"/>
      <c r="EG218" s="66"/>
      <c r="EH218" s="66"/>
      <c r="EI218" s="66"/>
      <c r="EJ218" s="66"/>
      <c r="EK218" s="66"/>
      <c r="EL218" s="66"/>
      <c r="EM218" s="66"/>
      <c r="EN218" s="66"/>
      <c r="EO218" s="66"/>
      <c r="EP218" s="66"/>
      <c r="EQ218" s="66"/>
      <c r="ER218" s="66"/>
      <c r="ES218" s="66"/>
      <c r="ET218" s="66"/>
      <c r="EU218" s="66"/>
      <c r="EV218" s="66"/>
      <c r="EW218" s="66"/>
      <c r="EX218" s="66"/>
      <c r="EY218" s="66"/>
      <c r="EZ218" s="66"/>
      <c r="FA218" s="66"/>
      <c r="FB218" s="66"/>
      <c r="FC218" s="66"/>
      <c r="FD218" s="66"/>
      <c r="FE218" s="66"/>
      <c r="FF218" s="66"/>
      <c r="FG218" s="66"/>
      <c r="FH218" s="66"/>
      <c r="FI218" s="66"/>
      <c r="FJ218" s="66"/>
      <c r="FK218" s="66"/>
      <c r="FL218" s="66"/>
      <c r="FM218" s="66"/>
      <c r="FN218" s="66"/>
    </row>
    <row r="219" spans="1:170">
      <c r="A219" s="46"/>
      <c r="B219" s="46">
        <v>214</v>
      </c>
      <c r="C219" s="46"/>
      <c r="D219" s="103">
        <v>2797</v>
      </c>
      <c r="E219" s="91" t="s">
        <v>185</v>
      </c>
      <c r="F219" s="92">
        <v>3602</v>
      </c>
      <c r="G219" s="51"/>
      <c r="H219" s="51"/>
      <c r="I219" s="93">
        <v>144930</v>
      </c>
      <c r="J219" s="51"/>
      <c r="K219" s="51"/>
      <c r="L219" s="51"/>
      <c r="M219" s="51"/>
      <c r="N219" s="51"/>
      <c r="O219" s="52"/>
      <c r="P219" s="54"/>
      <c r="Q219" s="51"/>
      <c r="R219" s="51"/>
      <c r="S219" s="56">
        <v>42094</v>
      </c>
      <c r="T219" s="113">
        <f t="shared" si="2"/>
        <v>144930</v>
      </c>
      <c r="U219" s="103">
        <v>2797</v>
      </c>
    </row>
    <row r="220" spans="1:170">
      <c r="A220" s="46">
        <v>4</v>
      </c>
      <c r="B220" s="46">
        <v>215</v>
      </c>
      <c r="C220" s="46">
        <v>30</v>
      </c>
      <c r="D220" s="68">
        <v>2797</v>
      </c>
      <c r="E220" s="47" t="s">
        <v>43</v>
      </c>
      <c r="F220" s="46">
        <v>3602</v>
      </c>
      <c r="G220" s="54">
        <v>84200</v>
      </c>
      <c r="H220" s="50">
        <v>62980</v>
      </c>
      <c r="I220" s="50"/>
      <c r="J220" s="50"/>
      <c r="K220" s="51">
        <v>2250</v>
      </c>
      <c r="L220" s="54">
        <v>1170</v>
      </c>
      <c r="M220" s="54"/>
      <c r="N220" s="54">
        <v>10</v>
      </c>
      <c r="O220" s="52">
        <v>10.5</v>
      </c>
      <c r="P220" s="53">
        <v>2524</v>
      </c>
      <c r="Q220" s="54">
        <v>84200</v>
      </c>
      <c r="R220" s="50">
        <v>62980</v>
      </c>
      <c r="S220" s="56">
        <v>42106</v>
      </c>
      <c r="T220" s="113">
        <f t="shared" ref="T220:T283" si="3">+I220+J220-K220-L220-M220</f>
        <v>-3420</v>
      </c>
      <c r="U220" s="68">
        <v>2797</v>
      </c>
      <c r="FN220" s="38">
        <f>SUM(A220:FM220)</f>
        <v>348455.5</v>
      </c>
    </row>
    <row r="221" spans="1:170">
      <c r="A221" s="46">
        <v>5</v>
      </c>
      <c r="B221" s="46">
        <v>216</v>
      </c>
      <c r="C221" s="46">
        <v>30</v>
      </c>
      <c r="D221" s="68">
        <v>2797</v>
      </c>
      <c r="E221" s="67" t="s">
        <v>43</v>
      </c>
      <c r="F221" s="46">
        <v>3602</v>
      </c>
      <c r="G221" s="54">
        <v>81950</v>
      </c>
      <c r="H221" s="50">
        <v>62980</v>
      </c>
      <c r="I221" s="50"/>
      <c r="J221" s="50"/>
      <c r="K221" s="51">
        <v>2250</v>
      </c>
      <c r="L221" s="54">
        <v>1170</v>
      </c>
      <c r="M221" s="54"/>
      <c r="N221" s="54">
        <v>10</v>
      </c>
      <c r="O221" s="52">
        <v>10.5</v>
      </c>
      <c r="P221" s="53">
        <v>1242</v>
      </c>
      <c r="Q221" s="54">
        <v>81950</v>
      </c>
      <c r="R221" s="50">
        <v>62980</v>
      </c>
      <c r="S221" s="56">
        <v>42136</v>
      </c>
      <c r="T221" s="113">
        <f t="shared" si="3"/>
        <v>-3420</v>
      </c>
      <c r="U221" s="68">
        <v>2797</v>
      </c>
    </row>
    <row r="222" spans="1:170">
      <c r="A222" s="46">
        <v>6</v>
      </c>
      <c r="B222" s="46">
        <v>217</v>
      </c>
      <c r="C222" s="46">
        <v>30</v>
      </c>
      <c r="D222" s="68">
        <v>2797</v>
      </c>
      <c r="E222" s="67" t="s">
        <v>43</v>
      </c>
      <c r="F222" s="46">
        <v>3602</v>
      </c>
      <c r="G222" s="54">
        <v>79700</v>
      </c>
      <c r="H222" s="50">
        <v>61810</v>
      </c>
      <c r="I222" s="50"/>
      <c r="J222" s="50"/>
      <c r="K222" s="51">
        <v>2250</v>
      </c>
      <c r="L222" s="54">
        <v>1170</v>
      </c>
      <c r="M222" s="54"/>
      <c r="N222" s="54">
        <v>10</v>
      </c>
      <c r="O222" s="52">
        <v>10.5</v>
      </c>
      <c r="P222" s="53">
        <v>1212</v>
      </c>
      <c r="Q222" s="54">
        <v>79700</v>
      </c>
      <c r="R222" s="50">
        <v>61810</v>
      </c>
      <c r="S222" s="56">
        <v>42167</v>
      </c>
      <c r="T222" s="113">
        <f t="shared" si="3"/>
        <v>-3420</v>
      </c>
      <c r="U222" s="68">
        <v>2797</v>
      </c>
    </row>
    <row r="223" spans="1:170">
      <c r="A223" s="46">
        <v>7</v>
      </c>
      <c r="B223" s="46">
        <v>218</v>
      </c>
      <c r="C223" s="46">
        <v>30</v>
      </c>
      <c r="D223" s="68">
        <v>2797</v>
      </c>
      <c r="E223" s="67" t="s">
        <v>43</v>
      </c>
      <c r="F223" s="46">
        <v>3602</v>
      </c>
      <c r="G223" s="54">
        <v>77450</v>
      </c>
      <c r="H223" s="50">
        <v>60640</v>
      </c>
      <c r="I223" s="50"/>
      <c r="J223" s="50"/>
      <c r="K223" s="51">
        <v>2250</v>
      </c>
      <c r="L223" s="54">
        <v>1170</v>
      </c>
      <c r="M223" s="54"/>
      <c r="N223" s="54">
        <v>10</v>
      </c>
      <c r="O223" s="52">
        <v>10.5</v>
      </c>
      <c r="P223" s="53">
        <v>1183</v>
      </c>
      <c r="Q223" s="54">
        <v>77450</v>
      </c>
      <c r="R223" s="50">
        <v>60640</v>
      </c>
      <c r="S223" s="56">
        <v>42197</v>
      </c>
      <c r="T223" s="113">
        <f t="shared" si="3"/>
        <v>-3420</v>
      </c>
      <c r="U223" s="68">
        <v>2797</v>
      </c>
    </row>
    <row r="224" spans="1:170">
      <c r="A224" s="46"/>
      <c r="B224" s="46">
        <v>219</v>
      </c>
      <c r="C224" s="46"/>
      <c r="D224" s="110">
        <v>2797</v>
      </c>
      <c r="E224" s="111" t="s">
        <v>102</v>
      </c>
      <c r="F224" s="46"/>
      <c r="G224" s="51"/>
      <c r="H224" s="51"/>
      <c r="I224" s="51"/>
      <c r="J224" s="112">
        <v>70000</v>
      </c>
      <c r="K224" s="51"/>
      <c r="L224" s="51"/>
      <c r="M224" s="112"/>
      <c r="N224" s="51"/>
      <c r="O224" s="52"/>
      <c r="P224" s="54"/>
      <c r="Q224" s="51"/>
      <c r="R224" s="51"/>
      <c r="S224" s="111" t="s">
        <v>101</v>
      </c>
      <c r="T224" s="113">
        <f t="shared" si="3"/>
        <v>70000</v>
      </c>
      <c r="U224" s="110">
        <v>2797</v>
      </c>
    </row>
    <row r="225" spans="1:170">
      <c r="A225" s="46">
        <v>8</v>
      </c>
      <c r="B225" s="46">
        <v>220</v>
      </c>
      <c r="C225" s="46">
        <v>30</v>
      </c>
      <c r="D225" s="68">
        <v>2797</v>
      </c>
      <c r="E225" s="67" t="s">
        <v>43</v>
      </c>
      <c r="F225" s="46">
        <v>3602</v>
      </c>
      <c r="G225" s="54">
        <v>75200</v>
      </c>
      <c r="H225" s="50">
        <v>129470</v>
      </c>
      <c r="I225" s="50"/>
      <c r="J225" s="50"/>
      <c r="K225" s="51">
        <v>2250</v>
      </c>
      <c r="L225" s="54">
        <v>1150</v>
      </c>
      <c r="M225" s="54"/>
      <c r="N225" s="54">
        <v>10</v>
      </c>
      <c r="O225" s="52">
        <v>10.5</v>
      </c>
      <c r="P225" s="53">
        <v>716</v>
      </c>
      <c r="Q225" s="54">
        <v>75200</v>
      </c>
      <c r="R225" s="50">
        <v>129470</v>
      </c>
      <c r="S225" s="56">
        <v>42228</v>
      </c>
      <c r="T225" s="113">
        <f t="shared" si="3"/>
        <v>-3400</v>
      </c>
      <c r="U225" s="68">
        <v>2797</v>
      </c>
    </row>
    <row r="226" spans="1:170">
      <c r="A226" s="46">
        <v>9</v>
      </c>
      <c r="B226" s="46">
        <v>221</v>
      </c>
      <c r="C226" s="46">
        <v>30</v>
      </c>
      <c r="D226" s="68">
        <v>2797</v>
      </c>
      <c r="E226" s="67" t="s">
        <v>43</v>
      </c>
      <c r="F226" s="46">
        <v>3602</v>
      </c>
      <c r="G226" s="54">
        <v>72950</v>
      </c>
      <c r="H226" s="50">
        <v>128320</v>
      </c>
      <c r="I226" s="50"/>
      <c r="J226" s="50"/>
      <c r="K226" s="51">
        <v>2250</v>
      </c>
      <c r="L226" s="54">
        <v>2350</v>
      </c>
      <c r="M226" s="54"/>
      <c r="N226" s="54">
        <v>10</v>
      </c>
      <c r="O226" s="52">
        <v>10.5</v>
      </c>
      <c r="P226" s="53">
        <v>1708</v>
      </c>
      <c r="Q226" s="54">
        <v>72950</v>
      </c>
      <c r="R226" s="50">
        <v>128320</v>
      </c>
      <c r="S226" s="56">
        <v>42259</v>
      </c>
      <c r="T226" s="113">
        <f t="shared" si="3"/>
        <v>-4600</v>
      </c>
      <c r="U226" s="68">
        <v>2797</v>
      </c>
    </row>
    <row r="227" spans="1:170">
      <c r="A227" s="46">
        <v>10</v>
      </c>
      <c r="B227" s="46">
        <v>222</v>
      </c>
      <c r="C227" s="46">
        <v>30</v>
      </c>
      <c r="D227" s="68">
        <v>2797</v>
      </c>
      <c r="E227" s="67" t="s">
        <v>64</v>
      </c>
      <c r="F227" s="46">
        <v>3602</v>
      </c>
      <c r="G227" s="54">
        <v>70700</v>
      </c>
      <c r="H227" s="50">
        <v>125970</v>
      </c>
      <c r="I227" s="50"/>
      <c r="J227" s="50"/>
      <c r="K227" s="51">
        <v>2250</v>
      </c>
      <c r="L227" s="54">
        <v>2350</v>
      </c>
      <c r="M227" s="54"/>
      <c r="N227" s="54">
        <v>10</v>
      </c>
      <c r="O227" s="52">
        <v>10.5</v>
      </c>
      <c r="P227" s="53">
        <v>1668</v>
      </c>
      <c r="Q227" s="54">
        <v>70700</v>
      </c>
      <c r="R227" s="50">
        <v>125970</v>
      </c>
      <c r="S227" s="56">
        <v>42289</v>
      </c>
      <c r="T227" s="113">
        <f t="shared" si="3"/>
        <v>-4600</v>
      </c>
      <c r="U227" s="68">
        <v>2797</v>
      </c>
    </row>
    <row r="228" spans="1:170">
      <c r="A228" s="46">
        <v>11</v>
      </c>
      <c r="B228" s="46">
        <v>223</v>
      </c>
      <c r="C228" s="46">
        <v>30</v>
      </c>
      <c r="D228" s="68">
        <v>2797</v>
      </c>
      <c r="E228" s="67" t="s">
        <v>64</v>
      </c>
      <c r="F228" s="46">
        <v>3602</v>
      </c>
      <c r="G228" s="54">
        <v>68450</v>
      </c>
      <c r="H228" s="50">
        <v>123620</v>
      </c>
      <c r="I228" s="50"/>
      <c r="J228" s="50"/>
      <c r="K228" s="51">
        <v>2250</v>
      </c>
      <c r="L228" s="54">
        <v>2350</v>
      </c>
      <c r="M228" s="54"/>
      <c r="N228" s="54">
        <v>10</v>
      </c>
      <c r="O228" s="52">
        <v>10.5</v>
      </c>
      <c r="P228" s="53">
        <v>1629</v>
      </c>
      <c r="Q228" s="54">
        <v>68450</v>
      </c>
      <c r="R228" s="50">
        <v>123620</v>
      </c>
      <c r="S228" s="56">
        <v>42320</v>
      </c>
      <c r="T228" s="113">
        <f t="shared" si="3"/>
        <v>-4600</v>
      </c>
      <c r="U228" s="68">
        <v>2797</v>
      </c>
    </row>
    <row r="229" spans="1:170">
      <c r="A229" s="46">
        <v>12</v>
      </c>
      <c r="B229" s="46">
        <v>224</v>
      </c>
      <c r="C229" s="46">
        <v>30</v>
      </c>
      <c r="D229" s="68">
        <v>2797</v>
      </c>
      <c r="E229" s="67" t="s">
        <v>64</v>
      </c>
      <c r="F229" s="46">
        <v>3602</v>
      </c>
      <c r="G229" s="54">
        <v>66200</v>
      </c>
      <c r="H229" s="50">
        <v>121270</v>
      </c>
      <c r="I229" s="50"/>
      <c r="J229" s="50"/>
      <c r="K229" s="51">
        <v>2250</v>
      </c>
      <c r="L229" s="54">
        <v>2350</v>
      </c>
      <c r="M229" s="54"/>
      <c r="N229" s="54">
        <v>10</v>
      </c>
      <c r="O229" s="52">
        <v>10.5</v>
      </c>
      <c r="P229" s="53">
        <v>1590</v>
      </c>
      <c r="Q229" s="54">
        <v>66200</v>
      </c>
      <c r="R229" s="50">
        <v>121270</v>
      </c>
      <c r="S229" s="56">
        <v>42350</v>
      </c>
      <c r="T229" s="113">
        <f t="shared" si="3"/>
        <v>-4600</v>
      </c>
      <c r="U229" s="68">
        <v>2797</v>
      </c>
    </row>
    <row r="230" spans="1:170">
      <c r="A230" s="46">
        <v>13</v>
      </c>
      <c r="B230" s="46">
        <v>225</v>
      </c>
      <c r="C230" s="46">
        <v>30</v>
      </c>
      <c r="D230" s="68">
        <v>2797</v>
      </c>
      <c r="E230" s="67" t="s">
        <v>64</v>
      </c>
      <c r="F230" s="46">
        <v>3602</v>
      </c>
      <c r="G230" s="54">
        <v>63950</v>
      </c>
      <c r="H230" s="50">
        <v>118920</v>
      </c>
      <c r="I230" s="50"/>
      <c r="J230" s="50"/>
      <c r="K230" s="51">
        <v>2250</v>
      </c>
      <c r="L230" s="54">
        <v>2350</v>
      </c>
      <c r="M230" s="54"/>
      <c r="N230" s="54">
        <v>10</v>
      </c>
      <c r="O230" s="52">
        <v>10.5</v>
      </c>
      <c r="P230" s="53">
        <v>1551</v>
      </c>
      <c r="Q230" s="54">
        <v>63950</v>
      </c>
      <c r="R230" s="50">
        <v>118920</v>
      </c>
      <c r="S230" s="56">
        <v>42381</v>
      </c>
      <c r="T230" s="113">
        <f t="shared" si="3"/>
        <v>-4600</v>
      </c>
      <c r="U230" s="68">
        <v>2797</v>
      </c>
    </row>
    <row r="231" spans="1:170" s="63" customFormat="1">
      <c r="A231" s="94"/>
      <c r="B231" s="94">
        <v>226</v>
      </c>
      <c r="C231" s="94"/>
      <c r="D231" s="105" t="s">
        <v>215</v>
      </c>
      <c r="E231" s="144"/>
      <c r="F231" s="94"/>
      <c r="G231" s="145"/>
      <c r="H231" s="146"/>
      <c r="I231" s="146">
        <v>144930</v>
      </c>
      <c r="J231" s="146">
        <v>70000</v>
      </c>
      <c r="K231" s="147">
        <v>22500</v>
      </c>
      <c r="L231" s="145">
        <v>17580</v>
      </c>
      <c r="M231" s="145">
        <v>0</v>
      </c>
      <c r="N231" s="145"/>
      <c r="O231" s="148">
        <f>+Q231+R231</f>
        <v>178270</v>
      </c>
      <c r="P231" s="149">
        <f>+O231-T231</f>
        <v>3420</v>
      </c>
      <c r="Q231" s="145">
        <f>+Q230-K230</f>
        <v>61700</v>
      </c>
      <c r="R231" s="146">
        <f>+R230-L230</f>
        <v>116570</v>
      </c>
      <c r="S231" s="150">
        <f>+I231+J231-K231-L231-M231</f>
        <v>174850</v>
      </c>
      <c r="T231" s="151">
        <f t="shared" si="3"/>
        <v>174850</v>
      </c>
      <c r="U231" s="105">
        <v>2797</v>
      </c>
      <c r="V231" s="142" t="s">
        <v>229</v>
      </c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  <c r="BP231" s="142"/>
      <c r="BQ231" s="142"/>
      <c r="BR231" s="142"/>
      <c r="BS231" s="142"/>
      <c r="BT231" s="142"/>
      <c r="BU231" s="142"/>
      <c r="BV231" s="142"/>
      <c r="BW231" s="142"/>
      <c r="BX231" s="142"/>
      <c r="BY231" s="142"/>
      <c r="BZ231" s="142"/>
      <c r="CA231" s="142"/>
      <c r="CB231" s="142"/>
      <c r="CC231" s="142"/>
      <c r="CD231" s="142"/>
      <c r="CE231" s="142"/>
      <c r="CF231" s="142"/>
      <c r="CG231" s="142"/>
      <c r="CH231" s="142"/>
      <c r="CI231" s="142"/>
      <c r="CJ231" s="142"/>
      <c r="CK231" s="142"/>
      <c r="CL231" s="142"/>
      <c r="CM231" s="142"/>
      <c r="CN231" s="142"/>
      <c r="CO231" s="142"/>
      <c r="CP231" s="142"/>
      <c r="CQ231" s="142"/>
      <c r="CR231" s="142"/>
      <c r="CS231" s="142"/>
      <c r="CT231" s="142"/>
      <c r="CU231" s="142"/>
      <c r="CV231" s="142"/>
      <c r="CW231" s="142"/>
      <c r="CX231" s="142"/>
      <c r="CY231" s="142"/>
      <c r="CZ231" s="142"/>
      <c r="DA231" s="142"/>
      <c r="DB231" s="142"/>
      <c r="DC231" s="142"/>
      <c r="DD231" s="142"/>
      <c r="DE231" s="142"/>
      <c r="DF231" s="142"/>
      <c r="DG231" s="142"/>
      <c r="DH231" s="142"/>
      <c r="DI231" s="142"/>
      <c r="DJ231" s="142"/>
      <c r="DK231" s="142"/>
      <c r="DL231" s="142"/>
      <c r="DM231" s="142"/>
      <c r="DN231" s="142"/>
      <c r="DO231" s="142"/>
      <c r="DP231" s="142"/>
      <c r="DQ231" s="142"/>
      <c r="DR231" s="142"/>
      <c r="DS231" s="142"/>
      <c r="DT231" s="142"/>
      <c r="DU231" s="142"/>
      <c r="DV231" s="142"/>
      <c r="DW231" s="142"/>
      <c r="DX231" s="142"/>
      <c r="DY231" s="142"/>
      <c r="DZ231" s="142"/>
      <c r="EA231" s="142"/>
      <c r="EB231" s="142"/>
      <c r="EC231" s="142"/>
      <c r="ED231" s="142"/>
      <c r="EE231" s="142"/>
      <c r="EF231" s="142"/>
      <c r="EG231" s="142"/>
      <c r="EH231" s="142"/>
      <c r="EI231" s="142"/>
      <c r="EJ231" s="142"/>
      <c r="EK231" s="142"/>
      <c r="EL231" s="142"/>
      <c r="EM231" s="142"/>
      <c r="EN231" s="142"/>
      <c r="EO231" s="142"/>
      <c r="EP231" s="142"/>
      <c r="EQ231" s="142"/>
      <c r="ER231" s="142"/>
      <c r="ES231" s="142"/>
      <c r="ET231" s="142"/>
      <c r="EU231" s="142"/>
      <c r="EV231" s="142"/>
      <c r="EW231" s="142"/>
      <c r="EX231" s="142"/>
      <c r="EY231" s="142"/>
      <c r="EZ231" s="142"/>
      <c r="FA231" s="142"/>
      <c r="FB231" s="142"/>
      <c r="FC231" s="142"/>
      <c r="FD231" s="142"/>
      <c r="FE231" s="142"/>
      <c r="FF231" s="142"/>
      <c r="FG231" s="142"/>
      <c r="FH231" s="142"/>
      <c r="FI231" s="142"/>
      <c r="FJ231" s="142"/>
      <c r="FK231" s="142"/>
      <c r="FL231" s="142"/>
      <c r="FM231" s="142"/>
      <c r="FN231" s="142"/>
    </row>
    <row r="232" spans="1:170">
      <c r="A232" s="46"/>
      <c r="B232" s="46">
        <v>227</v>
      </c>
      <c r="C232" s="46"/>
      <c r="D232" s="103">
        <v>2800</v>
      </c>
      <c r="E232" s="91" t="s">
        <v>183</v>
      </c>
      <c r="F232" s="92">
        <v>3610</v>
      </c>
      <c r="G232" s="51"/>
      <c r="H232" s="51"/>
      <c r="I232" s="93">
        <v>105800</v>
      </c>
      <c r="J232" s="51"/>
      <c r="K232" s="51"/>
      <c r="L232" s="51"/>
      <c r="M232" s="51"/>
      <c r="N232" s="51"/>
      <c r="O232" s="52"/>
      <c r="P232" s="54"/>
      <c r="Q232" s="51"/>
      <c r="R232" s="51"/>
      <c r="S232" s="56">
        <v>42094</v>
      </c>
      <c r="T232" s="113">
        <f t="shared" si="3"/>
        <v>105800</v>
      </c>
      <c r="U232" s="103">
        <v>2800</v>
      </c>
    </row>
    <row r="233" spans="1:170">
      <c r="A233" s="46">
        <v>4</v>
      </c>
      <c r="B233" s="46">
        <v>228</v>
      </c>
      <c r="C233" s="46">
        <v>33</v>
      </c>
      <c r="D233" s="68">
        <v>2800</v>
      </c>
      <c r="E233" s="47" t="s">
        <v>51</v>
      </c>
      <c r="F233" s="46">
        <v>3610</v>
      </c>
      <c r="G233" s="54">
        <v>41800</v>
      </c>
      <c r="H233" s="50">
        <v>64000</v>
      </c>
      <c r="I233" s="50"/>
      <c r="J233" s="50"/>
      <c r="K233" s="51">
        <v>1950</v>
      </c>
      <c r="L233" s="54">
        <v>1200</v>
      </c>
      <c r="M233" s="54"/>
      <c r="N233" s="54">
        <v>10</v>
      </c>
      <c r="O233" s="52">
        <v>10.5</v>
      </c>
      <c r="P233" s="53">
        <v>899</v>
      </c>
      <c r="Q233" s="54">
        <v>41800</v>
      </c>
      <c r="R233" s="50">
        <v>64000</v>
      </c>
      <c r="S233" s="56">
        <v>42106</v>
      </c>
      <c r="T233" s="113">
        <f t="shared" si="3"/>
        <v>-3150</v>
      </c>
      <c r="U233" s="68">
        <v>2800</v>
      </c>
      <c r="FN233" s="38">
        <f>SUM(A233:FM233)</f>
        <v>264100.5</v>
      </c>
    </row>
    <row r="234" spans="1:170">
      <c r="A234" s="46">
        <v>5</v>
      </c>
      <c r="B234" s="46">
        <v>229</v>
      </c>
      <c r="C234" s="46">
        <v>33</v>
      </c>
      <c r="D234" s="68">
        <v>2800</v>
      </c>
      <c r="E234" s="67" t="s">
        <v>51</v>
      </c>
      <c r="F234" s="46">
        <v>3610</v>
      </c>
      <c r="G234" s="54">
        <v>39850</v>
      </c>
      <c r="H234" s="50">
        <v>62800</v>
      </c>
      <c r="I234" s="50"/>
      <c r="J234" s="50"/>
      <c r="K234" s="51">
        <v>1950</v>
      </c>
      <c r="L234" s="54">
        <v>1200</v>
      </c>
      <c r="M234" s="54"/>
      <c r="N234" s="54">
        <v>10</v>
      </c>
      <c r="O234" s="52">
        <v>10.5</v>
      </c>
      <c r="P234" s="53">
        <v>872</v>
      </c>
      <c r="Q234" s="54">
        <v>39850</v>
      </c>
      <c r="R234" s="50">
        <v>62800</v>
      </c>
      <c r="S234" s="56">
        <v>42136</v>
      </c>
      <c r="T234" s="113">
        <f t="shared" si="3"/>
        <v>-3150</v>
      </c>
      <c r="U234" s="68">
        <v>2800</v>
      </c>
    </row>
    <row r="235" spans="1:170">
      <c r="A235" s="46">
        <v>6</v>
      </c>
      <c r="B235" s="46">
        <v>230</v>
      </c>
      <c r="C235" s="46">
        <v>33</v>
      </c>
      <c r="D235" s="68">
        <v>2800</v>
      </c>
      <c r="E235" s="67" t="s">
        <v>51</v>
      </c>
      <c r="F235" s="46">
        <v>3610</v>
      </c>
      <c r="G235" s="54">
        <v>37900</v>
      </c>
      <c r="H235" s="50">
        <v>61600</v>
      </c>
      <c r="I235" s="50"/>
      <c r="J235" s="50"/>
      <c r="K235" s="51">
        <v>1950</v>
      </c>
      <c r="L235" s="54">
        <v>1200</v>
      </c>
      <c r="M235" s="54"/>
      <c r="N235" s="54">
        <v>10</v>
      </c>
      <c r="O235" s="52">
        <v>10.5</v>
      </c>
      <c r="P235" s="53">
        <v>845</v>
      </c>
      <c r="Q235" s="54">
        <v>37900</v>
      </c>
      <c r="R235" s="50">
        <v>61600</v>
      </c>
      <c r="S235" s="56">
        <v>42167</v>
      </c>
      <c r="T235" s="113">
        <f t="shared" si="3"/>
        <v>-3150</v>
      </c>
      <c r="U235" s="68">
        <v>2800</v>
      </c>
    </row>
    <row r="236" spans="1:170">
      <c r="A236" s="46">
        <v>7</v>
      </c>
      <c r="B236" s="46">
        <v>231</v>
      </c>
      <c r="C236" s="46">
        <v>33</v>
      </c>
      <c r="D236" s="68">
        <v>2800</v>
      </c>
      <c r="E236" s="67" t="s">
        <v>51</v>
      </c>
      <c r="F236" s="46">
        <v>3610</v>
      </c>
      <c r="G236" s="54">
        <v>35950</v>
      </c>
      <c r="H236" s="50">
        <v>60400</v>
      </c>
      <c r="I236" s="50"/>
      <c r="J236" s="50"/>
      <c r="K236" s="51">
        <v>1950</v>
      </c>
      <c r="L236" s="54">
        <v>1200</v>
      </c>
      <c r="M236" s="54"/>
      <c r="N236" s="54">
        <v>10</v>
      </c>
      <c r="O236" s="52">
        <v>10.5</v>
      </c>
      <c r="P236" s="53">
        <v>818</v>
      </c>
      <c r="Q236" s="54">
        <v>35950</v>
      </c>
      <c r="R236" s="50">
        <v>60400</v>
      </c>
      <c r="S236" s="56">
        <v>42197</v>
      </c>
      <c r="T236" s="113">
        <f t="shared" si="3"/>
        <v>-3150</v>
      </c>
      <c r="U236" s="68">
        <v>2800</v>
      </c>
    </row>
    <row r="237" spans="1:170">
      <c r="A237" s="46">
        <v>8</v>
      </c>
      <c r="B237" s="46">
        <v>232</v>
      </c>
      <c r="C237" s="46">
        <v>33</v>
      </c>
      <c r="D237" s="68">
        <v>2800</v>
      </c>
      <c r="E237" s="67" t="s">
        <v>51</v>
      </c>
      <c r="F237" s="46">
        <v>3610</v>
      </c>
      <c r="G237" s="54">
        <v>34000</v>
      </c>
      <c r="H237" s="50">
        <v>59200</v>
      </c>
      <c r="I237" s="50"/>
      <c r="J237" s="50"/>
      <c r="K237" s="51">
        <v>1950</v>
      </c>
      <c r="L237" s="54">
        <v>1200</v>
      </c>
      <c r="M237" s="54"/>
      <c r="N237" s="54">
        <v>10</v>
      </c>
      <c r="O237" s="52">
        <v>10.5</v>
      </c>
      <c r="P237" s="53">
        <v>791</v>
      </c>
      <c r="Q237" s="54">
        <v>34000</v>
      </c>
      <c r="R237" s="50">
        <v>59200</v>
      </c>
      <c r="S237" s="56">
        <v>42228</v>
      </c>
      <c r="T237" s="113">
        <f t="shared" si="3"/>
        <v>-3150</v>
      </c>
      <c r="U237" s="68">
        <v>2800</v>
      </c>
    </row>
    <row r="238" spans="1:170">
      <c r="A238" s="46">
        <v>9</v>
      </c>
      <c r="B238" s="46">
        <v>233</v>
      </c>
      <c r="C238" s="46">
        <v>33</v>
      </c>
      <c r="D238" s="68">
        <v>2800</v>
      </c>
      <c r="E238" s="67" t="s">
        <v>51</v>
      </c>
      <c r="F238" s="46">
        <v>3610</v>
      </c>
      <c r="G238" s="54">
        <v>32050</v>
      </c>
      <c r="H238" s="50">
        <v>58000</v>
      </c>
      <c r="I238" s="50"/>
      <c r="J238" s="50"/>
      <c r="K238" s="51">
        <v>1950</v>
      </c>
      <c r="L238" s="54">
        <v>1200</v>
      </c>
      <c r="M238" s="54"/>
      <c r="N238" s="54">
        <v>10</v>
      </c>
      <c r="O238" s="52">
        <v>10.5</v>
      </c>
      <c r="P238" s="53">
        <v>764</v>
      </c>
      <c r="Q238" s="54">
        <v>32050</v>
      </c>
      <c r="R238" s="50">
        <v>58000</v>
      </c>
      <c r="S238" s="56">
        <v>42259</v>
      </c>
      <c r="T238" s="113">
        <f t="shared" si="3"/>
        <v>-3150</v>
      </c>
      <c r="U238" s="68">
        <v>2800</v>
      </c>
    </row>
    <row r="239" spans="1:170">
      <c r="A239" s="46">
        <v>10</v>
      </c>
      <c r="B239" s="46">
        <v>234</v>
      </c>
      <c r="C239" s="46">
        <v>33</v>
      </c>
      <c r="D239" s="68">
        <v>2800</v>
      </c>
      <c r="E239" s="67" t="s">
        <v>51</v>
      </c>
      <c r="F239" s="46">
        <v>3610</v>
      </c>
      <c r="G239" s="54">
        <v>30100</v>
      </c>
      <c r="H239" s="50">
        <v>56800</v>
      </c>
      <c r="I239" s="50"/>
      <c r="J239" s="50"/>
      <c r="K239" s="51">
        <v>1950</v>
      </c>
      <c r="L239" s="54">
        <v>1200</v>
      </c>
      <c r="M239" s="54"/>
      <c r="N239" s="54">
        <v>10</v>
      </c>
      <c r="O239" s="52">
        <v>10.5</v>
      </c>
      <c r="P239" s="53">
        <v>737</v>
      </c>
      <c r="Q239" s="54">
        <v>30100</v>
      </c>
      <c r="R239" s="50">
        <v>56800</v>
      </c>
      <c r="S239" s="56">
        <v>42289</v>
      </c>
      <c r="T239" s="113">
        <f t="shared" si="3"/>
        <v>-3150</v>
      </c>
      <c r="U239" s="68">
        <v>2800</v>
      </c>
    </row>
    <row r="240" spans="1:170">
      <c r="A240" s="46">
        <v>11</v>
      </c>
      <c r="B240" s="46">
        <v>235</v>
      </c>
      <c r="C240" s="46">
        <v>33</v>
      </c>
      <c r="D240" s="68">
        <v>2800</v>
      </c>
      <c r="E240" s="67" t="s">
        <v>51</v>
      </c>
      <c r="F240" s="46">
        <v>3610</v>
      </c>
      <c r="G240" s="54">
        <v>28150</v>
      </c>
      <c r="H240" s="50">
        <v>55600</v>
      </c>
      <c r="I240" s="50"/>
      <c r="J240" s="50"/>
      <c r="K240" s="51">
        <v>1950</v>
      </c>
      <c r="L240" s="54">
        <v>1200</v>
      </c>
      <c r="M240" s="54"/>
      <c r="N240" s="54">
        <v>10</v>
      </c>
      <c r="O240" s="52">
        <v>10.5</v>
      </c>
      <c r="P240" s="53">
        <v>710</v>
      </c>
      <c r="Q240" s="54">
        <v>28150</v>
      </c>
      <c r="R240" s="50">
        <v>55600</v>
      </c>
      <c r="S240" s="56">
        <v>42320</v>
      </c>
      <c r="T240" s="113">
        <f t="shared" si="3"/>
        <v>-3150</v>
      </c>
      <c r="U240" s="68">
        <v>2800</v>
      </c>
    </row>
    <row r="241" spans="1:170">
      <c r="A241" s="46">
        <v>12</v>
      </c>
      <c r="B241" s="46">
        <v>236</v>
      </c>
      <c r="C241" s="46">
        <v>33</v>
      </c>
      <c r="D241" s="68">
        <v>2800</v>
      </c>
      <c r="E241" s="67" t="s">
        <v>51</v>
      </c>
      <c r="F241" s="46">
        <v>3610</v>
      </c>
      <c r="G241" s="54">
        <v>26200</v>
      </c>
      <c r="H241" s="50">
        <v>54400</v>
      </c>
      <c r="I241" s="50"/>
      <c r="J241" s="50"/>
      <c r="K241" s="51">
        <v>1950</v>
      </c>
      <c r="L241" s="54">
        <v>1200</v>
      </c>
      <c r="M241" s="54"/>
      <c r="N241" s="54">
        <v>10</v>
      </c>
      <c r="O241" s="52">
        <v>10.5</v>
      </c>
      <c r="P241" s="53">
        <v>683</v>
      </c>
      <c r="Q241" s="54">
        <v>26200</v>
      </c>
      <c r="R241" s="50">
        <v>54400</v>
      </c>
      <c r="S241" s="56">
        <v>42350</v>
      </c>
      <c r="T241" s="113">
        <f t="shared" si="3"/>
        <v>-3150</v>
      </c>
      <c r="U241" s="68">
        <v>2800</v>
      </c>
    </row>
    <row r="242" spans="1:170">
      <c r="A242" s="46">
        <v>13</v>
      </c>
      <c r="B242" s="46">
        <v>237</v>
      </c>
      <c r="C242" s="46">
        <v>33</v>
      </c>
      <c r="D242" s="68">
        <v>2800</v>
      </c>
      <c r="E242" s="67" t="s">
        <v>51</v>
      </c>
      <c r="F242" s="46">
        <v>3610</v>
      </c>
      <c r="G242" s="54">
        <v>24250</v>
      </c>
      <c r="H242" s="50">
        <v>53200</v>
      </c>
      <c r="I242" s="50"/>
      <c r="J242" s="50"/>
      <c r="K242" s="51">
        <v>1950</v>
      </c>
      <c r="L242" s="54">
        <v>1200</v>
      </c>
      <c r="M242" s="54"/>
      <c r="N242" s="54">
        <v>10</v>
      </c>
      <c r="O242" s="52">
        <v>10.5</v>
      </c>
      <c r="P242" s="53">
        <v>656</v>
      </c>
      <c r="Q242" s="54">
        <v>24250</v>
      </c>
      <c r="R242" s="50">
        <v>53200</v>
      </c>
      <c r="S242" s="56">
        <v>42381</v>
      </c>
      <c r="T242" s="113">
        <f t="shared" si="3"/>
        <v>-3150</v>
      </c>
      <c r="U242" s="68">
        <v>2800</v>
      </c>
    </row>
    <row r="243" spans="1:170">
      <c r="A243" s="39"/>
      <c r="B243" s="39">
        <v>238</v>
      </c>
      <c r="C243" s="39"/>
      <c r="D243" s="104" t="s">
        <v>207</v>
      </c>
      <c r="E243" s="129"/>
      <c r="F243" s="39"/>
      <c r="G243" s="121"/>
      <c r="H243" s="127"/>
      <c r="I243" s="127">
        <v>105800</v>
      </c>
      <c r="J243" s="127">
        <v>0</v>
      </c>
      <c r="K243" s="118">
        <v>19500</v>
      </c>
      <c r="L243" s="121">
        <v>12000</v>
      </c>
      <c r="M243" s="121">
        <v>0</v>
      </c>
      <c r="N243" s="121"/>
      <c r="O243" s="120"/>
      <c r="P243" s="128"/>
      <c r="Q243" s="121">
        <f>+Q242-K242</f>
        <v>22300</v>
      </c>
      <c r="R243" s="127">
        <f>+R242-L242</f>
        <v>52000</v>
      </c>
      <c r="S243" s="122">
        <f>+I243+J243-K243-L243-M243</f>
        <v>74300</v>
      </c>
      <c r="T243" s="123">
        <f t="shared" si="3"/>
        <v>74300</v>
      </c>
      <c r="U243" s="104">
        <v>2800</v>
      </c>
      <c r="V243" s="66" t="s">
        <v>229</v>
      </c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6"/>
      <c r="BU243" s="66"/>
      <c r="BV243" s="66"/>
      <c r="BW243" s="66"/>
      <c r="BX243" s="66"/>
      <c r="BY243" s="66"/>
      <c r="BZ243" s="66"/>
      <c r="CA243" s="66"/>
      <c r="CB243" s="66"/>
      <c r="CC243" s="66"/>
      <c r="CD243" s="66"/>
      <c r="CE243" s="66"/>
      <c r="CF243" s="66"/>
      <c r="CG243" s="66"/>
      <c r="CH243" s="66"/>
      <c r="CI243" s="66"/>
      <c r="CJ243" s="66"/>
      <c r="CK243" s="66"/>
      <c r="CL243" s="66"/>
      <c r="CM243" s="66"/>
      <c r="CN243" s="66"/>
      <c r="CO243" s="66"/>
      <c r="CP243" s="66"/>
      <c r="CQ243" s="66"/>
      <c r="CR243" s="66"/>
      <c r="CS243" s="66"/>
      <c r="CT243" s="66"/>
      <c r="CU243" s="66"/>
      <c r="CV243" s="66"/>
      <c r="CW243" s="66"/>
      <c r="CX243" s="66"/>
      <c r="CY243" s="66"/>
      <c r="CZ243" s="66"/>
      <c r="DA243" s="66"/>
      <c r="DB243" s="66"/>
      <c r="DC243" s="66"/>
      <c r="DD243" s="66"/>
      <c r="DE243" s="66"/>
      <c r="DF243" s="66"/>
      <c r="DG243" s="66"/>
      <c r="DH243" s="66"/>
      <c r="DI243" s="66"/>
      <c r="DJ243" s="66"/>
      <c r="DK243" s="66"/>
      <c r="DL243" s="66"/>
      <c r="DM243" s="66"/>
      <c r="DN243" s="66"/>
      <c r="DO243" s="66"/>
      <c r="DP243" s="66"/>
      <c r="DQ243" s="66"/>
      <c r="DR243" s="66"/>
      <c r="DS243" s="66"/>
      <c r="DT243" s="66"/>
      <c r="DU243" s="66"/>
      <c r="DV243" s="66"/>
      <c r="DW243" s="66"/>
      <c r="DX243" s="66"/>
      <c r="DY243" s="66"/>
      <c r="DZ243" s="66"/>
      <c r="EA243" s="66"/>
      <c r="EB243" s="66"/>
      <c r="EC243" s="66"/>
      <c r="ED243" s="66"/>
      <c r="EE243" s="66"/>
      <c r="EF243" s="66"/>
      <c r="EG243" s="66"/>
      <c r="EH243" s="66"/>
      <c r="EI243" s="66"/>
      <c r="EJ243" s="66"/>
      <c r="EK243" s="66"/>
      <c r="EL243" s="66"/>
      <c r="EM243" s="66"/>
      <c r="EN243" s="66"/>
      <c r="EO243" s="66"/>
      <c r="EP243" s="66"/>
      <c r="EQ243" s="66"/>
      <c r="ER243" s="66"/>
      <c r="ES243" s="66"/>
      <c r="ET243" s="66"/>
      <c r="EU243" s="66"/>
      <c r="EV243" s="66"/>
      <c r="EW243" s="66"/>
      <c r="EX243" s="66"/>
      <c r="EY243" s="66"/>
      <c r="EZ243" s="66"/>
      <c r="FA243" s="66"/>
      <c r="FB243" s="66"/>
      <c r="FC243" s="66"/>
      <c r="FD243" s="66"/>
      <c r="FE243" s="66"/>
      <c r="FF243" s="66"/>
      <c r="FG243" s="66"/>
      <c r="FH243" s="66"/>
      <c r="FI243" s="66"/>
      <c r="FJ243" s="66"/>
      <c r="FK243" s="66"/>
      <c r="FL243" s="66"/>
      <c r="FM243" s="66"/>
      <c r="FN243" s="66"/>
    </row>
    <row r="244" spans="1:170" ht="25.5">
      <c r="A244" s="46"/>
      <c r="B244" s="46">
        <v>239</v>
      </c>
      <c r="C244" s="46"/>
      <c r="D244" s="110">
        <v>2839</v>
      </c>
      <c r="E244" s="111" t="s">
        <v>120</v>
      </c>
      <c r="F244" s="46"/>
      <c r="G244" s="51"/>
      <c r="H244" s="51"/>
      <c r="I244" s="51"/>
      <c r="J244" s="112">
        <v>100000</v>
      </c>
      <c r="K244" s="51"/>
      <c r="L244" s="51"/>
      <c r="M244" s="112"/>
      <c r="N244" s="51"/>
      <c r="O244" s="52"/>
      <c r="P244" s="54"/>
      <c r="Q244" s="51"/>
      <c r="R244" s="51"/>
      <c r="S244" s="111" t="s">
        <v>119</v>
      </c>
      <c r="T244" s="113">
        <f t="shared" si="3"/>
        <v>100000</v>
      </c>
      <c r="U244" s="110">
        <v>2839</v>
      </c>
    </row>
    <row r="245" spans="1:170">
      <c r="A245" s="46">
        <v>11</v>
      </c>
      <c r="B245" s="46">
        <v>240</v>
      </c>
      <c r="C245" s="46">
        <v>21</v>
      </c>
      <c r="D245" s="68">
        <v>2839</v>
      </c>
      <c r="E245" s="67" t="s">
        <v>36</v>
      </c>
      <c r="F245" s="46">
        <v>3637</v>
      </c>
      <c r="G245" s="54">
        <v>0</v>
      </c>
      <c r="H245" s="54">
        <v>100000</v>
      </c>
      <c r="I245" s="54"/>
      <c r="J245" s="54"/>
      <c r="K245" s="51"/>
      <c r="L245" s="54"/>
      <c r="M245" s="54"/>
      <c r="N245" s="54">
        <v>9</v>
      </c>
      <c r="O245" s="52">
        <v>9</v>
      </c>
      <c r="P245" s="53">
        <v>99</v>
      </c>
      <c r="Q245" s="54">
        <v>0</v>
      </c>
      <c r="R245" s="54">
        <v>100000</v>
      </c>
      <c r="S245" s="56">
        <v>42320</v>
      </c>
      <c r="T245" s="113">
        <f t="shared" si="3"/>
        <v>0</v>
      </c>
      <c r="U245" s="68">
        <v>2839</v>
      </c>
    </row>
    <row r="246" spans="1:170">
      <c r="A246" s="46">
        <v>12</v>
      </c>
      <c r="B246" s="46">
        <v>241</v>
      </c>
      <c r="C246" s="46">
        <v>21</v>
      </c>
      <c r="D246" s="68">
        <v>2839</v>
      </c>
      <c r="E246" s="67" t="s">
        <v>36</v>
      </c>
      <c r="F246" s="46">
        <v>3637</v>
      </c>
      <c r="G246" s="54">
        <v>0</v>
      </c>
      <c r="H246" s="54">
        <v>100000</v>
      </c>
      <c r="I246" s="54"/>
      <c r="J246" s="54"/>
      <c r="K246" s="51">
        <v>1700</v>
      </c>
      <c r="L246" s="54"/>
      <c r="M246" s="54"/>
      <c r="N246" s="54">
        <v>9</v>
      </c>
      <c r="O246" s="52">
        <v>9</v>
      </c>
      <c r="P246" s="53">
        <v>750</v>
      </c>
      <c r="Q246" s="54">
        <v>0</v>
      </c>
      <c r="R246" s="54">
        <v>100000</v>
      </c>
      <c r="S246" s="56">
        <v>42350</v>
      </c>
      <c r="T246" s="113">
        <f t="shared" si="3"/>
        <v>-1700</v>
      </c>
      <c r="U246" s="68">
        <v>2839</v>
      </c>
    </row>
    <row r="247" spans="1:170">
      <c r="A247" s="46">
        <v>13</v>
      </c>
      <c r="B247" s="46">
        <v>242</v>
      </c>
      <c r="C247" s="46">
        <v>21</v>
      </c>
      <c r="D247" s="68">
        <v>2839</v>
      </c>
      <c r="E247" s="67" t="s">
        <v>36</v>
      </c>
      <c r="F247" s="46">
        <v>3637</v>
      </c>
      <c r="G247" s="54">
        <v>0</v>
      </c>
      <c r="H247" s="54">
        <v>98300</v>
      </c>
      <c r="I247" s="54"/>
      <c r="J247" s="54"/>
      <c r="K247" s="51"/>
      <c r="L247" s="54">
        <v>1000</v>
      </c>
      <c r="M247" s="54"/>
      <c r="N247" s="54">
        <v>9</v>
      </c>
      <c r="O247" s="52">
        <v>9</v>
      </c>
      <c r="P247" s="53">
        <v>737</v>
      </c>
      <c r="Q247" s="54">
        <v>0</v>
      </c>
      <c r="R247" s="54">
        <v>98300</v>
      </c>
      <c r="S247" s="56">
        <v>42381</v>
      </c>
      <c r="T247" s="113">
        <f t="shared" si="3"/>
        <v>-1000</v>
      </c>
      <c r="U247" s="68">
        <v>2839</v>
      </c>
    </row>
    <row r="248" spans="1:170">
      <c r="A248" s="39"/>
      <c r="B248" s="39">
        <v>243</v>
      </c>
      <c r="C248" s="39"/>
      <c r="D248" s="104" t="s">
        <v>193</v>
      </c>
      <c r="E248" s="129"/>
      <c r="F248" s="39"/>
      <c r="G248" s="121"/>
      <c r="H248" s="121"/>
      <c r="I248" s="121">
        <v>0</v>
      </c>
      <c r="J248" s="121">
        <v>100000</v>
      </c>
      <c r="K248" s="118">
        <v>1700</v>
      </c>
      <c r="L248" s="121">
        <v>1000</v>
      </c>
      <c r="M248" s="121">
        <v>0</v>
      </c>
      <c r="N248" s="121"/>
      <c r="O248" s="120"/>
      <c r="P248" s="128"/>
      <c r="Q248" s="121"/>
      <c r="R248" s="121">
        <f>+R247-L247</f>
        <v>97300</v>
      </c>
      <c r="S248" s="122">
        <f>+I248+J248-K248-L248-M248</f>
        <v>97300</v>
      </c>
      <c r="T248" s="123">
        <f t="shared" si="3"/>
        <v>97300</v>
      </c>
      <c r="U248" s="104">
        <v>2839</v>
      </c>
      <c r="V248" s="66" t="s">
        <v>229</v>
      </c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  <c r="DR248" s="66"/>
      <c r="DS248" s="66"/>
      <c r="DT248" s="66"/>
      <c r="DU248" s="66"/>
      <c r="DV248" s="66"/>
      <c r="DW248" s="66"/>
      <c r="DX248" s="66"/>
      <c r="DY248" s="66"/>
      <c r="DZ248" s="66"/>
      <c r="EA248" s="66"/>
      <c r="EB248" s="66"/>
      <c r="EC248" s="66"/>
      <c r="ED248" s="66"/>
      <c r="EE248" s="66"/>
      <c r="EF248" s="66"/>
      <c r="EG248" s="66"/>
      <c r="EH248" s="66"/>
      <c r="EI248" s="66"/>
      <c r="EJ248" s="66"/>
      <c r="EK248" s="66"/>
      <c r="EL248" s="66"/>
      <c r="EM248" s="66"/>
      <c r="EN248" s="66"/>
      <c r="EO248" s="66"/>
      <c r="EP248" s="66"/>
      <c r="EQ248" s="66"/>
      <c r="ER248" s="66"/>
      <c r="ES248" s="66"/>
      <c r="ET248" s="66"/>
      <c r="EU248" s="66"/>
      <c r="EV248" s="66"/>
      <c r="EW248" s="66"/>
      <c r="EX248" s="66"/>
      <c r="EY248" s="66"/>
      <c r="EZ248" s="66"/>
      <c r="FA248" s="66"/>
      <c r="FB248" s="66"/>
      <c r="FC248" s="66"/>
      <c r="FD248" s="66"/>
      <c r="FE248" s="66"/>
      <c r="FF248" s="66"/>
      <c r="FG248" s="66"/>
      <c r="FH248" s="66"/>
      <c r="FI248" s="66"/>
      <c r="FJ248" s="66"/>
      <c r="FK248" s="66"/>
      <c r="FL248" s="66"/>
      <c r="FM248" s="66"/>
      <c r="FN248" s="66"/>
    </row>
    <row r="249" spans="1:170">
      <c r="A249" s="46"/>
      <c r="B249" s="46">
        <v>244</v>
      </c>
      <c r="C249" s="46"/>
      <c r="D249" s="110">
        <v>2846</v>
      </c>
      <c r="E249" s="111" t="s">
        <v>94</v>
      </c>
      <c r="F249" s="46"/>
      <c r="G249" s="51"/>
      <c r="H249" s="51"/>
      <c r="I249" s="51"/>
      <c r="J249" s="112">
        <v>80000</v>
      </c>
      <c r="K249" s="51"/>
      <c r="L249" s="51"/>
      <c r="M249" s="112"/>
      <c r="N249" s="51"/>
      <c r="O249" s="52"/>
      <c r="P249" s="54"/>
      <c r="Q249" s="51"/>
      <c r="R249" s="51"/>
      <c r="S249" s="111" t="s">
        <v>91</v>
      </c>
      <c r="T249" s="113">
        <f t="shared" si="3"/>
        <v>80000</v>
      </c>
      <c r="U249" s="110">
        <v>2846</v>
      </c>
    </row>
    <row r="250" spans="1:170">
      <c r="A250" s="46">
        <v>8</v>
      </c>
      <c r="B250" s="46">
        <v>245</v>
      </c>
      <c r="C250" s="46">
        <v>21</v>
      </c>
      <c r="D250" s="68">
        <v>2846</v>
      </c>
      <c r="E250" s="67" t="s">
        <v>59</v>
      </c>
      <c r="F250" s="46">
        <v>3709</v>
      </c>
      <c r="G250" s="54">
        <v>0</v>
      </c>
      <c r="H250" s="50">
        <v>80000</v>
      </c>
      <c r="I250" s="50"/>
      <c r="J250" s="50"/>
      <c r="K250" s="51"/>
      <c r="L250" s="54">
        <v>1350</v>
      </c>
      <c r="M250" s="54"/>
      <c r="N250" s="54">
        <v>10</v>
      </c>
      <c r="O250" s="52">
        <v>10.5</v>
      </c>
      <c r="P250" s="53">
        <v>667</v>
      </c>
      <c r="Q250" s="54">
        <v>0</v>
      </c>
      <c r="R250" s="50">
        <v>80000</v>
      </c>
      <c r="S250" s="56">
        <v>42228</v>
      </c>
      <c r="T250" s="113">
        <f t="shared" si="3"/>
        <v>-1350</v>
      </c>
      <c r="U250" s="68">
        <v>2846</v>
      </c>
    </row>
    <row r="251" spans="1:170">
      <c r="A251" s="46">
        <v>9</v>
      </c>
      <c r="B251" s="46">
        <v>246</v>
      </c>
      <c r="C251" s="46">
        <v>21</v>
      </c>
      <c r="D251" s="68">
        <v>2846</v>
      </c>
      <c r="E251" s="67" t="s">
        <v>59</v>
      </c>
      <c r="F251" s="46">
        <v>3709</v>
      </c>
      <c r="G251" s="54">
        <v>0</v>
      </c>
      <c r="H251" s="50">
        <v>78650</v>
      </c>
      <c r="I251" s="50"/>
      <c r="J251" s="50"/>
      <c r="K251" s="51"/>
      <c r="L251" s="54">
        <v>1350</v>
      </c>
      <c r="M251" s="54"/>
      <c r="N251" s="54">
        <v>10</v>
      </c>
      <c r="O251" s="52">
        <v>10.5</v>
      </c>
      <c r="P251" s="53">
        <v>655</v>
      </c>
      <c r="Q251" s="54">
        <v>0</v>
      </c>
      <c r="R251" s="50">
        <v>78650</v>
      </c>
      <c r="S251" s="56">
        <v>42259</v>
      </c>
      <c r="T251" s="113">
        <f t="shared" si="3"/>
        <v>-1350</v>
      </c>
      <c r="U251" s="68">
        <v>2846</v>
      </c>
    </row>
    <row r="252" spans="1:170">
      <c r="A252" s="46">
        <v>10</v>
      </c>
      <c r="B252" s="46">
        <v>247</v>
      </c>
      <c r="C252" s="46">
        <v>21</v>
      </c>
      <c r="D252" s="68">
        <v>2846</v>
      </c>
      <c r="E252" s="67" t="s">
        <v>59</v>
      </c>
      <c r="F252" s="46">
        <v>3709</v>
      </c>
      <c r="G252" s="54">
        <v>0</v>
      </c>
      <c r="H252" s="50">
        <v>77300</v>
      </c>
      <c r="I252" s="50"/>
      <c r="J252" s="50"/>
      <c r="K252" s="51"/>
      <c r="L252" s="54">
        <v>1350</v>
      </c>
      <c r="M252" s="54"/>
      <c r="N252" s="54">
        <v>10</v>
      </c>
      <c r="O252" s="52">
        <v>10.5</v>
      </c>
      <c r="P252" s="53">
        <v>644</v>
      </c>
      <c r="Q252" s="54">
        <v>0</v>
      </c>
      <c r="R252" s="50">
        <v>77300</v>
      </c>
      <c r="S252" s="56">
        <v>42289</v>
      </c>
      <c r="T252" s="113">
        <f t="shared" si="3"/>
        <v>-1350</v>
      </c>
      <c r="U252" s="68">
        <v>2846</v>
      </c>
    </row>
    <row r="253" spans="1:170">
      <c r="A253" s="46">
        <v>11</v>
      </c>
      <c r="B253" s="46">
        <v>248</v>
      </c>
      <c r="C253" s="46">
        <v>21</v>
      </c>
      <c r="D253" s="68">
        <v>2846</v>
      </c>
      <c r="E253" s="67" t="s">
        <v>59</v>
      </c>
      <c r="F253" s="46">
        <v>3709</v>
      </c>
      <c r="G253" s="54">
        <v>0</v>
      </c>
      <c r="H253" s="50">
        <v>75950</v>
      </c>
      <c r="I253" s="50"/>
      <c r="J253" s="50"/>
      <c r="K253" s="51"/>
      <c r="L253" s="54">
        <v>1350</v>
      </c>
      <c r="M253" s="54"/>
      <c r="N253" s="54">
        <v>10</v>
      </c>
      <c r="O253" s="52">
        <v>10.5</v>
      </c>
      <c r="P253" s="53">
        <v>633</v>
      </c>
      <c r="Q253" s="54">
        <v>0</v>
      </c>
      <c r="R253" s="50">
        <v>75950</v>
      </c>
      <c r="S253" s="56">
        <v>42320</v>
      </c>
      <c r="T253" s="113">
        <f t="shared" si="3"/>
        <v>-1350</v>
      </c>
      <c r="U253" s="68">
        <v>2846</v>
      </c>
    </row>
    <row r="254" spans="1:170">
      <c r="A254" s="46">
        <v>12</v>
      </c>
      <c r="B254" s="46">
        <v>249</v>
      </c>
      <c r="C254" s="46">
        <v>21</v>
      </c>
      <c r="D254" s="68">
        <v>2846</v>
      </c>
      <c r="E254" s="67" t="s">
        <v>59</v>
      </c>
      <c r="F254" s="46">
        <v>3709</v>
      </c>
      <c r="G254" s="54">
        <v>0</v>
      </c>
      <c r="H254" s="50">
        <v>74600</v>
      </c>
      <c r="I254" s="50"/>
      <c r="J254" s="50"/>
      <c r="K254" s="51"/>
      <c r="L254" s="54">
        <v>1350</v>
      </c>
      <c r="M254" s="54"/>
      <c r="N254" s="54">
        <v>10</v>
      </c>
      <c r="O254" s="52">
        <v>10.5</v>
      </c>
      <c r="P254" s="53">
        <v>622</v>
      </c>
      <c r="Q254" s="54">
        <v>0</v>
      </c>
      <c r="R254" s="50">
        <v>74600</v>
      </c>
      <c r="S254" s="56">
        <v>42350</v>
      </c>
      <c r="T254" s="113">
        <f t="shared" si="3"/>
        <v>-1350</v>
      </c>
      <c r="U254" s="68">
        <v>2846</v>
      </c>
    </row>
    <row r="255" spans="1:170">
      <c r="A255" s="46">
        <v>13</v>
      </c>
      <c r="B255" s="46">
        <v>250</v>
      </c>
      <c r="C255" s="46">
        <v>21</v>
      </c>
      <c r="D255" s="68">
        <v>2846</v>
      </c>
      <c r="E255" s="67" t="s">
        <v>59</v>
      </c>
      <c r="F255" s="46">
        <v>3709</v>
      </c>
      <c r="G255" s="54">
        <v>0</v>
      </c>
      <c r="H255" s="50">
        <v>73250</v>
      </c>
      <c r="I255" s="50"/>
      <c r="J255" s="50"/>
      <c r="K255" s="51"/>
      <c r="L255" s="54">
        <v>1350</v>
      </c>
      <c r="M255" s="54"/>
      <c r="N255" s="54">
        <v>10</v>
      </c>
      <c r="O255" s="52">
        <v>10.5</v>
      </c>
      <c r="P255" s="53">
        <v>610</v>
      </c>
      <c r="Q255" s="54">
        <v>0</v>
      </c>
      <c r="R255" s="50">
        <v>73250</v>
      </c>
      <c r="S255" s="56">
        <v>42381</v>
      </c>
      <c r="T255" s="113">
        <f t="shared" si="3"/>
        <v>-1350</v>
      </c>
      <c r="U255" s="68">
        <v>2846</v>
      </c>
    </row>
    <row r="256" spans="1:170">
      <c r="A256" s="39"/>
      <c r="B256" s="39">
        <v>251</v>
      </c>
      <c r="C256" s="39"/>
      <c r="D256" s="104" t="s">
        <v>192</v>
      </c>
      <c r="E256" s="129"/>
      <c r="F256" s="39"/>
      <c r="G256" s="121"/>
      <c r="H256" s="127"/>
      <c r="I256" s="127">
        <v>0</v>
      </c>
      <c r="J256" s="127">
        <v>80000</v>
      </c>
      <c r="K256" s="118">
        <v>0</v>
      </c>
      <c r="L256" s="121">
        <v>8100</v>
      </c>
      <c r="M256" s="121">
        <v>0</v>
      </c>
      <c r="N256" s="121"/>
      <c r="O256" s="120"/>
      <c r="P256" s="128"/>
      <c r="Q256" s="121"/>
      <c r="R256" s="127">
        <f>+R255-L255</f>
        <v>71900</v>
      </c>
      <c r="S256" s="122">
        <f>+I256+J256-K256-L256-M256</f>
        <v>71900</v>
      </c>
      <c r="T256" s="123">
        <f t="shared" si="3"/>
        <v>71900</v>
      </c>
      <c r="U256" s="104">
        <v>2846</v>
      </c>
      <c r="V256" s="66" t="s">
        <v>229</v>
      </c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  <c r="DR256" s="66"/>
      <c r="DS256" s="66"/>
      <c r="DT256" s="66"/>
      <c r="DU256" s="66"/>
      <c r="DV256" s="66"/>
      <c r="DW256" s="66"/>
      <c r="DX256" s="66"/>
      <c r="DY256" s="66"/>
      <c r="DZ256" s="66"/>
      <c r="EA256" s="66"/>
      <c r="EB256" s="66"/>
      <c r="EC256" s="66"/>
      <c r="ED256" s="66"/>
      <c r="EE256" s="66"/>
      <c r="EF256" s="66"/>
      <c r="EG256" s="66"/>
      <c r="EH256" s="66"/>
      <c r="EI256" s="66"/>
      <c r="EJ256" s="66"/>
      <c r="EK256" s="66"/>
      <c r="EL256" s="66"/>
      <c r="EM256" s="66"/>
      <c r="EN256" s="66"/>
      <c r="EO256" s="66"/>
      <c r="EP256" s="66"/>
      <c r="EQ256" s="66"/>
      <c r="ER256" s="66"/>
      <c r="ES256" s="66"/>
      <c r="ET256" s="66"/>
      <c r="EU256" s="66"/>
      <c r="EV256" s="66"/>
      <c r="EW256" s="66"/>
      <c r="EX256" s="66"/>
      <c r="EY256" s="66"/>
      <c r="EZ256" s="66"/>
      <c r="FA256" s="66"/>
      <c r="FB256" s="66"/>
      <c r="FC256" s="66"/>
      <c r="FD256" s="66"/>
      <c r="FE256" s="66"/>
      <c r="FF256" s="66"/>
      <c r="FG256" s="66"/>
      <c r="FH256" s="66"/>
      <c r="FI256" s="66"/>
      <c r="FJ256" s="66"/>
      <c r="FK256" s="66"/>
      <c r="FL256" s="66"/>
      <c r="FM256" s="66"/>
      <c r="FN256" s="66"/>
    </row>
    <row r="257" spans="1:170">
      <c r="A257" s="46"/>
      <c r="B257" s="46">
        <v>252</v>
      </c>
      <c r="C257" s="46"/>
      <c r="D257" s="103">
        <v>2879</v>
      </c>
      <c r="E257" s="91" t="s">
        <v>177</v>
      </c>
      <c r="F257" s="92">
        <v>3815</v>
      </c>
      <c r="G257" s="51"/>
      <c r="H257" s="51"/>
      <c r="I257" s="93">
        <v>51080</v>
      </c>
      <c r="J257" s="51"/>
      <c r="K257" s="51"/>
      <c r="L257" s="51"/>
      <c r="M257" s="51"/>
      <c r="N257" s="51"/>
      <c r="O257" s="52"/>
      <c r="P257" s="54"/>
      <c r="Q257" s="51"/>
      <c r="R257" s="51"/>
      <c r="S257" s="56">
        <v>42094</v>
      </c>
      <c r="T257" s="113">
        <f t="shared" si="3"/>
        <v>51080</v>
      </c>
      <c r="U257" s="103">
        <v>2879</v>
      </c>
    </row>
    <row r="258" spans="1:170">
      <c r="A258" s="46">
        <v>4</v>
      </c>
      <c r="B258" s="46">
        <v>253</v>
      </c>
      <c r="C258" s="46">
        <v>32</v>
      </c>
      <c r="D258" s="68">
        <v>2879</v>
      </c>
      <c r="E258" s="47" t="s">
        <v>57</v>
      </c>
      <c r="F258" s="46">
        <v>3815</v>
      </c>
      <c r="G258" s="64">
        <v>22420</v>
      </c>
      <c r="H258" s="50">
        <v>28660</v>
      </c>
      <c r="I258" s="50"/>
      <c r="J258" s="50"/>
      <c r="K258" s="65"/>
      <c r="L258" s="54"/>
      <c r="M258" s="54"/>
      <c r="N258" s="54">
        <v>10</v>
      </c>
      <c r="O258" s="52">
        <v>10</v>
      </c>
      <c r="P258" s="53"/>
      <c r="Q258" s="64">
        <v>22420</v>
      </c>
      <c r="R258" s="50">
        <v>28660</v>
      </c>
      <c r="S258" s="56">
        <v>42106</v>
      </c>
      <c r="T258" s="113">
        <f t="shared" si="3"/>
        <v>0</v>
      </c>
      <c r="U258" s="68">
        <v>2879</v>
      </c>
      <c r="FN258" s="38">
        <f>SUM(A258:FM258)</f>
        <v>154148</v>
      </c>
    </row>
    <row r="259" spans="1:170">
      <c r="A259" s="46"/>
      <c r="B259" s="46">
        <v>254</v>
      </c>
      <c r="C259" s="46"/>
      <c r="D259" s="110">
        <v>2879</v>
      </c>
      <c r="E259" s="111" t="s">
        <v>83</v>
      </c>
      <c r="F259" s="46"/>
      <c r="G259" s="51"/>
      <c r="H259" s="51"/>
      <c r="I259" s="51"/>
      <c r="J259" s="51"/>
      <c r="K259" s="51"/>
      <c r="L259" s="54"/>
      <c r="M259" s="112">
        <v>1040</v>
      </c>
      <c r="N259" s="51"/>
      <c r="O259" s="52"/>
      <c r="P259" s="54"/>
      <c r="Q259" s="51"/>
      <c r="R259" s="51"/>
      <c r="S259" s="111" t="s">
        <v>82</v>
      </c>
      <c r="T259" s="113">
        <f t="shared" si="3"/>
        <v>-1040</v>
      </c>
      <c r="U259" s="110">
        <v>2879</v>
      </c>
    </row>
    <row r="260" spans="1:170">
      <c r="A260" s="46">
        <v>5</v>
      </c>
      <c r="B260" s="46">
        <v>255</v>
      </c>
      <c r="C260" s="46">
        <v>32</v>
      </c>
      <c r="D260" s="68">
        <v>2879</v>
      </c>
      <c r="E260" s="67" t="s">
        <v>57</v>
      </c>
      <c r="F260" s="46">
        <v>3815</v>
      </c>
      <c r="G260" s="64">
        <v>21900</v>
      </c>
      <c r="H260" s="50">
        <v>28140</v>
      </c>
      <c r="I260" s="50"/>
      <c r="J260" s="50"/>
      <c r="K260" s="65"/>
      <c r="L260" s="54"/>
      <c r="M260" s="54"/>
      <c r="N260" s="54"/>
      <c r="O260" s="52"/>
      <c r="P260" s="53"/>
      <c r="Q260" s="64">
        <v>21900</v>
      </c>
      <c r="R260" s="50">
        <v>28140</v>
      </c>
      <c r="S260" s="56">
        <v>42136</v>
      </c>
      <c r="T260" s="113">
        <f t="shared" si="3"/>
        <v>0</v>
      </c>
      <c r="U260" s="68">
        <v>2879</v>
      </c>
    </row>
    <row r="261" spans="1:170">
      <c r="A261" s="46">
        <v>6</v>
      </c>
      <c r="B261" s="46">
        <v>256</v>
      </c>
      <c r="C261" s="46">
        <v>32</v>
      </c>
      <c r="D261" s="68">
        <v>2879</v>
      </c>
      <c r="E261" s="67" t="s">
        <v>57</v>
      </c>
      <c r="F261" s="46">
        <v>3815</v>
      </c>
      <c r="G261" s="64">
        <v>21900</v>
      </c>
      <c r="H261" s="50">
        <v>28140</v>
      </c>
      <c r="I261" s="50"/>
      <c r="J261" s="50"/>
      <c r="K261" s="65"/>
      <c r="L261" s="54"/>
      <c r="M261" s="54"/>
      <c r="N261" s="54">
        <v>10.5</v>
      </c>
      <c r="O261" s="52">
        <v>10</v>
      </c>
      <c r="P261" s="53"/>
      <c r="Q261" s="64">
        <v>21900</v>
      </c>
      <c r="R261" s="50">
        <v>28140</v>
      </c>
      <c r="S261" s="56">
        <v>42167</v>
      </c>
      <c r="T261" s="113">
        <f t="shared" si="3"/>
        <v>0</v>
      </c>
      <c r="U261" s="68">
        <v>2879</v>
      </c>
    </row>
    <row r="262" spans="1:170">
      <c r="A262" s="46">
        <v>7</v>
      </c>
      <c r="B262" s="46">
        <v>257</v>
      </c>
      <c r="C262" s="46">
        <v>32</v>
      </c>
      <c r="D262" s="68">
        <v>2879</v>
      </c>
      <c r="E262" s="67" t="s">
        <v>57</v>
      </c>
      <c r="F262" s="46">
        <v>3815</v>
      </c>
      <c r="G262" s="64">
        <v>21900</v>
      </c>
      <c r="H262" s="50">
        <v>28140</v>
      </c>
      <c r="I262" s="50"/>
      <c r="J262" s="50"/>
      <c r="K262" s="65"/>
      <c r="L262" s="54"/>
      <c r="M262" s="54"/>
      <c r="N262" s="54">
        <v>10.5</v>
      </c>
      <c r="O262" s="52">
        <v>10</v>
      </c>
      <c r="P262" s="53"/>
      <c r="Q262" s="64">
        <v>21900</v>
      </c>
      <c r="R262" s="50">
        <v>28140</v>
      </c>
      <c r="S262" s="56">
        <v>42197</v>
      </c>
      <c r="T262" s="113">
        <f t="shared" si="3"/>
        <v>0</v>
      </c>
      <c r="U262" s="68">
        <v>2879</v>
      </c>
    </row>
    <row r="263" spans="1:170">
      <c r="A263" s="46"/>
      <c r="B263" s="46">
        <v>258</v>
      </c>
      <c r="C263" s="46"/>
      <c r="D263" s="110">
        <v>2879</v>
      </c>
      <c r="E263" s="111" t="s">
        <v>83</v>
      </c>
      <c r="F263" s="46"/>
      <c r="G263" s="51"/>
      <c r="H263" s="51"/>
      <c r="I263" s="51"/>
      <c r="J263" s="51"/>
      <c r="K263" s="51"/>
      <c r="L263" s="51"/>
      <c r="M263" s="112">
        <v>3120</v>
      </c>
      <c r="N263" s="51"/>
      <c r="O263" s="52"/>
      <c r="P263" s="54"/>
      <c r="Q263" s="51"/>
      <c r="R263" s="51"/>
      <c r="S263" s="111" t="s">
        <v>105</v>
      </c>
      <c r="T263" s="113">
        <f t="shared" si="3"/>
        <v>-3120</v>
      </c>
      <c r="U263" s="110">
        <v>2879</v>
      </c>
    </row>
    <row r="264" spans="1:170">
      <c r="A264" s="46">
        <v>8</v>
      </c>
      <c r="B264" s="46">
        <v>259</v>
      </c>
      <c r="C264" s="46">
        <v>32</v>
      </c>
      <c r="D264" s="68">
        <v>2879</v>
      </c>
      <c r="E264" s="67" t="s">
        <v>57</v>
      </c>
      <c r="F264" s="46">
        <v>3815</v>
      </c>
      <c r="G264" s="64">
        <v>21900</v>
      </c>
      <c r="H264" s="50">
        <v>28140</v>
      </c>
      <c r="I264" s="50"/>
      <c r="J264" s="50"/>
      <c r="K264" s="65"/>
      <c r="L264" s="54"/>
      <c r="M264" s="54"/>
      <c r="N264" s="54"/>
      <c r="O264" s="52">
        <v>10</v>
      </c>
      <c r="P264" s="53"/>
      <c r="Q264" s="64">
        <v>21900</v>
      </c>
      <c r="R264" s="50">
        <v>28140</v>
      </c>
      <c r="S264" s="56">
        <v>42228</v>
      </c>
      <c r="T264" s="113">
        <f t="shared" si="3"/>
        <v>0</v>
      </c>
      <c r="U264" s="68">
        <v>2879</v>
      </c>
    </row>
    <row r="265" spans="1:170">
      <c r="A265" s="46">
        <v>9</v>
      </c>
      <c r="B265" s="46">
        <v>260</v>
      </c>
      <c r="C265" s="46">
        <v>32</v>
      </c>
      <c r="D265" s="68">
        <v>2879</v>
      </c>
      <c r="E265" s="67" t="s">
        <v>57</v>
      </c>
      <c r="F265" s="46">
        <v>3815</v>
      </c>
      <c r="G265" s="64">
        <v>20340</v>
      </c>
      <c r="H265" s="50">
        <v>26580</v>
      </c>
      <c r="I265" s="50"/>
      <c r="J265" s="50"/>
      <c r="K265" s="64">
        <v>520</v>
      </c>
      <c r="L265" s="54">
        <v>520</v>
      </c>
      <c r="M265" s="54"/>
      <c r="N265" s="54">
        <v>10</v>
      </c>
      <c r="O265" s="52">
        <v>10.5</v>
      </c>
      <c r="P265" s="53">
        <v>399</v>
      </c>
      <c r="Q265" s="64">
        <v>20340</v>
      </c>
      <c r="R265" s="50">
        <v>26580</v>
      </c>
      <c r="S265" s="56">
        <v>42259</v>
      </c>
      <c r="T265" s="113">
        <f t="shared" si="3"/>
        <v>-1040</v>
      </c>
      <c r="U265" s="68">
        <v>2879</v>
      </c>
    </row>
    <row r="266" spans="1:170">
      <c r="A266" s="46">
        <v>10</v>
      </c>
      <c r="B266" s="46">
        <v>261</v>
      </c>
      <c r="C266" s="46">
        <v>32</v>
      </c>
      <c r="D266" s="68">
        <v>2879</v>
      </c>
      <c r="E266" s="67" t="s">
        <v>57</v>
      </c>
      <c r="F266" s="46">
        <v>3815</v>
      </c>
      <c r="G266" s="64">
        <v>19820</v>
      </c>
      <c r="H266" s="50">
        <v>26060</v>
      </c>
      <c r="I266" s="50"/>
      <c r="J266" s="50"/>
      <c r="K266" s="64">
        <v>520</v>
      </c>
      <c r="L266" s="54">
        <v>520</v>
      </c>
      <c r="M266" s="54"/>
      <c r="N266" s="54">
        <v>10</v>
      </c>
      <c r="O266" s="52">
        <v>10.5</v>
      </c>
      <c r="P266" s="53">
        <v>391</v>
      </c>
      <c r="Q266" s="64">
        <v>19820</v>
      </c>
      <c r="R266" s="50">
        <v>26060</v>
      </c>
      <c r="S266" s="56">
        <v>42289</v>
      </c>
      <c r="T266" s="113">
        <f t="shared" si="3"/>
        <v>-1040</v>
      </c>
      <c r="U266" s="68">
        <v>2879</v>
      </c>
    </row>
    <row r="267" spans="1:170">
      <c r="A267" s="46">
        <v>11</v>
      </c>
      <c r="B267" s="46">
        <v>262</v>
      </c>
      <c r="C267" s="75">
        <v>32</v>
      </c>
      <c r="D267" s="68">
        <v>2879</v>
      </c>
      <c r="E267" s="67" t="s">
        <v>57</v>
      </c>
      <c r="F267" s="46">
        <v>3815</v>
      </c>
      <c r="G267" s="64">
        <v>19300</v>
      </c>
      <c r="H267" s="50">
        <v>25540</v>
      </c>
      <c r="I267" s="50"/>
      <c r="J267" s="50"/>
      <c r="K267" s="64">
        <v>520</v>
      </c>
      <c r="L267" s="54">
        <v>520</v>
      </c>
      <c r="M267" s="54"/>
      <c r="N267" s="54">
        <v>10</v>
      </c>
      <c r="O267" s="52">
        <v>10.5</v>
      </c>
      <c r="P267" s="53">
        <v>382</v>
      </c>
      <c r="Q267" s="64">
        <v>19300</v>
      </c>
      <c r="R267" s="50">
        <v>25540</v>
      </c>
      <c r="S267" s="56">
        <v>42320</v>
      </c>
      <c r="T267" s="113">
        <f t="shared" si="3"/>
        <v>-1040</v>
      </c>
      <c r="U267" s="68">
        <v>2879</v>
      </c>
    </row>
    <row r="268" spans="1:170">
      <c r="A268" s="46">
        <v>12</v>
      </c>
      <c r="B268" s="46">
        <v>263</v>
      </c>
      <c r="C268" s="75">
        <v>32</v>
      </c>
      <c r="D268" s="68">
        <v>2879</v>
      </c>
      <c r="E268" s="67" t="s">
        <v>57</v>
      </c>
      <c r="F268" s="46">
        <v>3815</v>
      </c>
      <c r="G268" s="64">
        <v>18780</v>
      </c>
      <c r="H268" s="50">
        <v>25020</v>
      </c>
      <c r="I268" s="50"/>
      <c r="J268" s="50"/>
      <c r="K268" s="64">
        <v>520</v>
      </c>
      <c r="L268" s="54">
        <v>520</v>
      </c>
      <c r="M268" s="54"/>
      <c r="N268" s="54">
        <v>10</v>
      </c>
      <c r="O268" s="52">
        <v>10.5</v>
      </c>
      <c r="P268" s="53">
        <v>373</v>
      </c>
      <c r="Q268" s="64">
        <v>18780</v>
      </c>
      <c r="R268" s="50">
        <v>25020</v>
      </c>
      <c r="S268" s="56">
        <v>42350</v>
      </c>
      <c r="T268" s="113">
        <f t="shared" si="3"/>
        <v>-1040</v>
      </c>
      <c r="U268" s="68">
        <v>2879</v>
      </c>
    </row>
    <row r="269" spans="1:170">
      <c r="A269" s="46">
        <v>13</v>
      </c>
      <c r="B269" s="46">
        <v>264</v>
      </c>
      <c r="C269" s="75">
        <v>32</v>
      </c>
      <c r="D269" s="68">
        <v>2879</v>
      </c>
      <c r="E269" s="67" t="s">
        <v>57</v>
      </c>
      <c r="F269" s="46">
        <v>3815</v>
      </c>
      <c r="G269" s="64">
        <v>18260</v>
      </c>
      <c r="H269" s="50">
        <v>24500</v>
      </c>
      <c r="I269" s="50"/>
      <c r="J269" s="50"/>
      <c r="K269" s="64">
        <v>520</v>
      </c>
      <c r="L269" s="54">
        <v>520</v>
      </c>
      <c r="M269" s="54"/>
      <c r="N269" s="54">
        <v>10</v>
      </c>
      <c r="O269" s="52">
        <v>10.5</v>
      </c>
      <c r="P269" s="53">
        <v>364</v>
      </c>
      <c r="Q269" s="64">
        <v>18260</v>
      </c>
      <c r="R269" s="50">
        <v>24500</v>
      </c>
      <c r="S269" s="56">
        <v>42381</v>
      </c>
      <c r="T269" s="113">
        <f t="shared" si="3"/>
        <v>-1040</v>
      </c>
      <c r="U269" s="68">
        <v>2879</v>
      </c>
    </row>
    <row r="270" spans="1:170">
      <c r="A270" s="39"/>
      <c r="B270" s="39">
        <v>265</v>
      </c>
      <c r="C270" s="134"/>
      <c r="D270" s="104" t="s">
        <v>205</v>
      </c>
      <c r="E270" s="129"/>
      <c r="F270" s="39"/>
      <c r="G270" s="132"/>
      <c r="H270" s="127"/>
      <c r="I270" s="127">
        <v>51080</v>
      </c>
      <c r="J270" s="127">
        <v>0</v>
      </c>
      <c r="K270" s="132">
        <v>2600</v>
      </c>
      <c r="L270" s="121">
        <v>2600</v>
      </c>
      <c r="M270" s="121">
        <v>4160</v>
      </c>
      <c r="N270" s="121"/>
      <c r="O270" s="120"/>
      <c r="P270" s="128"/>
      <c r="Q270" s="132">
        <f>+Q269-K269</f>
        <v>17740</v>
      </c>
      <c r="R270" s="127">
        <f>+R269-L269</f>
        <v>23980</v>
      </c>
      <c r="S270" s="122">
        <f>+I270+J270-K270-L270-M270</f>
        <v>41720</v>
      </c>
      <c r="T270" s="123">
        <f t="shared" si="3"/>
        <v>41720</v>
      </c>
      <c r="U270" s="104">
        <v>2879</v>
      </c>
      <c r="V270" s="66" t="s">
        <v>229</v>
      </c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  <c r="BU270" s="66"/>
      <c r="BV270" s="66"/>
      <c r="BW270" s="66"/>
      <c r="BX270" s="66"/>
      <c r="BY270" s="66"/>
      <c r="BZ270" s="66"/>
      <c r="CA270" s="66"/>
      <c r="CB270" s="66"/>
      <c r="CC270" s="66"/>
      <c r="CD270" s="66"/>
      <c r="CE270" s="66"/>
      <c r="CF270" s="66"/>
      <c r="CG270" s="66"/>
      <c r="CH270" s="66"/>
      <c r="CI270" s="66"/>
      <c r="CJ270" s="66"/>
      <c r="CK270" s="66"/>
      <c r="CL270" s="66"/>
      <c r="CM270" s="66"/>
      <c r="CN270" s="66"/>
      <c r="CO270" s="66"/>
      <c r="CP270" s="66"/>
      <c r="CQ270" s="66"/>
      <c r="CR270" s="66"/>
      <c r="CS270" s="66"/>
      <c r="CT270" s="66"/>
      <c r="CU270" s="66"/>
      <c r="CV270" s="66"/>
      <c r="CW270" s="66"/>
      <c r="CX270" s="66"/>
      <c r="CY270" s="66"/>
      <c r="CZ270" s="66"/>
      <c r="DA270" s="66"/>
      <c r="DB270" s="66"/>
      <c r="DC270" s="66"/>
      <c r="DD270" s="66"/>
      <c r="DE270" s="66"/>
      <c r="DF270" s="66"/>
      <c r="DG270" s="66"/>
      <c r="DH270" s="66"/>
      <c r="DI270" s="66"/>
      <c r="DJ270" s="66"/>
      <c r="DK270" s="66"/>
      <c r="DL270" s="66"/>
      <c r="DM270" s="66"/>
      <c r="DN270" s="66"/>
      <c r="DO270" s="66"/>
      <c r="DP270" s="66"/>
      <c r="DQ270" s="66"/>
      <c r="DR270" s="66"/>
      <c r="DS270" s="66"/>
      <c r="DT270" s="66"/>
      <c r="DU270" s="66"/>
      <c r="DV270" s="66"/>
      <c r="DW270" s="66"/>
      <c r="DX270" s="66"/>
      <c r="DY270" s="66"/>
      <c r="DZ270" s="66"/>
      <c r="EA270" s="66"/>
      <c r="EB270" s="66"/>
      <c r="EC270" s="66"/>
      <c r="ED270" s="66"/>
      <c r="EE270" s="66"/>
      <c r="EF270" s="66"/>
      <c r="EG270" s="66"/>
      <c r="EH270" s="66"/>
      <c r="EI270" s="66"/>
      <c r="EJ270" s="66"/>
      <c r="EK270" s="66"/>
      <c r="EL270" s="66"/>
      <c r="EM270" s="66"/>
      <c r="EN270" s="66"/>
      <c r="EO270" s="66"/>
      <c r="EP270" s="66"/>
      <c r="EQ270" s="66"/>
      <c r="ER270" s="66"/>
      <c r="ES270" s="66"/>
      <c r="ET270" s="66"/>
      <c r="EU270" s="66"/>
      <c r="EV270" s="66"/>
      <c r="EW270" s="66"/>
      <c r="EX270" s="66"/>
      <c r="EY270" s="66"/>
      <c r="EZ270" s="66"/>
      <c r="FA270" s="66"/>
      <c r="FB270" s="66"/>
      <c r="FC270" s="66"/>
      <c r="FD270" s="66"/>
      <c r="FE270" s="66"/>
      <c r="FF270" s="66"/>
      <c r="FG270" s="66"/>
      <c r="FH270" s="66"/>
      <c r="FI270" s="66"/>
      <c r="FJ270" s="66"/>
      <c r="FK270" s="66"/>
      <c r="FL270" s="66"/>
      <c r="FM270" s="66"/>
      <c r="FN270" s="66"/>
    </row>
    <row r="271" spans="1:170">
      <c r="A271" s="46"/>
      <c r="B271" s="46">
        <v>266</v>
      </c>
      <c r="D271" s="103">
        <v>2883</v>
      </c>
      <c r="E271" s="91" t="s">
        <v>171</v>
      </c>
      <c r="F271" s="92">
        <v>3802</v>
      </c>
      <c r="G271" s="51"/>
      <c r="H271" s="51"/>
      <c r="I271" s="93">
        <v>34070</v>
      </c>
      <c r="J271" s="51"/>
      <c r="K271" s="51"/>
      <c r="L271" s="51"/>
      <c r="M271" s="51"/>
      <c r="N271" s="51"/>
      <c r="O271" s="52"/>
      <c r="P271" s="54"/>
      <c r="Q271" s="51"/>
      <c r="R271" s="51"/>
      <c r="S271" s="56">
        <v>42094</v>
      </c>
      <c r="T271" s="113">
        <f t="shared" si="3"/>
        <v>34070</v>
      </c>
      <c r="U271" s="103">
        <v>2883</v>
      </c>
    </row>
    <row r="272" spans="1:170">
      <c r="A272" s="46">
        <v>4</v>
      </c>
      <c r="B272" s="46">
        <v>267</v>
      </c>
      <c r="C272" s="75">
        <v>75</v>
      </c>
      <c r="D272" s="68">
        <v>2883</v>
      </c>
      <c r="E272" s="47" t="s">
        <v>55</v>
      </c>
      <c r="F272" s="46">
        <v>3802</v>
      </c>
      <c r="G272" s="54">
        <v>34070</v>
      </c>
      <c r="H272" s="50">
        <v>0</v>
      </c>
      <c r="I272" s="50"/>
      <c r="J272" s="50"/>
      <c r="K272" s="51">
        <v>970</v>
      </c>
      <c r="L272" s="54"/>
      <c r="M272" s="54"/>
      <c r="N272" s="54"/>
      <c r="O272" s="52">
        <v>10.5</v>
      </c>
      <c r="P272" s="53">
        <v>298</v>
      </c>
      <c r="Q272" s="54">
        <v>34070</v>
      </c>
      <c r="R272" s="50">
        <v>0</v>
      </c>
      <c r="S272" s="56">
        <v>42106</v>
      </c>
      <c r="T272" s="113">
        <f t="shared" si="3"/>
        <v>-970</v>
      </c>
      <c r="U272" s="68">
        <v>2883</v>
      </c>
      <c r="FN272" s="38">
        <f>SUM(A272:FM272)</f>
        <v>120468.5</v>
      </c>
    </row>
    <row r="273" spans="1:170">
      <c r="A273" s="46">
        <v>5</v>
      </c>
      <c r="B273" s="46">
        <v>268</v>
      </c>
      <c r="C273" s="75">
        <v>75</v>
      </c>
      <c r="D273" s="68">
        <v>2883</v>
      </c>
      <c r="E273" s="67" t="s">
        <v>55</v>
      </c>
      <c r="F273" s="46">
        <v>3802</v>
      </c>
      <c r="G273" s="54">
        <v>33100</v>
      </c>
      <c r="H273" s="50">
        <v>0</v>
      </c>
      <c r="I273" s="50"/>
      <c r="J273" s="50"/>
      <c r="K273" s="51">
        <v>970</v>
      </c>
      <c r="L273" s="54"/>
      <c r="M273" s="54"/>
      <c r="N273" s="54"/>
      <c r="O273" s="52">
        <v>10.5</v>
      </c>
      <c r="P273" s="53">
        <v>290</v>
      </c>
      <c r="Q273" s="54">
        <v>33100</v>
      </c>
      <c r="R273" s="50">
        <v>0</v>
      </c>
      <c r="S273" s="56">
        <v>42136</v>
      </c>
      <c r="T273" s="113">
        <f t="shared" si="3"/>
        <v>-970</v>
      </c>
      <c r="U273" s="68">
        <v>2883</v>
      </c>
    </row>
    <row r="274" spans="1:170">
      <c r="A274" s="46">
        <v>6</v>
      </c>
      <c r="B274" s="46">
        <v>269</v>
      </c>
      <c r="C274" s="75">
        <v>75</v>
      </c>
      <c r="D274" s="68">
        <v>2883</v>
      </c>
      <c r="E274" s="67" t="s">
        <v>55</v>
      </c>
      <c r="F274" s="46">
        <v>3802</v>
      </c>
      <c r="G274" s="54">
        <v>32130</v>
      </c>
      <c r="H274" s="50">
        <v>0</v>
      </c>
      <c r="I274" s="50"/>
      <c r="J274" s="50"/>
      <c r="K274" s="51">
        <v>970</v>
      </c>
      <c r="L274" s="54"/>
      <c r="M274" s="54"/>
      <c r="N274" s="54"/>
      <c r="O274" s="52">
        <v>10.5</v>
      </c>
      <c r="P274" s="53">
        <v>281</v>
      </c>
      <c r="Q274" s="54">
        <v>32130</v>
      </c>
      <c r="R274" s="50">
        <v>0</v>
      </c>
      <c r="S274" s="56">
        <v>42167</v>
      </c>
      <c r="T274" s="113">
        <f t="shared" si="3"/>
        <v>-970</v>
      </c>
      <c r="U274" s="68">
        <v>2883</v>
      </c>
    </row>
    <row r="275" spans="1:170">
      <c r="A275" s="46">
        <v>7</v>
      </c>
      <c r="B275" s="46">
        <v>270</v>
      </c>
      <c r="C275" s="75">
        <v>75</v>
      </c>
      <c r="D275" s="68">
        <v>2883</v>
      </c>
      <c r="E275" s="67" t="s">
        <v>55</v>
      </c>
      <c r="F275" s="46">
        <v>3802</v>
      </c>
      <c r="G275" s="54">
        <v>31160</v>
      </c>
      <c r="H275" s="50">
        <v>0</v>
      </c>
      <c r="I275" s="50"/>
      <c r="J275" s="50"/>
      <c r="K275" s="51">
        <v>970</v>
      </c>
      <c r="L275" s="54"/>
      <c r="M275" s="54"/>
      <c r="N275" s="54"/>
      <c r="O275" s="52">
        <v>10.5</v>
      </c>
      <c r="P275" s="53">
        <v>273</v>
      </c>
      <c r="Q275" s="54">
        <v>31160</v>
      </c>
      <c r="R275" s="50">
        <v>0</v>
      </c>
      <c r="S275" s="56">
        <v>42197</v>
      </c>
      <c r="T275" s="113">
        <f t="shared" si="3"/>
        <v>-970</v>
      </c>
      <c r="U275" s="68">
        <v>2883</v>
      </c>
    </row>
    <row r="276" spans="1:170">
      <c r="A276" s="46">
        <v>8</v>
      </c>
      <c r="B276" s="46">
        <v>271</v>
      </c>
      <c r="C276" s="75">
        <v>75</v>
      </c>
      <c r="D276" s="68">
        <v>2883</v>
      </c>
      <c r="E276" s="67" t="s">
        <v>55</v>
      </c>
      <c r="F276" s="46">
        <v>3802</v>
      </c>
      <c r="G276" s="54">
        <v>30190</v>
      </c>
      <c r="H276" s="50">
        <v>0</v>
      </c>
      <c r="I276" s="50"/>
      <c r="J276" s="50"/>
      <c r="K276" s="51">
        <v>970</v>
      </c>
      <c r="L276" s="54"/>
      <c r="M276" s="54"/>
      <c r="N276" s="54"/>
      <c r="O276" s="52">
        <v>10.5</v>
      </c>
      <c r="P276" s="53">
        <v>264</v>
      </c>
      <c r="Q276" s="54">
        <v>30190</v>
      </c>
      <c r="R276" s="50">
        <v>0</v>
      </c>
      <c r="S276" s="56">
        <v>42228</v>
      </c>
      <c r="T276" s="113">
        <f t="shared" si="3"/>
        <v>-970</v>
      </c>
      <c r="U276" s="68">
        <v>2883</v>
      </c>
    </row>
    <row r="277" spans="1:170">
      <c r="A277" s="46">
        <v>9</v>
      </c>
      <c r="B277" s="46">
        <v>272</v>
      </c>
      <c r="C277" s="75">
        <v>75</v>
      </c>
      <c r="D277" s="68">
        <v>2883</v>
      </c>
      <c r="E277" s="67" t="s">
        <v>55</v>
      </c>
      <c r="F277" s="46">
        <v>3802</v>
      </c>
      <c r="G277" s="54">
        <v>29220</v>
      </c>
      <c r="H277" s="50">
        <v>0</v>
      </c>
      <c r="I277" s="50"/>
      <c r="J277" s="50"/>
      <c r="K277" s="51">
        <v>970</v>
      </c>
      <c r="L277" s="54"/>
      <c r="M277" s="54"/>
      <c r="N277" s="54"/>
      <c r="O277" s="52">
        <v>10.5</v>
      </c>
      <c r="P277" s="53">
        <v>256</v>
      </c>
      <c r="Q277" s="54">
        <v>29220</v>
      </c>
      <c r="R277" s="50">
        <v>0</v>
      </c>
      <c r="S277" s="56">
        <v>42259</v>
      </c>
      <c r="T277" s="113">
        <f t="shared" si="3"/>
        <v>-970</v>
      </c>
      <c r="U277" s="68">
        <v>2883</v>
      </c>
    </row>
    <row r="278" spans="1:170">
      <c r="A278" s="46">
        <v>10</v>
      </c>
      <c r="B278" s="46">
        <v>273</v>
      </c>
      <c r="C278" s="75">
        <v>75</v>
      </c>
      <c r="D278" s="68">
        <v>2883</v>
      </c>
      <c r="E278" s="67" t="s">
        <v>55</v>
      </c>
      <c r="F278" s="46">
        <v>3802</v>
      </c>
      <c r="G278" s="54">
        <v>28250</v>
      </c>
      <c r="H278" s="50">
        <v>0</v>
      </c>
      <c r="I278" s="50"/>
      <c r="J278" s="50"/>
      <c r="K278" s="51">
        <v>970</v>
      </c>
      <c r="L278" s="54"/>
      <c r="M278" s="54"/>
      <c r="N278" s="54"/>
      <c r="O278" s="52">
        <v>10.5</v>
      </c>
      <c r="P278" s="53">
        <v>247</v>
      </c>
      <c r="Q278" s="54">
        <v>28250</v>
      </c>
      <c r="R278" s="50">
        <v>0</v>
      </c>
      <c r="S278" s="56">
        <v>42289</v>
      </c>
      <c r="T278" s="113">
        <f t="shared" si="3"/>
        <v>-970</v>
      </c>
      <c r="U278" s="68">
        <v>2883</v>
      </c>
    </row>
    <row r="279" spans="1:170">
      <c r="A279" s="46">
        <v>11</v>
      </c>
      <c r="B279" s="46">
        <v>274</v>
      </c>
      <c r="C279" s="75">
        <v>75</v>
      </c>
      <c r="D279" s="68">
        <v>2883</v>
      </c>
      <c r="E279" s="67" t="s">
        <v>55</v>
      </c>
      <c r="F279" s="46">
        <v>3802</v>
      </c>
      <c r="G279" s="54">
        <v>27280</v>
      </c>
      <c r="H279" s="50">
        <v>0</v>
      </c>
      <c r="I279" s="50"/>
      <c r="J279" s="50"/>
      <c r="K279" s="51">
        <v>970</v>
      </c>
      <c r="L279" s="54"/>
      <c r="M279" s="54"/>
      <c r="N279" s="54"/>
      <c r="O279" s="52">
        <v>10.5</v>
      </c>
      <c r="P279" s="53">
        <v>239</v>
      </c>
      <c r="Q279" s="54">
        <v>27280</v>
      </c>
      <c r="R279" s="50">
        <v>0</v>
      </c>
      <c r="S279" s="56">
        <v>42320</v>
      </c>
      <c r="T279" s="113">
        <f t="shared" si="3"/>
        <v>-970</v>
      </c>
      <c r="U279" s="68">
        <v>2883</v>
      </c>
    </row>
    <row r="280" spans="1:170">
      <c r="A280" s="46">
        <v>12</v>
      </c>
      <c r="B280" s="46">
        <v>275</v>
      </c>
      <c r="C280" s="75">
        <v>75</v>
      </c>
      <c r="D280" s="68">
        <v>2883</v>
      </c>
      <c r="E280" s="67" t="s">
        <v>55</v>
      </c>
      <c r="F280" s="46">
        <v>3802</v>
      </c>
      <c r="G280" s="54">
        <v>26310</v>
      </c>
      <c r="H280" s="50">
        <v>0</v>
      </c>
      <c r="I280" s="50"/>
      <c r="J280" s="50"/>
      <c r="K280" s="51">
        <v>970</v>
      </c>
      <c r="L280" s="54"/>
      <c r="M280" s="54"/>
      <c r="N280" s="54"/>
      <c r="O280" s="52">
        <v>10.5</v>
      </c>
      <c r="P280" s="53">
        <v>230</v>
      </c>
      <c r="Q280" s="54">
        <v>26310</v>
      </c>
      <c r="R280" s="50">
        <v>0</v>
      </c>
      <c r="S280" s="56">
        <v>42350</v>
      </c>
      <c r="T280" s="113">
        <f t="shared" si="3"/>
        <v>-970</v>
      </c>
      <c r="U280" s="68">
        <v>2883</v>
      </c>
    </row>
    <row r="281" spans="1:170">
      <c r="A281" s="46">
        <v>13</v>
      </c>
      <c r="B281" s="46">
        <v>276</v>
      </c>
      <c r="C281" s="75">
        <v>75</v>
      </c>
      <c r="D281" s="68">
        <v>2883</v>
      </c>
      <c r="E281" s="67" t="s">
        <v>55</v>
      </c>
      <c r="F281" s="46">
        <v>3802</v>
      </c>
      <c r="G281" s="54">
        <v>25340</v>
      </c>
      <c r="H281" s="50">
        <v>0</v>
      </c>
      <c r="I281" s="50"/>
      <c r="J281" s="50"/>
      <c r="K281" s="51">
        <v>970</v>
      </c>
      <c r="L281" s="54"/>
      <c r="M281" s="54"/>
      <c r="N281" s="54"/>
      <c r="O281" s="52">
        <v>10.5</v>
      </c>
      <c r="P281" s="53">
        <v>222</v>
      </c>
      <c r="Q281" s="54">
        <v>25340</v>
      </c>
      <c r="R281" s="50">
        <v>0</v>
      </c>
      <c r="S281" s="56">
        <v>42381</v>
      </c>
      <c r="T281" s="113">
        <f t="shared" si="3"/>
        <v>-970</v>
      </c>
      <c r="U281" s="68">
        <v>2883</v>
      </c>
    </row>
    <row r="282" spans="1:170">
      <c r="A282" s="39"/>
      <c r="B282" s="39">
        <v>277</v>
      </c>
      <c r="C282" s="134"/>
      <c r="D282" s="104" t="s">
        <v>208</v>
      </c>
      <c r="E282" s="129"/>
      <c r="F282" s="39"/>
      <c r="G282" s="121"/>
      <c r="H282" s="127"/>
      <c r="I282" s="127">
        <v>34070</v>
      </c>
      <c r="J282" s="127">
        <v>0</v>
      </c>
      <c r="K282" s="118">
        <v>9700</v>
      </c>
      <c r="L282" s="121">
        <v>0</v>
      </c>
      <c r="M282" s="121">
        <v>0</v>
      </c>
      <c r="N282" s="121"/>
      <c r="O282" s="120"/>
      <c r="P282" s="128"/>
      <c r="Q282" s="121">
        <f>+Q281-K281</f>
        <v>24370</v>
      </c>
      <c r="R282" s="127"/>
      <c r="S282" s="122">
        <f>+I282+J282-K282-L282-M282</f>
        <v>24370</v>
      </c>
      <c r="T282" s="123">
        <f t="shared" si="3"/>
        <v>24370</v>
      </c>
      <c r="U282" s="104">
        <v>2883</v>
      </c>
      <c r="V282" s="66" t="s">
        <v>229</v>
      </c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66"/>
      <c r="CH282" s="66"/>
      <c r="CI282" s="66"/>
      <c r="CJ282" s="66"/>
      <c r="CK282" s="66"/>
      <c r="CL282" s="66"/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  <c r="DS282" s="66"/>
      <c r="DT282" s="66"/>
      <c r="DU282" s="66"/>
      <c r="DV282" s="66"/>
      <c r="DW282" s="66"/>
      <c r="DX282" s="66"/>
      <c r="DY282" s="66"/>
      <c r="DZ282" s="66"/>
      <c r="EA282" s="66"/>
      <c r="EB282" s="66"/>
      <c r="EC282" s="66"/>
      <c r="ED282" s="66"/>
      <c r="EE282" s="66"/>
      <c r="EF282" s="66"/>
      <c r="EG282" s="66"/>
      <c r="EH282" s="66"/>
      <c r="EI282" s="66"/>
      <c r="EJ282" s="66"/>
      <c r="EK282" s="66"/>
      <c r="EL282" s="66"/>
      <c r="EM282" s="66"/>
      <c r="EN282" s="66"/>
      <c r="EO282" s="66"/>
      <c r="EP282" s="66"/>
      <c r="EQ282" s="66"/>
      <c r="ER282" s="66"/>
      <c r="ES282" s="66"/>
      <c r="ET282" s="66"/>
      <c r="EU282" s="66"/>
      <c r="EV282" s="66"/>
      <c r="EW282" s="66"/>
      <c r="EX282" s="66"/>
      <c r="EY282" s="66"/>
      <c r="EZ282" s="66"/>
      <c r="FA282" s="66"/>
      <c r="FB282" s="66"/>
      <c r="FC282" s="66"/>
      <c r="FD282" s="66"/>
      <c r="FE282" s="66"/>
      <c r="FF282" s="66"/>
      <c r="FG282" s="66"/>
      <c r="FH282" s="66"/>
      <c r="FI282" s="66"/>
      <c r="FJ282" s="66"/>
      <c r="FK282" s="66"/>
      <c r="FL282" s="66"/>
      <c r="FM282" s="66"/>
      <c r="FN282" s="66"/>
    </row>
    <row r="283" spans="1:170">
      <c r="A283" s="46"/>
      <c r="B283" s="46">
        <v>278</v>
      </c>
      <c r="D283" s="103">
        <v>2884</v>
      </c>
      <c r="E283" s="91" t="s">
        <v>165</v>
      </c>
      <c r="F283" s="92">
        <v>3803</v>
      </c>
      <c r="G283" s="51"/>
      <c r="H283" s="51"/>
      <c r="I283" s="93">
        <v>8800</v>
      </c>
      <c r="J283" s="51"/>
      <c r="K283" s="51"/>
      <c r="L283" s="51"/>
      <c r="M283" s="51"/>
      <c r="N283" s="51"/>
      <c r="O283" s="52"/>
      <c r="P283" s="54"/>
      <c r="Q283" s="51"/>
      <c r="R283" s="51"/>
      <c r="S283" s="56">
        <v>42094</v>
      </c>
      <c r="T283" s="113">
        <f t="shared" si="3"/>
        <v>8800</v>
      </c>
      <c r="U283" s="103">
        <v>2884</v>
      </c>
    </row>
    <row r="284" spans="1:170">
      <c r="A284" s="46">
        <v>4</v>
      </c>
      <c r="B284" s="46">
        <v>279</v>
      </c>
      <c r="C284" s="75">
        <v>21</v>
      </c>
      <c r="D284" s="68">
        <v>2884</v>
      </c>
      <c r="E284" s="47" t="s">
        <v>37</v>
      </c>
      <c r="F284" s="46">
        <v>3803</v>
      </c>
      <c r="G284" s="54">
        <v>8800</v>
      </c>
      <c r="H284" s="50">
        <v>0</v>
      </c>
      <c r="I284" s="50"/>
      <c r="J284" s="50"/>
      <c r="K284" s="51">
        <v>800</v>
      </c>
      <c r="L284" s="54"/>
      <c r="M284" s="54"/>
      <c r="N284" s="54"/>
      <c r="O284" s="52">
        <v>10</v>
      </c>
      <c r="P284" s="53">
        <v>73</v>
      </c>
      <c r="Q284" s="54">
        <v>8800</v>
      </c>
      <c r="R284" s="50">
        <v>0</v>
      </c>
      <c r="S284" s="56">
        <v>42106</v>
      </c>
      <c r="T284" s="113">
        <f t="shared" ref="T284:T347" si="4">+I284+J284-K284-L284-M284</f>
        <v>-800</v>
      </c>
      <c r="U284" s="68">
        <v>2884</v>
      </c>
      <c r="FN284" s="38">
        <f>SUM(A284:FM284)</f>
        <v>69664</v>
      </c>
    </row>
    <row r="285" spans="1:170">
      <c r="A285" s="46">
        <v>5</v>
      </c>
      <c r="B285" s="46">
        <v>280</v>
      </c>
      <c r="C285" s="75">
        <v>21</v>
      </c>
      <c r="D285" s="68">
        <v>2884</v>
      </c>
      <c r="E285" s="67" t="s">
        <v>37</v>
      </c>
      <c r="F285" s="46">
        <v>3803</v>
      </c>
      <c r="G285" s="54">
        <v>8000</v>
      </c>
      <c r="H285" s="50">
        <v>0</v>
      </c>
      <c r="I285" s="50"/>
      <c r="J285" s="50"/>
      <c r="K285" s="51">
        <v>800</v>
      </c>
      <c r="L285" s="54"/>
      <c r="M285" s="54"/>
      <c r="N285" s="54"/>
      <c r="O285" s="52">
        <v>10</v>
      </c>
      <c r="P285" s="53">
        <v>67</v>
      </c>
      <c r="Q285" s="54">
        <v>8000</v>
      </c>
      <c r="R285" s="50">
        <v>0</v>
      </c>
      <c r="S285" s="56">
        <v>42136</v>
      </c>
      <c r="T285" s="113">
        <f t="shared" si="4"/>
        <v>-800</v>
      </c>
      <c r="U285" s="68">
        <v>2884</v>
      </c>
    </row>
    <row r="286" spans="1:170">
      <c r="A286" s="46">
        <v>6</v>
      </c>
      <c r="B286" s="46">
        <v>281</v>
      </c>
      <c r="C286" s="75">
        <v>21</v>
      </c>
      <c r="D286" s="68">
        <v>2884</v>
      </c>
      <c r="E286" s="67" t="s">
        <v>37</v>
      </c>
      <c r="F286" s="46">
        <v>3803</v>
      </c>
      <c r="G286" s="54">
        <v>7200</v>
      </c>
      <c r="H286" s="50">
        <v>0</v>
      </c>
      <c r="I286" s="50"/>
      <c r="J286" s="50"/>
      <c r="K286" s="51">
        <v>800</v>
      </c>
      <c r="L286" s="54"/>
      <c r="M286" s="54"/>
      <c r="N286" s="54"/>
      <c r="O286" s="52">
        <v>10</v>
      </c>
      <c r="P286" s="53">
        <v>60</v>
      </c>
      <c r="Q286" s="54">
        <v>7200</v>
      </c>
      <c r="R286" s="50">
        <v>0</v>
      </c>
      <c r="S286" s="56">
        <v>42167</v>
      </c>
      <c r="T286" s="113">
        <f t="shared" si="4"/>
        <v>-800</v>
      </c>
      <c r="U286" s="68">
        <v>2884</v>
      </c>
    </row>
    <row r="287" spans="1:170">
      <c r="A287" s="46">
        <v>7</v>
      </c>
      <c r="B287" s="46">
        <v>282</v>
      </c>
      <c r="C287" s="75">
        <v>21</v>
      </c>
      <c r="D287" s="68">
        <v>2884</v>
      </c>
      <c r="E287" s="67" t="s">
        <v>37</v>
      </c>
      <c r="F287" s="46">
        <v>3803</v>
      </c>
      <c r="G287" s="54">
        <v>6400</v>
      </c>
      <c r="H287" s="50">
        <v>0</v>
      </c>
      <c r="I287" s="50"/>
      <c r="J287" s="50"/>
      <c r="K287" s="51">
        <v>800</v>
      </c>
      <c r="L287" s="54"/>
      <c r="M287" s="54"/>
      <c r="N287" s="54"/>
      <c r="O287" s="52">
        <v>10</v>
      </c>
      <c r="P287" s="53">
        <v>53</v>
      </c>
      <c r="Q287" s="54">
        <v>6400</v>
      </c>
      <c r="R287" s="50">
        <v>0</v>
      </c>
      <c r="S287" s="56">
        <v>42197</v>
      </c>
      <c r="T287" s="113">
        <f t="shared" si="4"/>
        <v>-800</v>
      </c>
      <c r="U287" s="68">
        <v>2884</v>
      </c>
    </row>
    <row r="288" spans="1:170">
      <c r="A288" s="46">
        <v>8</v>
      </c>
      <c r="B288" s="46">
        <v>283</v>
      </c>
      <c r="C288" s="75">
        <v>21</v>
      </c>
      <c r="D288" s="68">
        <v>2884</v>
      </c>
      <c r="E288" s="67" t="s">
        <v>37</v>
      </c>
      <c r="F288" s="46">
        <v>3803</v>
      </c>
      <c r="G288" s="54">
        <v>5600</v>
      </c>
      <c r="H288" s="50">
        <v>0</v>
      </c>
      <c r="I288" s="50"/>
      <c r="J288" s="50"/>
      <c r="K288" s="51">
        <v>800</v>
      </c>
      <c r="L288" s="54"/>
      <c r="M288" s="54"/>
      <c r="N288" s="54"/>
      <c r="O288" s="52">
        <v>10</v>
      </c>
      <c r="P288" s="53">
        <v>47</v>
      </c>
      <c r="Q288" s="54">
        <v>5600</v>
      </c>
      <c r="R288" s="50">
        <v>0</v>
      </c>
      <c r="S288" s="56">
        <v>42228</v>
      </c>
      <c r="T288" s="113">
        <f t="shared" si="4"/>
        <v>-800</v>
      </c>
      <c r="U288" s="68">
        <v>2884</v>
      </c>
    </row>
    <row r="289" spans="1:170">
      <c r="A289" s="46">
        <v>9</v>
      </c>
      <c r="B289" s="46">
        <v>284</v>
      </c>
      <c r="C289" s="75">
        <v>21</v>
      </c>
      <c r="D289" s="68">
        <v>2884</v>
      </c>
      <c r="E289" s="67" t="s">
        <v>37</v>
      </c>
      <c r="F289" s="46">
        <v>3803</v>
      </c>
      <c r="G289" s="54">
        <v>4800</v>
      </c>
      <c r="H289" s="50">
        <v>0</v>
      </c>
      <c r="I289" s="50"/>
      <c r="J289" s="50"/>
      <c r="K289" s="51">
        <v>800</v>
      </c>
      <c r="L289" s="54"/>
      <c r="M289" s="54"/>
      <c r="N289" s="54"/>
      <c r="O289" s="52">
        <v>10</v>
      </c>
      <c r="P289" s="53">
        <v>40</v>
      </c>
      <c r="Q289" s="54">
        <v>4800</v>
      </c>
      <c r="R289" s="50">
        <v>0</v>
      </c>
      <c r="S289" s="56">
        <v>42259</v>
      </c>
      <c r="T289" s="113">
        <f t="shared" si="4"/>
        <v>-800</v>
      </c>
      <c r="U289" s="68">
        <v>2884</v>
      </c>
    </row>
    <row r="290" spans="1:170">
      <c r="A290" s="46">
        <v>10</v>
      </c>
      <c r="B290" s="46">
        <v>285</v>
      </c>
      <c r="C290" s="75">
        <v>21</v>
      </c>
      <c r="D290" s="68">
        <v>2884</v>
      </c>
      <c r="E290" s="67" t="s">
        <v>37</v>
      </c>
      <c r="F290" s="46">
        <v>3803</v>
      </c>
      <c r="G290" s="54">
        <v>4000</v>
      </c>
      <c r="H290" s="50">
        <v>0</v>
      </c>
      <c r="I290" s="50"/>
      <c r="J290" s="50"/>
      <c r="K290" s="51">
        <v>800</v>
      </c>
      <c r="L290" s="54"/>
      <c r="M290" s="54"/>
      <c r="N290" s="54"/>
      <c r="O290" s="52">
        <v>10</v>
      </c>
      <c r="P290" s="53">
        <v>33</v>
      </c>
      <c r="Q290" s="54">
        <v>4000</v>
      </c>
      <c r="R290" s="50">
        <v>0</v>
      </c>
      <c r="S290" s="56">
        <v>42289</v>
      </c>
      <c r="T290" s="113">
        <f t="shared" si="4"/>
        <v>-800</v>
      </c>
      <c r="U290" s="68">
        <v>2884</v>
      </c>
    </row>
    <row r="291" spans="1:170">
      <c r="A291" s="46">
        <v>11</v>
      </c>
      <c r="B291" s="46">
        <v>286</v>
      </c>
      <c r="C291" s="75">
        <v>21</v>
      </c>
      <c r="D291" s="68">
        <v>2884</v>
      </c>
      <c r="E291" s="67" t="s">
        <v>37</v>
      </c>
      <c r="F291" s="46">
        <v>3803</v>
      </c>
      <c r="G291" s="54">
        <v>3200</v>
      </c>
      <c r="H291" s="50">
        <v>0</v>
      </c>
      <c r="I291" s="50"/>
      <c r="J291" s="50"/>
      <c r="K291" s="51">
        <v>800</v>
      </c>
      <c r="L291" s="54"/>
      <c r="M291" s="54"/>
      <c r="N291" s="54"/>
      <c r="O291" s="52">
        <v>10</v>
      </c>
      <c r="P291" s="53">
        <v>27</v>
      </c>
      <c r="Q291" s="54">
        <v>3200</v>
      </c>
      <c r="R291" s="50">
        <v>0</v>
      </c>
      <c r="S291" s="56">
        <v>42320</v>
      </c>
      <c r="T291" s="113">
        <f t="shared" si="4"/>
        <v>-800</v>
      </c>
      <c r="U291" s="68">
        <v>2884</v>
      </c>
    </row>
    <row r="292" spans="1:170">
      <c r="A292" s="46">
        <v>12</v>
      </c>
      <c r="B292" s="46">
        <v>287</v>
      </c>
      <c r="C292" s="75">
        <v>21</v>
      </c>
      <c r="D292" s="68">
        <v>2884</v>
      </c>
      <c r="E292" s="67" t="s">
        <v>37</v>
      </c>
      <c r="F292" s="46">
        <v>3803</v>
      </c>
      <c r="G292" s="54">
        <v>2400</v>
      </c>
      <c r="H292" s="50">
        <v>0</v>
      </c>
      <c r="I292" s="50"/>
      <c r="J292" s="50"/>
      <c r="K292" s="51">
        <v>800</v>
      </c>
      <c r="L292" s="54"/>
      <c r="M292" s="54"/>
      <c r="N292" s="54"/>
      <c r="O292" s="52">
        <v>10</v>
      </c>
      <c r="P292" s="53">
        <v>20</v>
      </c>
      <c r="Q292" s="54">
        <v>2400</v>
      </c>
      <c r="R292" s="50">
        <v>0</v>
      </c>
      <c r="S292" s="56">
        <v>42350</v>
      </c>
      <c r="T292" s="113">
        <f t="shared" si="4"/>
        <v>-800</v>
      </c>
      <c r="U292" s="68">
        <v>2884</v>
      </c>
    </row>
    <row r="293" spans="1:170">
      <c r="A293" s="46">
        <v>13</v>
      </c>
      <c r="B293" s="46">
        <v>288</v>
      </c>
      <c r="C293" s="75">
        <v>21</v>
      </c>
      <c r="D293" s="68">
        <v>2884</v>
      </c>
      <c r="E293" s="67" t="s">
        <v>37</v>
      </c>
      <c r="F293" s="46">
        <v>3803</v>
      </c>
      <c r="G293" s="54">
        <v>1600</v>
      </c>
      <c r="H293" s="50">
        <v>0</v>
      </c>
      <c r="I293" s="50"/>
      <c r="J293" s="50"/>
      <c r="K293" s="51">
        <v>800</v>
      </c>
      <c r="L293" s="54"/>
      <c r="M293" s="54"/>
      <c r="N293" s="54"/>
      <c r="O293" s="52">
        <v>10</v>
      </c>
      <c r="P293" s="53">
        <v>13</v>
      </c>
      <c r="Q293" s="54">
        <v>1600</v>
      </c>
      <c r="R293" s="50">
        <v>0</v>
      </c>
      <c r="S293" s="56">
        <v>42381</v>
      </c>
      <c r="T293" s="113">
        <f t="shared" si="4"/>
        <v>-800</v>
      </c>
      <c r="U293" s="68">
        <v>2884</v>
      </c>
    </row>
    <row r="294" spans="1:170">
      <c r="A294" s="39"/>
      <c r="B294" s="39">
        <v>289</v>
      </c>
      <c r="C294" s="134"/>
      <c r="D294" s="104" t="s">
        <v>201</v>
      </c>
      <c r="E294" s="129"/>
      <c r="F294" s="39"/>
      <c r="G294" s="121"/>
      <c r="H294" s="127"/>
      <c r="I294" s="127">
        <v>8800</v>
      </c>
      <c r="J294" s="127">
        <v>0</v>
      </c>
      <c r="K294" s="118">
        <v>8000</v>
      </c>
      <c r="L294" s="121">
        <v>0</v>
      </c>
      <c r="M294" s="121">
        <v>0</v>
      </c>
      <c r="N294" s="121"/>
      <c r="O294" s="120"/>
      <c r="P294" s="128"/>
      <c r="Q294" s="121">
        <f>+Q293-K293</f>
        <v>800</v>
      </c>
      <c r="R294" s="127"/>
      <c r="S294" s="122">
        <f>+I294+J294-K294-L294-M294</f>
        <v>800</v>
      </c>
      <c r="T294" s="123">
        <f t="shared" si="4"/>
        <v>800</v>
      </c>
      <c r="U294" s="104">
        <v>2884</v>
      </c>
      <c r="V294" s="66" t="s">
        <v>229</v>
      </c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  <c r="BU294" s="66"/>
      <c r="BV294" s="66"/>
      <c r="BW294" s="66"/>
      <c r="BX294" s="66"/>
      <c r="BY294" s="66"/>
      <c r="BZ294" s="66"/>
      <c r="CA294" s="66"/>
      <c r="CB294" s="66"/>
      <c r="CC294" s="66"/>
      <c r="CD294" s="66"/>
      <c r="CE294" s="66"/>
      <c r="CF294" s="66"/>
      <c r="CG294" s="66"/>
      <c r="CH294" s="66"/>
      <c r="CI294" s="66"/>
      <c r="CJ294" s="66"/>
      <c r="CK294" s="66"/>
      <c r="CL294" s="66"/>
      <c r="CM294" s="66"/>
      <c r="CN294" s="66"/>
      <c r="CO294" s="66"/>
      <c r="CP294" s="66"/>
      <c r="CQ294" s="66"/>
      <c r="CR294" s="66"/>
      <c r="CS294" s="66"/>
      <c r="CT294" s="66"/>
      <c r="CU294" s="66"/>
      <c r="CV294" s="66"/>
      <c r="CW294" s="66"/>
      <c r="CX294" s="66"/>
      <c r="CY294" s="66"/>
      <c r="CZ294" s="66"/>
      <c r="DA294" s="66"/>
      <c r="DB294" s="66"/>
      <c r="DC294" s="66"/>
      <c r="DD294" s="66"/>
      <c r="DE294" s="66"/>
      <c r="DF294" s="66"/>
      <c r="DG294" s="66"/>
      <c r="DH294" s="66"/>
      <c r="DI294" s="66"/>
      <c r="DJ294" s="66"/>
      <c r="DK294" s="66"/>
      <c r="DL294" s="66"/>
      <c r="DM294" s="66"/>
      <c r="DN294" s="66"/>
      <c r="DO294" s="66"/>
      <c r="DP294" s="66"/>
      <c r="DQ294" s="66"/>
      <c r="DR294" s="66"/>
      <c r="DS294" s="66"/>
      <c r="DT294" s="66"/>
      <c r="DU294" s="66"/>
      <c r="DV294" s="66"/>
      <c r="DW294" s="66"/>
      <c r="DX294" s="66"/>
      <c r="DY294" s="66"/>
      <c r="DZ294" s="66"/>
      <c r="EA294" s="66"/>
      <c r="EB294" s="66"/>
      <c r="EC294" s="66"/>
      <c r="ED294" s="66"/>
      <c r="EE294" s="66"/>
      <c r="EF294" s="66"/>
      <c r="EG294" s="66"/>
      <c r="EH294" s="66"/>
      <c r="EI294" s="66"/>
      <c r="EJ294" s="66"/>
      <c r="EK294" s="66"/>
      <c r="EL294" s="66"/>
      <c r="EM294" s="66"/>
      <c r="EN294" s="66"/>
      <c r="EO294" s="66"/>
      <c r="EP294" s="66"/>
      <c r="EQ294" s="66"/>
      <c r="ER294" s="66"/>
      <c r="ES294" s="66"/>
      <c r="ET294" s="66"/>
      <c r="EU294" s="66"/>
      <c r="EV294" s="66"/>
      <c r="EW294" s="66"/>
      <c r="EX294" s="66"/>
      <c r="EY294" s="66"/>
      <c r="EZ294" s="66"/>
      <c r="FA294" s="66"/>
      <c r="FB294" s="66"/>
      <c r="FC294" s="66"/>
      <c r="FD294" s="66"/>
      <c r="FE294" s="66"/>
      <c r="FF294" s="66"/>
      <c r="FG294" s="66"/>
      <c r="FH294" s="66"/>
      <c r="FI294" s="66"/>
      <c r="FJ294" s="66"/>
      <c r="FK294" s="66"/>
      <c r="FL294" s="66"/>
      <c r="FM294" s="66"/>
      <c r="FN294" s="66"/>
    </row>
    <row r="295" spans="1:170">
      <c r="A295" s="46"/>
      <c r="B295" s="46">
        <v>290</v>
      </c>
      <c r="D295" s="103">
        <v>2894</v>
      </c>
      <c r="E295" s="91" t="s">
        <v>187</v>
      </c>
      <c r="F295" s="92">
        <v>3831</v>
      </c>
      <c r="G295" s="51"/>
      <c r="H295" s="51"/>
      <c r="I295" s="93">
        <v>160950</v>
      </c>
      <c r="J295" s="51"/>
      <c r="K295" s="51"/>
      <c r="L295" s="51"/>
      <c r="M295" s="51"/>
      <c r="N295" s="51"/>
      <c r="O295" s="52"/>
      <c r="P295" s="54"/>
      <c r="Q295" s="51"/>
      <c r="R295" s="51"/>
      <c r="S295" s="56">
        <v>42094</v>
      </c>
      <c r="T295" s="113">
        <f t="shared" si="4"/>
        <v>160950</v>
      </c>
      <c r="U295" s="103">
        <v>2894</v>
      </c>
    </row>
    <row r="296" spans="1:170">
      <c r="A296" s="46">
        <v>4</v>
      </c>
      <c r="B296" s="46">
        <v>291</v>
      </c>
      <c r="C296" s="75">
        <v>4</v>
      </c>
      <c r="D296" s="68">
        <v>2894</v>
      </c>
      <c r="E296" s="47" t="s">
        <v>31</v>
      </c>
      <c r="F296" s="46">
        <v>3831</v>
      </c>
      <c r="G296" s="54">
        <v>160950</v>
      </c>
      <c r="H296" s="50">
        <v>0</v>
      </c>
      <c r="I296" s="50"/>
      <c r="J296" s="50"/>
      <c r="K296" s="51">
        <v>2500</v>
      </c>
      <c r="L296" s="54"/>
      <c r="M296" s="54"/>
      <c r="N296" s="54"/>
      <c r="O296" s="52">
        <v>10.5</v>
      </c>
      <c r="P296" s="53">
        <v>1408</v>
      </c>
      <c r="Q296" s="54">
        <v>160950</v>
      </c>
      <c r="R296" s="50">
        <v>0</v>
      </c>
      <c r="S296" s="56">
        <v>42106</v>
      </c>
      <c r="T296" s="113">
        <f t="shared" si="4"/>
        <v>-2500</v>
      </c>
      <c r="U296" s="68">
        <v>2894</v>
      </c>
      <c r="FN296" s="38">
        <f>SUM(A296:FM296)</f>
        <v>375342.5</v>
      </c>
    </row>
    <row r="297" spans="1:170">
      <c r="A297" s="46">
        <v>5</v>
      </c>
      <c r="B297" s="46">
        <v>292</v>
      </c>
      <c r="C297" s="75">
        <v>4</v>
      </c>
      <c r="D297" s="68">
        <v>2894</v>
      </c>
      <c r="E297" s="67" t="s">
        <v>31</v>
      </c>
      <c r="F297" s="46">
        <v>3831</v>
      </c>
      <c r="G297" s="54">
        <v>158450</v>
      </c>
      <c r="H297" s="50">
        <v>0</v>
      </c>
      <c r="I297" s="50"/>
      <c r="J297" s="50"/>
      <c r="K297" s="51">
        <v>2500</v>
      </c>
      <c r="L297" s="54"/>
      <c r="M297" s="54"/>
      <c r="N297" s="54"/>
      <c r="O297" s="52">
        <v>10.5</v>
      </c>
      <c r="P297" s="53">
        <v>1386</v>
      </c>
      <c r="Q297" s="54">
        <v>158450</v>
      </c>
      <c r="R297" s="50">
        <v>0</v>
      </c>
      <c r="S297" s="56">
        <v>42136</v>
      </c>
      <c r="T297" s="113">
        <f t="shared" si="4"/>
        <v>-2500</v>
      </c>
      <c r="U297" s="68">
        <v>2894</v>
      </c>
    </row>
    <row r="298" spans="1:170">
      <c r="A298" s="46">
        <v>6</v>
      </c>
      <c r="B298" s="46">
        <v>293</v>
      </c>
      <c r="C298" s="75">
        <v>4</v>
      </c>
      <c r="D298" s="68">
        <v>2894</v>
      </c>
      <c r="E298" s="67" t="s">
        <v>31</v>
      </c>
      <c r="F298" s="46">
        <v>3831</v>
      </c>
      <c r="G298" s="54">
        <v>155950</v>
      </c>
      <c r="H298" s="50">
        <v>0</v>
      </c>
      <c r="I298" s="50"/>
      <c r="J298" s="50"/>
      <c r="K298" s="51">
        <v>2500</v>
      </c>
      <c r="L298" s="54"/>
      <c r="M298" s="54"/>
      <c r="N298" s="54"/>
      <c r="O298" s="52">
        <v>10.5</v>
      </c>
      <c r="P298" s="53">
        <v>1365</v>
      </c>
      <c r="Q298" s="54">
        <v>155950</v>
      </c>
      <c r="R298" s="50">
        <v>0</v>
      </c>
      <c r="S298" s="56">
        <v>42167</v>
      </c>
      <c r="T298" s="113">
        <f t="shared" si="4"/>
        <v>-2500</v>
      </c>
      <c r="U298" s="68">
        <v>2894</v>
      </c>
    </row>
    <row r="299" spans="1:170">
      <c r="A299" s="46"/>
      <c r="B299" s="46">
        <v>294</v>
      </c>
      <c r="D299" s="110">
        <v>2894</v>
      </c>
      <c r="E299" s="111" t="s">
        <v>95</v>
      </c>
      <c r="F299" s="46"/>
      <c r="G299" s="51"/>
      <c r="H299" s="51"/>
      <c r="I299" s="51"/>
      <c r="J299" s="112">
        <v>70000</v>
      </c>
      <c r="K299" s="51"/>
      <c r="L299" s="51"/>
      <c r="M299" s="112"/>
      <c r="N299" s="51"/>
      <c r="O299" s="52"/>
      <c r="P299" s="54"/>
      <c r="Q299" s="51"/>
      <c r="R299" s="51"/>
      <c r="S299" s="111" t="s">
        <v>91</v>
      </c>
      <c r="T299" s="113">
        <f t="shared" si="4"/>
        <v>70000</v>
      </c>
      <c r="U299" s="110">
        <v>2894</v>
      </c>
    </row>
    <row r="300" spans="1:170">
      <c r="A300" s="46">
        <v>7</v>
      </c>
      <c r="B300" s="46">
        <v>295</v>
      </c>
      <c r="C300" s="75">
        <v>4</v>
      </c>
      <c r="D300" s="68">
        <v>2894</v>
      </c>
      <c r="E300" s="67" t="s">
        <v>31</v>
      </c>
      <c r="F300" s="46">
        <v>3831</v>
      </c>
      <c r="G300" s="54">
        <v>153450</v>
      </c>
      <c r="H300" s="50">
        <v>0</v>
      </c>
      <c r="I300" s="50"/>
      <c r="J300" s="50"/>
      <c r="K300" s="51">
        <v>4000</v>
      </c>
      <c r="L300" s="54"/>
      <c r="M300" s="54"/>
      <c r="N300" s="54"/>
      <c r="O300" s="52">
        <v>10.5</v>
      </c>
      <c r="P300" s="53">
        <v>1343</v>
      </c>
      <c r="Q300" s="54">
        <v>153450</v>
      </c>
      <c r="R300" s="50">
        <v>0</v>
      </c>
      <c r="S300" s="56">
        <v>42197</v>
      </c>
      <c r="T300" s="113">
        <f t="shared" si="4"/>
        <v>-4000</v>
      </c>
      <c r="U300" s="68">
        <v>2894</v>
      </c>
    </row>
    <row r="301" spans="1:170">
      <c r="A301" s="46">
        <v>8</v>
      </c>
      <c r="B301" s="46">
        <v>296</v>
      </c>
      <c r="C301" s="75">
        <v>4</v>
      </c>
      <c r="D301" s="68">
        <v>2894</v>
      </c>
      <c r="E301" s="67" t="s">
        <v>31</v>
      </c>
      <c r="F301" s="46">
        <v>3831</v>
      </c>
      <c r="G301" s="54">
        <v>149450</v>
      </c>
      <c r="H301" s="50">
        <v>70000</v>
      </c>
      <c r="I301" s="50"/>
      <c r="J301" s="50"/>
      <c r="K301" s="51">
        <v>4000</v>
      </c>
      <c r="L301" s="54">
        <v>1200</v>
      </c>
      <c r="M301" s="54"/>
      <c r="N301" s="54">
        <v>10</v>
      </c>
      <c r="O301" s="52">
        <v>10.5</v>
      </c>
      <c r="P301" s="53">
        <v>1891</v>
      </c>
      <c r="Q301" s="54">
        <v>149450</v>
      </c>
      <c r="R301" s="50">
        <v>70000</v>
      </c>
      <c r="S301" s="56">
        <v>42228</v>
      </c>
      <c r="T301" s="113">
        <f t="shared" si="4"/>
        <v>-5200</v>
      </c>
      <c r="U301" s="68">
        <v>2894</v>
      </c>
    </row>
    <row r="302" spans="1:170">
      <c r="A302" s="46">
        <v>9</v>
      </c>
      <c r="B302" s="46">
        <v>297</v>
      </c>
      <c r="C302" s="75">
        <v>4</v>
      </c>
      <c r="D302" s="68">
        <v>2894</v>
      </c>
      <c r="E302" s="67" t="s">
        <v>31</v>
      </c>
      <c r="F302" s="46">
        <v>3831</v>
      </c>
      <c r="G302" s="54">
        <v>145450</v>
      </c>
      <c r="H302" s="50">
        <v>68800</v>
      </c>
      <c r="I302" s="50"/>
      <c r="J302" s="50"/>
      <c r="K302" s="51">
        <v>4000</v>
      </c>
      <c r="L302" s="54">
        <v>1200</v>
      </c>
      <c r="M302" s="54"/>
      <c r="N302" s="54">
        <v>10</v>
      </c>
      <c r="O302" s="52">
        <v>10.5</v>
      </c>
      <c r="P302" s="53">
        <v>1846</v>
      </c>
      <c r="Q302" s="54">
        <v>145450</v>
      </c>
      <c r="R302" s="50">
        <v>68800</v>
      </c>
      <c r="S302" s="56">
        <v>42259</v>
      </c>
      <c r="T302" s="113">
        <f t="shared" si="4"/>
        <v>-5200</v>
      </c>
      <c r="U302" s="68">
        <v>2894</v>
      </c>
    </row>
    <row r="303" spans="1:170">
      <c r="A303" s="46">
        <v>10</v>
      </c>
      <c r="B303" s="46">
        <v>298</v>
      </c>
      <c r="C303" s="75">
        <v>4</v>
      </c>
      <c r="D303" s="68">
        <v>2894</v>
      </c>
      <c r="E303" s="67" t="s">
        <v>31</v>
      </c>
      <c r="F303" s="46">
        <v>3831</v>
      </c>
      <c r="G303" s="54">
        <v>141450</v>
      </c>
      <c r="H303" s="50">
        <v>67600</v>
      </c>
      <c r="I303" s="50"/>
      <c r="J303" s="50"/>
      <c r="K303" s="51">
        <v>4000</v>
      </c>
      <c r="L303" s="54">
        <v>1200</v>
      </c>
      <c r="M303" s="54"/>
      <c r="N303" s="54">
        <v>10</v>
      </c>
      <c r="O303" s="52">
        <v>10.5</v>
      </c>
      <c r="P303" s="53">
        <v>1801</v>
      </c>
      <c r="Q303" s="54">
        <v>141450</v>
      </c>
      <c r="R303" s="50">
        <v>67600</v>
      </c>
      <c r="S303" s="56">
        <v>42289</v>
      </c>
      <c r="T303" s="113">
        <f t="shared" si="4"/>
        <v>-5200</v>
      </c>
      <c r="U303" s="68">
        <v>2894</v>
      </c>
    </row>
    <row r="304" spans="1:170">
      <c r="A304" s="46">
        <v>11</v>
      </c>
      <c r="B304" s="46">
        <v>299</v>
      </c>
      <c r="C304" s="75">
        <v>4</v>
      </c>
      <c r="D304" s="68">
        <v>2894</v>
      </c>
      <c r="E304" s="67" t="s">
        <v>31</v>
      </c>
      <c r="F304" s="46">
        <v>3831</v>
      </c>
      <c r="G304" s="54">
        <v>137450</v>
      </c>
      <c r="H304" s="50">
        <v>66400</v>
      </c>
      <c r="I304" s="50"/>
      <c r="J304" s="50"/>
      <c r="K304" s="51">
        <v>4000</v>
      </c>
      <c r="L304" s="54">
        <v>1200</v>
      </c>
      <c r="M304" s="54"/>
      <c r="N304" s="54">
        <v>10</v>
      </c>
      <c r="O304" s="52">
        <v>10.5</v>
      </c>
      <c r="P304" s="53">
        <v>1756</v>
      </c>
      <c r="Q304" s="54">
        <v>137450</v>
      </c>
      <c r="R304" s="50">
        <v>66400</v>
      </c>
      <c r="S304" s="56">
        <v>42320</v>
      </c>
      <c r="T304" s="113">
        <f t="shared" si="4"/>
        <v>-5200</v>
      </c>
      <c r="U304" s="68">
        <v>2894</v>
      </c>
    </row>
    <row r="305" spans="1:170">
      <c r="A305" s="46">
        <v>12</v>
      </c>
      <c r="B305" s="46">
        <v>300</v>
      </c>
      <c r="C305" s="75">
        <v>4</v>
      </c>
      <c r="D305" s="68">
        <v>2894</v>
      </c>
      <c r="E305" s="67" t="s">
        <v>31</v>
      </c>
      <c r="F305" s="46">
        <v>3831</v>
      </c>
      <c r="G305" s="54">
        <v>133450</v>
      </c>
      <c r="H305" s="50">
        <v>65200</v>
      </c>
      <c r="I305" s="50"/>
      <c r="J305" s="50"/>
      <c r="K305" s="51">
        <v>4000</v>
      </c>
      <c r="L305" s="54">
        <v>1200</v>
      </c>
      <c r="M305" s="54"/>
      <c r="N305" s="54">
        <v>10</v>
      </c>
      <c r="O305" s="52">
        <v>10.5</v>
      </c>
      <c r="P305" s="53">
        <v>1711</v>
      </c>
      <c r="Q305" s="54">
        <v>133450</v>
      </c>
      <c r="R305" s="50">
        <v>65200</v>
      </c>
      <c r="S305" s="56">
        <v>42350</v>
      </c>
      <c r="T305" s="113">
        <f t="shared" si="4"/>
        <v>-5200</v>
      </c>
      <c r="U305" s="68">
        <v>2894</v>
      </c>
    </row>
    <row r="306" spans="1:170">
      <c r="A306" s="46">
        <v>13</v>
      </c>
      <c r="B306" s="46">
        <v>301</v>
      </c>
      <c r="C306" s="75">
        <v>4</v>
      </c>
      <c r="D306" s="68">
        <v>2894</v>
      </c>
      <c r="E306" s="67" t="s">
        <v>31</v>
      </c>
      <c r="F306" s="46">
        <v>3831</v>
      </c>
      <c r="G306" s="54">
        <v>129450</v>
      </c>
      <c r="H306" s="50">
        <v>64000</v>
      </c>
      <c r="I306" s="50"/>
      <c r="J306" s="50"/>
      <c r="K306" s="51">
        <v>4000</v>
      </c>
      <c r="L306" s="54">
        <v>1200</v>
      </c>
      <c r="M306" s="54"/>
      <c r="N306" s="54">
        <v>10</v>
      </c>
      <c r="O306" s="52">
        <v>10.5</v>
      </c>
      <c r="P306" s="53">
        <v>1666</v>
      </c>
      <c r="Q306" s="54">
        <v>129450</v>
      </c>
      <c r="R306" s="50">
        <v>64000</v>
      </c>
      <c r="S306" s="56">
        <v>42381</v>
      </c>
      <c r="T306" s="113">
        <f t="shared" si="4"/>
        <v>-5200</v>
      </c>
      <c r="U306" s="68">
        <v>2894</v>
      </c>
    </row>
    <row r="307" spans="1:170">
      <c r="A307" s="39"/>
      <c r="B307" s="39">
        <v>302</v>
      </c>
      <c r="C307" s="134"/>
      <c r="D307" s="104" t="s">
        <v>218</v>
      </c>
      <c r="E307" s="129"/>
      <c r="F307" s="39"/>
      <c r="G307" s="121"/>
      <c r="H307" s="127"/>
      <c r="I307" s="127">
        <v>160950</v>
      </c>
      <c r="J307" s="127">
        <v>70000</v>
      </c>
      <c r="K307" s="118">
        <v>35500</v>
      </c>
      <c r="L307" s="121">
        <v>7200</v>
      </c>
      <c r="M307" s="121">
        <v>0</v>
      </c>
      <c r="N307" s="121"/>
      <c r="O307" s="120"/>
      <c r="P307" s="128"/>
      <c r="Q307" s="121">
        <f>+Q306-K306</f>
        <v>125450</v>
      </c>
      <c r="R307" s="127">
        <f>+R306-L306</f>
        <v>62800</v>
      </c>
      <c r="S307" s="122">
        <f>+I307+J307-K307-L307-M307</f>
        <v>188250</v>
      </c>
      <c r="T307" s="123">
        <f t="shared" si="4"/>
        <v>188250</v>
      </c>
      <c r="U307" s="104">
        <v>2894</v>
      </c>
      <c r="V307" s="66" t="s">
        <v>229</v>
      </c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  <c r="BU307" s="66"/>
      <c r="BV307" s="66"/>
      <c r="BW307" s="66"/>
      <c r="BX307" s="66"/>
      <c r="BY307" s="66"/>
      <c r="BZ307" s="66"/>
      <c r="CA307" s="66"/>
      <c r="CB307" s="66"/>
      <c r="CC307" s="66"/>
      <c r="CD307" s="66"/>
      <c r="CE307" s="66"/>
      <c r="CF307" s="66"/>
      <c r="CG307" s="66"/>
      <c r="CH307" s="66"/>
      <c r="CI307" s="66"/>
      <c r="CJ307" s="66"/>
      <c r="CK307" s="66"/>
      <c r="CL307" s="66"/>
      <c r="CM307" s="66"/>
      <c r="CN307" s="66"/>
      <c r="CO307" s="66"/>
      <c r="CP307" s="66"/>
      <c r="CQ307" s="66"/>
      <c r="CR307" s="66"/>
      <c r="CS307" s="66"/>
      <c r="CT307" s="66"/>
      <c r="CU307" s="66"/>
      <c r="CV307" s="66"/>
      <c r="CW307" s="66"/>
      <c r="CX307" s="66"/>
      <c r="CY307" s="66"/>
      <c r="CZ307" s="66"/>
      <c r="DA307" s="66"/>
      <c r="DB307" s="66"/>
      <c r="DC307" s="66"/>
      <c r="DD307" s="66"/>
      <c r="DE307" s="66"/>
      <c r="DF307" s="66"/>
      <c r="DG307" s="66"/>
      <c r="DH307" s="66"/>
      <c r="DI307" s="66"/>
      <c r="DJ307" s="66"/>
      <c r="DK307" s="66"/>
      <c r="DL307" s="66"/>
      <c r="DM307" s="66"/>
      <c r="DN307" s="66"/>
      <c r="DO307" s="66"/>
      <c r="DP307" s="66"/>
      <c r="DQ307" s="66"/>
      <c r="DR307" s="66"/>
      <c r="DS307" s="66"/>
      <c r="DT307" s="66"/>
      <c r="DU307" s="66"/>
      <c r="DV307" s="66"/>
      <c r="DW307" s="66"/>
      <c r="DX307" s="66"/>
      <c r="DY307" s="66"/>
      <c r="DZ307" s="66"/>
      <c r="EA307" s="66"/>
      <c r="EB307" s="66"/>
      <c r="EC307" s="66"/>
      <c r="ED307" s="66"/>
      <c r="EE307" s="66"/>
      <c r="EF307" s="66"/>
      <c r="EG307" s="66"/>
      <c r="EH307" s="66"/>
      <c r="EI307" s="66"/>
      <c r="EJ307" s="66"/>
      <c r="EK307" s="66"/>
      <c r="EL307" s="66"/>
      <c r="EM307" s="66"/>
      <c r="EN307" s="66"/>
      <c r="EO307" s="66"/>
      <c r="EP307" s="66"/>
      <c r="EQ307" s="66"/>
      <c r="ER307" s="66"/>
      <c r="ES307" s="66"/>
      <c r="ET307" s="66"/>
      <c r="EU307" s="66"/>
      <c r="EV307" s="66"/>
      <c r="EW307" s="66"/>
      <c r="EX307" s="66"/>
      <c r="EY307" s="66"/>
      <c r="EZ307" s="66"/>
      <c r="FA307" s="66"/>
      <c r="FB307" s="66"/>
      <c r="FC307" s="66"/>
      <c r="FD307" s="66"/>
      <c r="FE307" s="66"/>
      <c r="FF307" s="66"/>
      <c r="FG307" s="66"/>
      <c r="FH307" s="66"/>
      <c r="FI307" s="66"/>
      <c r="FJ307" s="66"/>
      <c r="FK307" s="66"/>
      <c r="FL307" s="66"/>
      <c r="FM307" s="66"/>
      <c r="FN307" s="66"/>
    </row>
    <row r="308" spans="1:170">
      <c r="A308" s="46"/>
      <c r="B308" s="46">
        <v>303</v>
      </c>
      <c r="D308" s="103">
        <v>2946</v>
      </c>
      <c r="E308" s="91" t="s">
        <v>184</v>
      </c>
      <c r="F308" s="92">
        <v>4114</v>
      </c>
      <c r="G308" s="51"/>
      <c r="H308" s="51"/>
      <c r="I308" s="93">
        <v>128700</v>
      </c>
      <c r="J308" s="51"/>
      <c r="K308" s="51"/>
      <c r="L308" s="51"/>
      <c r="M308" s="51"/>
      <c r="N308" s="51"/>
      <c r="O308" s="52"/>
      <c r="P308" s="54"/>
      <c r="Q308" s="51"/>
      <c r="R308" s="51"/>
      <c r="S308" s="56">
        <v>42094</v>
      </c>
      <c r="T308" s="113">
        <f t="shared" si="4"/>
        <v>128700</v>
      </c>
      <c r="U308" s="103">
        <v>2946</v>
      </c>
    </row>
    <row r="309" spans="1:170">
      <c r="A309" s="46">
        <v>4</v>
      </c>
      <c r="B309" s="46">
        <v>304</v>
      </c>
      <c r="C309" s="75">
        <v>72</v>
      </c>
      <c r="D309" s="68">
        <v>2946</v>
      </c>
      <c r="E309" s="47" t="s">
        <v>54</v>
      </c>
      <c r="F309" s="46">
        <v>4114</v>
      </c>
      <c r="G309" s="54">
        <v>75650</v>
      </c>
      <c r="H309" s="50">
        <v>55150</v>
      </c>
      <c r="I309" s="50"/>
      <c r="J309" s="50"/>
      <c r="K309" s="51">
        <v>2100</v>
      </c>
      <c r="L309" s="54">
        <v>1050</v>
      </c>
      <c r="M309" s="54"/>
      <c r="N309" s="54">
        <v>10</v>
      </c>
      <c r="O309" s="52">
        <v>10.5</v>
      </c>
      <c r="P309" s="53">
        <v>1122</v>
      </c>
      <c r="Q309" s="54">
        <v>75650</v>
      </c>
      <c r="R309" s="50">
        <v>55150</v>
      </c>
      <c r="S309" s="56">
        <v>42106</v>
      </c>
      <c r="T309" s="113">
        <f t="shared" si="4"/>
        <v>-3150</v>
      </c>
      <c r="U309" s="68">
        <v>2946</v>
      </c>
      <c r="FN309" s="38">
        <f>SUM(A309:FM309)</f>
        <v>315234.5</v>
      </c>
    </row>
    <row r="310" spans="1:170">
      <c r="A310" s="46">
        <v>5</v>
      </c>
      <c r="B310" s="46">
        <v>305</v>
      </c>
      <c r="C310" s="75">
        <v>72</v>
      </c>
      <c r="D310" s="68">
        <v>2946</v>
      </c>
      <c r="E310" s="67" t="s">
        <v>54</v>
      </c>
      <c r="F310" s="46">
        <v>4114</v>
      </c>
      <c r="G310" s="54">
        <v>71450</v>
      </c>
      <c r="H310" s="50">
        <v>54100</v>
      </c>
      <c r="I310" s="50"/>
      <c r="J310" s="50"/>
      <c r="K310" s="51">
        <v>2100</v>
      </c>
      <c r="L310" s="54">
        <v>1050</v>
      </c>
      <c r="M310" s="54"/>
      <c r="N310" s="54">
        <v>10</v>
      </c>
      <c r="O310" s="52">
        <v>10.5</v>
      </c>
      <c r="P310" s="53">
        <v>1076</v>
      </c>
      <c r="Q310" s="54">
        <v>71450</v>
      </c>
      <c r="R310" s="50">
        <v>54100</v>
      </c>
      <c r="S310" s="56">
        <v>42136</v>
      </c>
      <c r="T310" s="113">
        <f t="shared" si="4"/>
        <v>-3150</v>
      </c>
      <c r="U310" s="68">
        <v>2946</v>
      </c>
    </row>
    <row r="311" spans="1:170">
      <c r="A311" s="75">
        <v>6</v>
      </c>
      <c r="B311" s="46">
        <v>306</v>
      </c>
      <c r="C311" s="75">
        <v>72</v>
      </c>
      <c r="D311" s="68">
        <v>2946</v>
      </c>
      <c r="E311" s="67" t="s">
        <v>54</v>
      </c>
      <c r="F311" s="75">
        <v>4114</v>
      </c>
      <c r="G311" s="73">
        <v>69350</v>
      </c>
      <c r="H311" s="58">
        <v>53050</v>
      </c>
      <c r="I311" s="58"/>
      <c r="J311" s="58"/>
      <c r="K311" s="38">
        <v>2100</v>
      </c>
      <c r="L311" s="73">
        <v>1050</v>
      </c>
      <c r="M311" s="54"/>
      <c r="N311" s="73">
        <v>10</v>
      </c>
      <c r="O311" s="77">
        <v>10.5</v>
      </c>
      <c r="P311" s="79">
        <v>1049</v>
      </c>
      <c r="Q311" s="73">
        <v>69350</v>
      </c>
      <c r="R311" s="58">
        <v>53050</v>
      </c>
      <c r="S311" s="56">
        <v>42167</v>
      </c>
      <c r="T311" s="113">
        <f t="shared" si="4"/>
        <v>-3150</v>
      </c>
      <c r="U311" s="68">
        <v>2946</v>
      </c>
    </row>
    <row r="312" spans="1:170">
      <c r="A312" s="75">
        <v>7</v>
      </c>
      <c r="B312" s="46">
        <v>307</v>
      </c>
      <c r="C312" s="75">
        <v>72</v>
      </c>
      <c r="D312" s="68">
        <v>2946</v>
      </c>
      <c r="E312" s="67" t="s">
        <v>54</v>
      </c>
      <c r="F312" s="75">
        <v>4114</v>
      </c>
      <c r="G312" s="73">
        <v>67250</v>
      </c>
      <c r="H312" s="58">
        <v>52000</v>
      </c>
      <c r="I312" s="58"/>
      <c r="J312" s="58"/>
      <c r="K312" s="38">
        <v>2100</v>
      </c>
      <c r="L312" s="73">
        <v>1050</v>
      </c>
      <c r="M312" s="54"/>
      <c r="N312" s="73">
        <v>10</v>
      </c>
      <c r="O312" s="77">
        <v>10.5</v>
      </c>
      <c r="P312" s="79">
        <v>1022</v>
      </c>
      <c r="Q312" s="73">
        <v>67250</v>
      </c>
      <c r="R312" s="58">
        <v>52000</v>
      </c>
      <c r="S312" s="56">
        <v>42197</v>
      </c>
      <c r="T312" s="113">
        <f t="shared" si="4"/>
        <v>-3150</v>
      </c>
      <c r="U312" s="68">
        <v>2946</v>
      </c>
    </row>
    <row r="313" spans="1:170">
      <c r="A313" s="75">
        <v>8</v>
      </c>
      <c r="B313" s="46">
        <v>308</v>
      </c>
      <c r="C313" s="75">
        <v>72</v>
      </c>
      <c r="D313" s="68">
        <v>2946</v>
      </c>
      <c r="E313" s="67" t="s">
        <v>54</v>
      </c>
      <c r="F313" s="75">
        <v>4114</v>
      </c>
      <c r="G313" s="73">
        <v>65150</v>
      </c>
      <c r="H313" s="58">
        <v>50950</v>
      </c>
      <c r="I313" s="58"/>
      <c r="J313" s="58"/>
      <c r="K313" s="38">
        <v>2100</v>
      </c>
      <c r="L313" s="73">
        <v>1050</v>
      </c>
      <c r="M313" s="54"/>
      <c r="N313" s="73">
        <v>10</v>
      </c>
      <c r="O313" s="77">
        <v>10.5</v>
      </c>
      <c r="P313" s="79">
        <v>995</v>
      </c>
      <c r="Q313" s="73">
        <v>65150</v>
      </c>
      <c r="R313" s="58">
        <v>50950</v>
      </c>
      <c r="S313" s="56">
        <v>42228</v>
      </c>
      <c r="T313" s="113">
        <f t="shared" si="4"/>
        <v>-3150</v>
      </c>
      <c r="U313" s="68">
        <v>2946</v>
      </c>
    </row>
    <row r="314" spans="1:170">
      <c r="A314" s="75">
        <v>9</v>
      </c>
      <c r="B314" s="46">
        <v>309</v>
      </c>
      <c r="C314" s="75">
        <v>72</v>
      </c>
      <c r="D314" s="68">
        <v>2946</v>
      </c>
      <c r="E314" s="67" t="s">
        <v>54</v>
      </c>
      <c r="F314" s="75">
        <v>4114</v>
      </c>
      <c r="G314" s="73">
        <v>63050</v>
      </c>
      <c r="H314" s="58">
        <v>49900</v>
      </c>
      <c r="I314" s="58"/>
      <c r="J314" s="58"/>
      <c r="K314" s="38">
        <v>2100</v>
      </c>
      <c r="L314" s="73">
        <v>1050</v>
      </c>
      <c r="M314" s="54"/>
      <c r="N314" s="73">
        <v>10</v>
      </c>
      <c r="O314" s="77">
        <v>10.5</v>
      </c>
      <c r="P314" s="79">
        <v>968</v>
      </c>
      <c r="Q314" s="73">
        <v>63050</v>
      </c>
      <c r="R314" s="58">
        <v>49900</v>
      </c>
      <c r="S314" s="56">
        <v>42259</v>
      </c>
      <c r="T314" s="113">
        <f t="shared" si="4"/>
        <v>-3150</v>
      </c>
      <c r="U314" s="68">
        <v>2946</v>
      </c>
    </row>
    <row r="315" spans="1:170">
      <c r="A315" s="75">
        <v>10</v>
      </c>
      <c r="B315" s="46">
        <v>310</v>
      </c>
      <c r="C315" s="75">
        <v>72</v>
      </c>
      <c r="D315" s="68">
        <v>2946</v>
      </c>
      <c r="E315" s="67" t="s">
        <v>68</v>
      </c>
      <c r="F315" s="75">
        <v>4114</v>
      </c>
      <c r="G315" s="73">
        <v>60950</v>
      </c>
      <c r="H315" s="58">
        <v>48850</v>
      </c>
      <c r="I315" s="58"/>
      <c r="J315" s="58"/>
      <c r="K315" s="38">
        <v>2100</v>
      </c>
      <c r="L315" s="73">
        <v>1050</v>
      </c>
      <c r="M315" s="54"/>
      <c r="N315" s="73">
        <v>10</v>
      </c>
      <c r="O315" s="77">
        <v>10.5</v>
      </c>
      <c r="P315" s="79">
        <v>940</v>
      </c>
      <c r="Q315" s="73">
        <v>60950</v>
      </c>
      <c r="R315" s="58">
        <v>48850</v>
      </c>
      <c r="S315" s="56">
        <v>42289</v>
      </c>
      <c r="T315" s="113">
        <f t="shared" si="4"/>
        <v>-3150</v>
      </c>
      <c r="U315" s="68">
        <v>2946</v>
      </c>
    </row>
    <row r="316" spans="1:170">
      <c r="A316" s="75">
        <v>11</v>
      </c>
      <c r="B316" s="46">
        <v>311</v>
      </c>
      <c r="C316" s="75">
        <v>72</v>
      </c>
      <c r="D316" s="68">
        <v>2946</v>
      </c>
      <c r="E316" s="67" t="s">
        <v>68</v>
      </c>
      <c r="F316" s="75">
        <v>4114</v>
      </c>
      <c r="G316" s="73">
        <v>58850</v>
      </c>
      <c r="H316" s="58">
        <v>47800</v>
      </c>
      <c r="I316" s="58"/>
      <c r="J316" s="58"/>
      <c r="K316" s="38">
        <v>2100</v>
      </c>
      <c r="L316" s="73">
        <v>1050</v>
      </c>
      <c r="M316" s="54"/>
      <c r="N316" s="73">
        <v>10</v>
      </c>
      <c r="O316" s="77">
        <v>10.5</v>
      </c>
      <c r="P316" s="79">
        <v>913</v>
      </c>
      <c r="Q316" s="73">
        <v>58850</v>
      </c>
      <c r="R316" s="58">
        <v>47800</v>
      </c>
      <c r="S316" s="56">
        <v>42320</v>
      </c>
      <c r="T316" s="113">
        <f t="shared" si="4"/>
        <v>-3150</v>
      </c>
      <c r="U316" s="68">
        <v>2946</v>
      </c>
    </row>
    <row r="317" spans="1:170">
      <c r="A317" s="75">
        <v>12</v>
      </c>
      <c r="B317" s="46">
        <v>312</v>
      </c>
      <c r="C317" s="75">
        <v>72</v>
      </c>
      <c r="D317" s="68">
        <v>2946</v>
      </c>
      <c r="E317" s="67" t="s">
        <v>68</v>
      </c>
      <c r="F317" s="75">
        <v>4114</v>
      </c>
      <c r="G317" s="73">
        <v>56750</v>
      </c>
      <c r="H317" s="58">
        <v>46750</v>
      </c>
      <c r="I317" s="58"/>
      <c r="J317" s="58"/>
      <c r="K317" s="38">
        <v>2100</v>
      </c>
      <c r="L317" s="73">
        <v>1050</v>
      </c>
      <c r="M317" s="54"/>
      <c r="N317" s="73">
        <v>10</v>
      </c>
      <c r="O317" s="77">
        <v>10.5</v>
      </c>
      <c r="P317" s="79">
        <v>886</v>
      </c>
      <c r="Q317" s="73">
        <v>56750</v>
      </c>
      <c r="R317" s="58">
        <v>46750</v>
      </c>
      <c r="S317" s="56">
        <v>42350</v>
      </c>
      <c r="T317" s="113">
        <f t="shared" si="4"/>
        <v>-3150</v>
      </c>
      <c r="U317" s="68">
        <v>2946</v>
      </c>
    </row>
    <row r="318" spans="1:170">
      <c r="A318" s="75">
        <v>13</v>
      </c>
      <c r="B318" s="46">
        <v>313</v>
      </c>
      <c r="C318" s="75">
        <v>72</v>
      </c>
      <c r="D318" s="68">
        <v>2946</v>
      </c>
      <c r="E318" s="67" t="s">
        <v>68</v>
      </c>
      <c r="F318" s="75">
        <v>4114</v>
      </c>
      <c r="G318" s="73">
        <v>54650</v>
      </c>
      <c r="H318" s="58">
        <v>45700</v>
      </c>
      <c r="I318" s="58"/>
      <c r="J318" s="58"/>
      <c r="K318" s="38">
        <v>2100</v>
      </c>
      <c r="L318" s="73">
        <v>1050</v>
      </c>
      <c r="M318" s="54"/>
      <c r="N318" s="73">
        <v>10</v>
      </c>
      <c r="O318" s="77">
        <v>10.5</v>
      </c>
      <c r="P318" s="79">
        <v>859</v>
      </c>
      <c r="Q318" s="73">
        <v>54650</v>
      </c>
      <c r="R318" s="58">
        <v>45700</v>
      </c>
      <c r="S318" s="56">
        <v>42381</v>
      </c>
      <c r="T318" s="113">
        <f t="shared" si="4"/>
        <v>-3150</v>
      </c>
      <c r="U318" s="68">
        <v>2946</v>
      </c>
    </row>
    <row r="319" spans="1:170" ht="25.5">
      <c r="B319" s="46">
        <v>314</v>
      </c>
      <c r="D319" s="110">
        <v>2946</v>
      </c>
      <c r="E319" s="111" t="s">
        <v>147</v>
      </c>
      <c r="J319" s="113">
        <v>22500</v>
      </c>
      <c r="M319" s="112"/>
      <c r="S319" s="111" t="s">
        <v>146</v>
      </c>
      <c r="T319" s="113">
        <f t="shared" si="4"/>
        <v>22500</v>
      </c>
      <c r="U319" s="110">
        <v>2946</v>
      </c>
    </row>
    <row r="320" spans="1:170" ht="25.5">
      <c r="A320" s="134"/>
      <c r="B320" s="39">
        <v>315</v>
      </c>
      <c r="C320" s="134"/>
      <c r="D320" s="114" t="s">
        <v>214</v>
      </c>
      <c r="E320" s="117"/>
      <c r="F320" s="134"/>
      <c r="G320" s="66"/>
      <c r="H320" s="66"/>
      <c r="I320" s="66">
        <v>128700</v>
      </c>
      <c r="J320" s="123">
        <v>22500</v>
      </c>
      <c r="K320" s="66">
        <v>21000</v>
      </c>
      <c r="L320" s="66">
        <v>10500</v>
      </c>
      <c r="M320" s="119">
        <v>0</v>
      </c>
      <c r="N320" s="66"/>
      <c r="O320" s="138"/>
      <c r="P320" s="136">
        <f>+J319</f>
        <v>22500</v>
      </c>
      <c r="Q320" s="136">
        <f>+Q318-K318</f>
        <v>52550</v>
      </c>
      <c r="R320" s="136">
        <f>+R318-L318</f>
        <v>44650</v>
      </c>
      <c r="S320" s="122">
        <f>+I320+J320-K320-L320-M320</f>
        <v>119700</v>
      </c>
      <c r="T320" s="123">
        <f t="shared" si="4"/>
        <v>119700</v>
      </c>
      <c r="U320" s="114">
        <v>2946</v>
      </c>
      <c r="V320" s="66" t="s">
        <v>229</v>
      </c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  <c r="BU320" s="66"/>
      <c r="BV320" s="66"/>
      <c r="BW320" s="66"/>
      <c r="BX320" s="66"/>
      <c r="BY320" s="66"/>
      <c r="BZ320" s="66"/>
      <c r="CA320" s="66"/>
      <c r="CB320" s="66"/>
      <c r="CC320" s="66"/>
      <c r="CD320" s="66"/>
      <c r="CE320" s="66"/>
      <c r="CF320" s="66"/>
      <c r="CG320" s="66"/>
      <c r="CH320" s="66"/>
      <c r="CI320" s="66"/>
      <c r="CJ320" s="66"/>
      <c r="CK320" s="66"/>
      <c r="CL320" s="66"/>
      <c r="CM320" s="66"/>
      <c r="CN320" s="66"/>
      <c r="CO320" s="66"/>
      <c r="CP320" s="66"/>
      <c r="CQ320" s="66"/>
      <c r="CR320" s="66"/>
      <c r="CS320" s="66"/>
      <c r="CT320" s="66"/>
      <c r="CU320" s="66"/>
      <c r="CV320" s="66"/>
      <c r="CW320" s="66"/>
      <c r="CX320" s="66"/>
      <c r="CY320" s="66"/>
      <c r="CZ320" s="66"/>
      <c r="DA320" s="66"/>
      <c r="DB320" s="66"/>
      <c r="DC320" s="66"/>
      <c r="DD320" s="66"/>
      <c r="DE320" s="66"/>
      <c r="DF320" s="66"/>
      <c r="DG320" s="66"/>
      <c r="DH320" s="66"/>
      <c r="DI320" s="66"/>
      <c r="DJ320" s="66"/>
      <c r="DK320" s="66"/>
      <c r="DL320" s="66"/>
      <c r="DM320" s="66"/>
      <c r="DN320" s="66"/>
      <c r="DO320" s="66"/>
      <c r="DP320" s="66"/>
      <c r="DQ320" s="66"/>
      <c r="DR320" s="66"/>
      <c r="DS320" s="66"/>
      <c r="DT320" s="66"/>
      <c r="DU320" s="66"/>
      <c r="DV320" s="66"/>
      <c r="DW320" s="66"/>
      <c r="DX320" s="66"/>
      <c r="DY320" s="66"/>
      <c r="DZ320" s="66"/>
      <c r="EA320" s="66"/>
      <c r="EB320" s="66"/>
      <c r="EC320" s="66"/>
      <c r="ED320" s="66"/>
      <c r="EE320" s="66"/>
      <c r="EF320" s="66"/>
      <c r="EG320" s="66"/>
      <c r="EH320" s="66"/>
      <c r="EI320" s="66"/>
      <c r="EJ320" s="66"/>
      <c r="EK320" s="66"/>
      <c r="EL320" s="66"/>
      <c r="EM320" s="66"/>
      <c r="EN320" s="66"/>
      <c r="EO320" s="66"/>
      <c r="EP320" s="66"/>
      <c r="EQ320" s="66"/>
      <c r="ER320" s="66"/>
      <c r="ES320" s="66"/>
      <c r="ET320" s="66"/>
      <c r="EU320" s="66"/>
      <c r="EV320" s="66"/>
      <c r="EW320" s="66"/>
      <c r="EX320" s="66"/>
      <c r="EY320" s="66"/>
      <c r="EZ320" s="66"/>
      <c r="FA320" s="66"/>
      <c r="FB320" s="66"/>
      <c r="FC320" s="66"/>
      <c r="FD320" s="66"/>
      <c r="FE320" s="66"/>
      <c r="FF320" s="66"/>
      <c r="FG320" s="66"/>
      <c r="FH320" s="66"/>
      <c r="FI320" s="66"/>
      <c r="FJ320" s="66"/>
      <c r="FK320" s="66"/>
      <c r="FL320" s="66"/>
      <c r="FM320" s="66"/>
      <c r="FN320" s="66"/>
    </row>
    <row r="321" spans="1:170">
      <c r="B321" s="46">
        <v>316</v>
      </c>
      <c r="D321" s="103">
        <v>2962</v>
      </c>
      <c r="E321" s="91" t="s">
        <v>179</v>
      </c>
      <c r="F321" s="99">
        <v>4019</v>
      </c>
      <c r="I321" s="100">
        <v>62800</v>
      </c>
      <c r="M321" s="51"/>
      <c r="S321" s="56">
        <v>42094</v>
      </c>
      <c r="T321" s="113">
        <f t="shared" si="4"/>
        <v>62800</v>
      </c>
      <c r="U321" s="103">
        <v>2962</v>
      </c>
    </row>
    <row r="322" spans="1:170">
      <c r="A322" s="75">
        <v>4</v>
      </c>
      <c r="B322" s="46">
        <v>317</v>
      </c>
      <c r="C322" s="75">
        <v>23</v>
      </c>
      <c r="D322" s="68">
        <v>2962</v>
      </c>
      <c r="E322" s="47" t="s">
        <v>38</v>
      </c>
      <c r="F322" s="75">
        <v>4019</v>
      </c>
      <c r="G322" s="73">
        <v>0</v>
      </c>
      <c r="H322" s="58">
        <v>62800</v>
      </c>
      <c r="I322" s="58"/>
      <c r="J322" s="58"/>
      <c r="L322" s="73">
        <v>1200</v>
      </c>
      <c r="M322" s="54"/>
      <c r="N322" s="73">
        <v>10</v>
      </c>
      <c r="O322" s="77">
        <v>10.5</v>
      </c>
      <c r="P322" s="79">
        <v>523</v>
      </c>
      <c r="Q322" s="73">
        <v>0</v>
      </c>
      <c r="R322" s="58">
        <v>62800</v>
      </c>
      <c r="S322" s="56">
        <v>42106</v>
      </c>
      <c r="T322" s="113">
        <f t="shared" si="4"/>
        <v>-1200</v>
      </c>
      <c r="U322" s="68">
        <v>2962</v>
      </c>
      <c r="FN322" s="38">
        <f>SUM(A322:FM322)</f>
        <v>178536.5</v>
      </c>
    </row>
    <row r="323" spans="1:170">
      <c r="A323" s="75">
        <v>5</v>
      </c>
      <c r="B323" s="46">
        <v>318</v>
      </c>
      <c r="C323" s="75">
        <v>23</v>
      </c>
      <c r="D323" s="68">
        <v>2962</v>
      </c>
      <c r="E323" s="67" t="s">
        <v>38</v>
      </c>
      <c r="F323" s="75">
        <v>4019</v>
      </c>
      <c r="G323" s="73">
        <v>0</v>
      </c>
      <c r="H323" s="58">
        <v>61600</v>
      </c>
      <c r="I323" s="58"/>
      <c r="J323" s="58"/>
      <c r="L323" s="73">
        <v>1200</v>
      </c>
      <c r="M323" s="54"/>
      <c r="N323" s="73">
        <v>10</v>
      </c>
      <c r="O323" s="77">
        <v>10.5</v>
      </c>
      <c r="P323" s="79">
        <v>513</v>
      </c>
      <c r="Q323" s="73">
        <v>0</v>
      </c>
      <c r="R323" s="58">
        <v>61600</v>
      </c>
      <c r="S323" s="56">
        <v>42136</v>
      </c>
      <c r="T323" s="113">
        <f t="shared" si="4"/>
        <v>-1200</v>
      </c>
      <c r="U323" s="68">
        <v>2962</v>
      </c>
    </row>
    <row r="324" spans="1:170">
      <c r="A324" s="75">
        <v>6</v>
      </c>
      <c r="B324" s="46">
        <v>319</v>
      </c>
      <c r="C324" s="75">
        <v>23</v>
      </c>
      <c r="D324" s="68">
        <v>2962</v>
      </c>
      <c r="E324" s="67" t="s">
        <v>38</v>
      </c>
      <c r="F324" s="75">
        <v>4019</v>
      </c>
      <c r="G324" s="73">
        <v>0</v>
      </c>
      <c r="H324" s="58">
        <v>60400</v>
      </c>
      <c r="I324" s="58"/>
      <c r="J324" s="58"/>
      <c r="L324" s="73">
        <v>1200</v>
      </c>
      <c r="M324" s="54"/>
      <c r="N324" s="73">
        <v>10</v>
      </c>
      <c r="O324" s="77">
        <v>10.5</v>
      </c>
      <c r="P324" s="79">
        <v>503</v>
      </c>
      <c r="Q324" s="73">
        <v>0</v>
      </c>
      <c r="R324" s="58">
        <v>60400</v>
      </c>
      <c r="S324" s="56">
        <v>42167</v>
      </c>
      <c r="T324" s="113">
        <f t="shared" si="4"/>
        <v>-1200</v>
      </c>
      <c r="U324" s="68">
        <v>2962</v>
      </c>
    </row>
    <row r="325" spans="1:170">
      <c r="B325" s="46">
        <v>320</v>
      </c>
      <c r="D325" s="110">
        <v>2962</v>
      </c>
      <c r="E325" s="111" t="s">
        <v>90</v>
      </c>
      <c r="J325" s="113">
        <v>70000</v>
      </c>
      <c r="M325" s="112"/>
      <c r="S325" s="111" t="s">
        <v>89</v>
      </c>
      <c r="T325" s="113">
        <f t="shared" si="4"/>
        <v>70000</v>
      </c>
      <c r="U325" s="110">
        <v>2962</v>
      </c>
    </row>
    <row r="326" spans="1:170">
      <c r="A326" s="75">
        <v>7</v>
      </c>
      <c r="B326" s="46">
        <v>321</v>
      </c>
      <c r="C326" s="75">
        <v>23</v>
      </c>
      <c r="D326" s="68">
        <v>2962</v>
      </c>
      <c r="E326" s="67" t="s">
        <v>38</v>
      </c>
      <c r="F326" s="75">
        <v>4019</v>
      </c>
      <c r="G326" s="73">
        <v>0</v>
      </c>
      <c r="H326" s="58">
        <v>59200</v>
      </c>
      <c r="I326" s="58"/>
      <c r="J326" s="50"/>
      <c r="L326" s="73">
        <v>1200</v>
      </c>
      <c r="M326" s="54"/>
      <c r="N326" s="73">
        <v>10</v>
      </c>
      <c r="O326" s="77">
        <v>10.5</v>
      </c>
      <c r="P326" s="79">
        <v>493</v>
      </c>
      <c r="Q326" s="73">
        <v>0</v>
      </c>
      <c r="R326" s="58">
        <v>59200</v>
      </c>
      <c r="S326" s="56">
        <v>42197</v>
      </c>
      <c r="T326" s="113">
        <f t="shared" si="4"/>
        <v>-1200</v>
      </c>
      <c r="U326" s="68">
        <v>2962</v>
      </c>
    </row>
    <row r="327" spans="1:170">
      <c r="A327" s="75">
        <v>8</v>
      </c>
      <c r="B327" s="46">
        <v>322</v>
      </c>
      <c r="C327" s="75">
        <v>23</v>
      </c>
      <c r="D327" s="68">
        <v>2962</v>
      </c>
      <c r="E327" s="67" t="s">
        <v>38</v>
      </c>
      <c r="F327" s="75">
        <v>4019</v>
      </c>
      <c r="G327" s="73">
        <v>0</v>
      </c>
      <c r="H327" s="58">
        <v>129200</v>
      </c>
      <c r="I327" s="58"/>
      <c r="J327" s="50"/>
      <c r="L327" s="73">
        <v>2400</v>
      </c>
      <c r="M327" s="54"/>
      <c r="N327" s="73">
        <v>10</v>
      </c>
      <c r="O327" s="77">
        <v>10.5</v>
      </c>
      <c r="P327" s="79">
        <v>1077</v>
      </c>
      <c r="Q327" s="73">
        <v>0</v>
      </c>
      <c r="R327" s="58">
        <v>129200</v>
      </c>
      <c r="S327" s="56">
        <v>42228</v>
      </c>
      <c r="T327" s="113">
        <f t="shared" si="4"/>
        <v>-2400</v>
      </c>
      <c r="U327" s="68">
        <v>2962</v>
      </c>
    </row>
    <row r="328" spans="1:170">
      <c r="A328" s="75">
        <v>9</v>
      </c>
      <c r="B328" s="46">
        <v>323</v>
      </c>
      <c r="C328" s="75">
        <v>23</v>
      </c>
      <c r="D328" s="68">
        <v>2962</v>
      </c>
      <c r="E328" s="67" t="s">
        <v>38</v>
      </c>
      <c r="F328" s="75">
        <v>4019</v>
      </c>
      <c r="G328" s="73">
        <v>0</v>
      </c>
      <c r="H328" s="58">
        <v>126800</v>
      </c>
      <c r="I328" s="58"/>
      <c r="J328" s="50"/>
      <c r="L328" s="73">
        <v>2400</v>
      </c>
      <c r="M328" s="54"/>
      <c r="N328" s="73">
        <v>10</v>
      </c>
      <c r="O328" s="77">
        <v>10.5</v>
      </c>
      <c r="P328" s="79">
        <v>1057</v>
      </c>
      <c r="Q328" s="73">
        <v>0</v>
      </c>
      <c r="R328" s="58">
        <v>126800</v>
      </c>
      <c r="S328" s="56">
        <v>42259</v>
      </c>
      <c r="T328" s="113">
        <f t="shared" si="4"/>
        <v>-2400</v>
      </c>
      <c r="U328" s="68">
        <v>2962</v>
      </c>
    </row>
    <row r="329" spans="1:170">
      <c r="A329" s="75">
        <v>10</v>
      </c>
      <c r="B329" s="46">
        <v>324</v>
      </c>
      <c r="C329" s="75">
        <v>23</v>
      </c>
      <c r="D329" s="68">
        <v>2962</v>
      </c>
      <c r="E329" s="67" t="s">
        <v>62</v>
      </c>
      <c r="F329" s="75">
        <v>4019</v>
      </c>
      <c r="G329" s="73">
        <v>0</v>
      </c>
      <c r="H329" s="58">
        <v>123200</v>
      </c>
      <c r="I329" s="58"/>
      <c r="J329" s="50"/>
      <c r="L329" s="73">
        <v>2400</v>
      </c>
      <c r="M329" s="54"/>
      <c r="N329" s="73">
        <v>10</v>
      </c>
      <c r="O329" s="77">
        <v>10.5</v>
      </c>
      <c r="P329" s="79">
        <v>1027</v>
      </c>
      <c r="Q329" s="73">
        <v>0</v>
      </c>
      <c r="R329" s="58">
        <v>123200</v>
      </c>
      <c r="S329" s="56">
        <v>42289</v>
      </c>
      <c r="T329" s="113">
        <f t="shared" si="4"/>
        <v>-2400</v>
      </c>
      <c r="U329" s="68">
        <v>2962</v>
      </c>
    </row>
    <row r="330" spans="1:170">
      <c r="A330" s="75">
        <v>11</v>
      </c>
      <c r="B330" s="46">
        <v>325</v>
      </c>
      <c r="C330" s="75">
        <v>23</v>
      </c>
      <c r="D330" s="68">
        <v>2962</v>
      </c>
      <c r="E330" s="67" t="s">
        <v>62</v>
      </c>
      <c r="F330" s="75">
        <v>4019</v>
      </c>
      <c r="G330" s="73">
        <v>0</v>
      </c>
      <c r="H330" s="58">
        <v>120800</v>
      </c>
      <c r="I330" s="58"/>
      <c r="J330" s="50"/>
      <c r="L330" s="73">
        <v>2400</v>
      </c>
      <c r="M330" s="54"/>
      <c r="N330" s="73">
        <v>10</v>
      </c>
      <c r="O330" s="77">
        <v>10.5</v>
      </c>
      <c r="P330" s="79">
        <v>1007</v>
      </c>
      <c r="Q330" s="73">
        <v>0</v>
      </c>
      <c r="R330" s="58">
        <v>120800</v>
      </c>
      <c r="S330" s="56">
        <v>42320</v>
      </c>
      <c r="T330" s="113">
        <f t="shared" si="4"/>
        <v>-2400</v>
      </c>
      <c r="U330" s="68">
        <v>2962</v>
      </c>
    </row>
    <row r="331" spans="1:170">
      <c r="A331" s="75">
        <v>12</v>
      </c>
      <c r="B331" s="46">
        <v>326</v>
      </c>
      <c r="C331" s="75">
        <v>23</v>
      </c>
      <c r="D331" s="68">
        <v>2962</v>
      </c>
      <c r="E331" s="67" t="s">
        <v>62</v>
      </c>
      <c r="F331" s="75">
        <v>4019</v>
      </c>
      <c r="G331" s="73">
        <v>0</v>
      </c>
      <c r="H331" s="58">
        <v>118400</v>
      </c>
      <c r="I331" s="58"/>
      <c r="J331" s="50"/>
      <c r="L331" s="73">
        <v>2400</v>
      </c>
      <c r="M331" s="54"/>
      <c r="N331" s="73">
        <v>10</v>
      </c>
      <c r="O331" s="77">
        <v>10.5</v>
      </c>
      <c r="P331" s="79">
        <v>987</v>
      </c>
      <c r="Q331" s="73">
        <v>0</v>
      </c>
      <c r="R331" s="58">
        <v>118400</v>
      </c>
      <c r="S331" s="56">
        <v>42350</v>
      </c>
      <c r="T331" s="113">
        <f t="shared" si="4"/>
        <v>-2400</v>
      </c>
      <c r="U331" s="68">
        <v>2962</v>
      </c>
    </row>
    <row r="332" spans="1:170">
      <c r="A332" s="75">
        <v>13</v>
      </c>
      <c r="B332" s="46">
        <v>327</v>
      </c>
      <c r="C332" s="75">
        <v>23</v>
      </c>
      <c r="D332" s="68">
        <v>2962</v>
      </c>
      <c r="E332" s="67" t="s">
        <v>62</v>
      </c>
      <c r="F332" s="75">
        <v>4019</v>
      </c>
      <c r="G332" s="73">
        <v>0</v>
      </c>
      <c r="H332" s="58">
        <v>116000</v>
      </c>
      <c r="I332" s="58"/>
      <c r="J332" s="50"/>
      <c r="L332" s="73">
        <v>2400</v>
      </c>
      <c r="M332" s="54"/>
      <c r="N332" s="73">
        <v>10</v>
      </c>
      <c r="O332" s="77">
        <v>10.5</v>
      </c>
      <c r="P332" s="79">
        <v>967</v>
      </c>
      <c r="Q332" s="73">
        <v>0</v>
      </c>
      <c r="R332" s="58">
        <v>116000</v>
      </c>
      <c r="S332" s="56">
        <v>42381</v>
      </c>
      <c r="T332" s="113">
        <f t="shared" si="4"/>
        <v>-2400</v>
      </c>
      <c r="U332" s="68">
        <v>2962</v>
      </c>
    </row>
    <row r="333" spans="1:170">
      <c r="A333" s="134"/>
      <c r="B333" s="39">
        <v>328</v>
      </c>
      <c r="C333" s="134"/>
      <c r="D333" s="104" t="s">
        <v>191</v>
      </c>
      <c r="E333" s="129"/>
      <c r="F333" s="134"/>
      <c r="G333" s="136"/>
      <c r="H333" s="137"/>
      <c r="I333" s="137">
        <v>62800</v>
      </c>
      <c r="J333" s="127">
        <v>70000</v>
      </c>
      <c r="K333" s="66">
        <v>0</v>
      </c>
      <c r="L333" s="136">
        <v>19200</v>
      </c>
      <c r="M333" s="121">
        <v>0</v>
      </c>
      <c r="N333" s="136"/>
      <c r="O333" s="138"/>
      <c r="P333" s="139"/>
      <c r="Q333" s="136"/>
      <c r="R333" s="137">
        <f>R332-L332</f>
        <v>113600</v>
      </c>
      <c r="S333" s="122">
        <f>+I333+J333-K333-L333-M333</f>
        <v>113600</v>
      </c>
      <c r="T333" s="123">
        <f t="shared" si="4"/>
        <v>113600</v>
      </c>
      <c r="U333" s="104">
        <v>2962</v>
      </c>
      <c r="V333" s="66" t="s">
        <v>229</v>
      </c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  <c r="BU333" s="66"/>
      <c r="BV333" s="66"/>
      <c r="BW333" s="66"/>
      <c r="BX333" s="66"/>
      <c r="BY333" s="66"/>
      <c r="BZ333" s="66"/>
      <c r="CA333" s="66"/>
      <c r="CB333" s="66"/>
      <c r="CC333" s="66"/>
      <c r="CD333" s="66"/>
      <c r="CE333" s="66"/>
      <c r="CF333" s="66"/>
      <c r="CG333" s="66"/>
      <c r="CH333" s="66"/>
      <c r="CI333" s="66"/>
      <c r="CJ333" s="66"/>
      <c r="CK333" s="66"/>
      <c r="CL333" s="66"/>
      <c r="CM333" s="66"/>
      <c r="CN333" s="66"/>
      <c r="CO333" s="66"/>
      <c r="CP333" s="66"/>
      <c r="CQ333" s="66"/>
      <c r="CR333" s="66"/>
      <c r="CS333" s="66"/>
      <c r="CT333" s="66"/>
      <c r="CU333" s="66"/>
      <c r="CV333" s="66"/>
      <c r="CW333" s="66"/>
      <c r="CX333" s="66"/>
      <c r="CY333" s="66"/>
      <c r="CZ333" s="66"/>
      <c r="DA333" s="66"/>
      <c r="DB333" s="66"/>
      <c r="DC333" s="66"/>
      <c r="DD333" s="66"/>
      <c r="DE333" s="66"/>
      <c r="DF333" s="66"/>
      <c r="DG333" s="66"/>
      <c r="DH333" s="66"/>
      <c r="DI333" s="66"/>
      <c r="DJ333" s="66"/>
      <c r="DK333" s="66"/>
      <c r="DL333" s="66"/>
      <c r="DM333" s="66"/>
      <c r="DN333" s="66"/>
      <c r="DO333" s="66"/>
      <c r="DP333" s="66"/>
      <c r="DQ333" s="66"/>
      <c r="DR333" s="66"/>
      <c r="DS333" s="66"/>
      <c r="DT333" s="66"/>
      <c r="DU333" s="66"/>
      <c r="DV333" s="66"/>
      <c r="DW333" s="66"/>
      <c r="DX333" s="66"/>
      <c r="DY333" s="66"/>
      <c r="DZ333" s="66"/>
      <c r="EA333" s="66"/>
      <c r="EB333" s="66"/>
      <c r="EC333" s="66"/>
      <c r="ED333" s="66"/>
      <c r="EE333" s="66"/>
      <c r="EF333" s="66"/>
      <c r="EG333" s="66"/>
      <c r="EH333" s="66"/>
      <c r="EI333" s="66"/>
      <c r="EJ333" s="66"/>
      <c r="EK333" s="66"/>
      <c r="EL333" s="66"/>
      <c r="EM333" s="66"/>
      <c r="EN333" s="66"/>
      <c r="EO333" s="66"/>
      <c r="EP333" s="66"/>
      <c r="EQ333" s="66"/>
      <c r="ER333" s="66"/>
      <c r="ES333" s="66"/>
      <c r="ET333" s="66"/>
      <c r="EU333" s="66"/>
      <c r="EV333" s="66"/>
      <c r="EW333" s="66"/>
      <c r="EX333" s="66"/>
      <c r="EY333" s="66"/>
      <c r="EZ333" s="66"/>
      <c r="FA333" s="66"/>
      <c r="FB333" s="66"/>
      <c r="FC333" s="66"/>
      <c r="FD333" s="66"/>
      <c r="FE333" s="66"/>
      <c r="FF333" s="66"/>
      <c r="FG333" s="66"/>
      <c r="FH333" s="66"/>
      <c r="FI333" s="66"/>
      <c r="FJ333" s="66"/>
      <c r="FK333" s="66"/>
      <c r="FL333" s="66"/>
      <c r="FM333" s="66"/>
      <c r="FN333" s="66"/>
    </row>
    <row r="334" spans="1:170">
      <c r="B334" s="46">
        <v>329</v>
      </c>
      <c r="D334" s="103">
        <v>2974</v>
      </c>
      <c r="E334" s="91" t="s">
        <v>172</v>
      </c>
      <c r="F334" s="99">
        <v>4229</v>
      </c>
      <c r="I334" s="100">
        <v>34400</v>
      </c>
      <c r="J334" s="51"/>
      <c r="M334" s="51"/>
      <c r="S334" s="56">
        <v>42094</v>
      </c>
      <c r="T334" s="113">
        <f t="shared" si="4"/>
        <v>34400</v>
      </c>
      <c r="U334" s="103">
        <v>2974</v>
      </c>
    </row>
    <row r="335" spans="1:170">
      <c r="A335" s="75">
        <v>4</v>
      </c>
      <c r="B335" s="46">
        <v>330</v>
      </c>
      <c r="C335" s="75">
        <v>32</v>
      </c>
      <c r="D335" s="68">
        <v>2974</v>
      </c>
      <c r="E335" s="47" t="s">
        <v>49</v>
      </c>
      <c r="F335" s="75">
        <v>4229</v>
      </c>
      <c r="G335" s="73">
        <v>34400</v>
      </c>
      <c r="H335" s="58">
        <v>0</v>
      </c>
      <c r="I335" s="58"/>
      <c r="J335" s="50"/>
      <c r="K335" s="38">
        <v>700</v>
      </c>
      <c r="L335" s="73"/>
      <c r="M335" s="54"/>
      <c r="N335" s="73"/>
      <c r="O335" s="77">
        <v>10.5</v>
      </c>
      <c r="P335" s="79">
        <v>301</v>
      </c>
      <c r="Q335" s="73">
        <v>34400</v>
      </c>
      <c r="R335" s="58">
        <v>0</v>
      </c>
      <c r="S335" s="56">
        <v>42106</v>
      </c>
      <c r="T335" s="113">
        <f t="shared" si="4"/>
        <v>-700</v>
      </c>
      <c r="U335" s="68">
        <v>2974</v>
      </c>
      <c r="FN335" s="38">
        <f>SUM(A335:FM335)</f>
        <v>121760.5</v>
      </c>
    </row>
    <row r="336" spans="1:170">
      <c r="A336" s="75">
        <v>5</v>
      </c>
      <c r="B336" s="46">
        <v>331</v>
      </c>
      <c r="C336" s="75">
        <v>32</v>
      </c>
      <c r="D336" s="68">
        <v>2974</v>
      </c>
      <c r="E336" s="67" t="s">
        <v>49</v>
      </c>
      <c r="F336" s="75">
        <v>4229</v>
      </c>
      <c r="G336" s="73">
        <v>33700</v>
      </c>
      <c r="H336" s="58">
        <v>0</v>
      </c>
      <c r="I336" s="58"/>
      <c r="J336" s="50"/>
      <c r="K336" s="38">
        <v>700</v>
      </c>
      <c r="L336" s="73"/>
      <c r="M336" s="54"/>
      <c r="N336" s="73"/>
      <c r="O336" s="77">
        <v>10.5</v>
      </c>
      <c r="P336" s="79">
        <v>295</v>
      </c>
      <c r="Q336" s="73">
        <v>33700</v>
      </c>
      <c r="R336" s="58">
        <v>0</v>
      </c>
      <c r="S336" s="56">
        <v>42136</v>
      </c>
      <c r="T336" s="113">
        <f t="shared" si="4"/>
        <v>-700</v>
      </c>
      <c r="U336" s="68">
        <v>2974</v>
      </c>
    </row>
    <row r="337" spans="1:170">
      <c r="A337" s="75">
        <v>6</v>
      </c>
      <c r="B337" s="46">
        <v>332</v>
      </c>
      <c r="C337" s="75">
        <v>32</v>
      </c>
      <c r="D337" s="68">
        <v>2974</v>
      </c>
      <c r="E337" s="67" t="s">
        <v>49</v>
      </c>
      <c r="F337" s="75">
        <v>4229</v>
      </c>
      <c r="G337" s="73">
        <v>33000</v>
      </c>
      <c r="H337" s="58">
        <v>0</v>
      </c>
      <c r="I337" s="58"/>
      <c r="J337" s="50"/>
      <c r="K337" s="38">
        <v>700</v>
      </c>
      <c r="L337" s="73"/>
      <c r="M337" s="54"/>
      <c r="N337" s="73"/>
      <c r="O337" s="77">
        <v>10.5</v>
      </c>
      <c r="P337" s="79">
        <v>289</v>
      </c>
      <c r="Q337" s="73">
        <v>33000</v>
      </c>
      <c r="R337" s="58">
        <v>0</v>
      </c>
      <c r="S337" s="56">
        <v>42167</v>
      </c>
      <c r="T337" s="113">
        <f t="shared" si="4"/>
        <v>-700</v>
      </c>
      <c r="U337" s="68">
        <v>2974</v>
      </c>
    </row>
    <row r="338" spans="1:170" ht="25.5">
      <c r="B338" s="46">
        <v>333</v>
      </c>
      <c r="D338" s="110">
        <v>2974</v>
      </c>
      <c r="E338" s="111" t="s">
        <v>93</v>
      </c>
      <c r="J338" s="112">
        <v>40000</v>
      </c>
      <c r="M338" s="112"/>
      <c r="S338" s="111" t="s">
        <v>91</v>
      </c>
      <c r="T338" s="113">
        <f t="shared" si="4"/>
        <v>40000</v>
      </c>
      <c r="U338" s="110">
        <v>2974</v>
      </c>
    </row>
    <row r="339" spans="1:170">
      <c r="A339" s="75">
        <v>7</v>
      </c>
      <c r="B339" s="46">
        <v>334</v>
      </c>
      <c r="C339" s="75">
        <v>32</v>
      </c>
      <c r="D339" s="68">
        <v>2974</v>
      </c>
      <c r="E339" s="67" t="s">
        <v>49</v>
      </c>
      <c r="F339" s="75">
        <v>4229</v>
      </c>
      <c r="G339" s="73">
        <v>32300</v>
      </c>
      <c r="H339" s="58">
        <v>0</v>
      </c>
      <c r="I339" s="58"/>
      <c r="J339" s="50"/>
      <c r="K339" s="38">
        <v>700</v>
      </c>
      <c r="L339" s="73"/>
      <c r="M339" s="54"/>
      <c r="N339" s="73"/>
      <c r="O339" s="77">
        <v>10.5</v>
      </c>
      <c r="P339" s="79">
        <v>283</v>
      </c>
      <c r="Q339" s="73">
        <v>32300</v>
      </c>
      <c r="R339" s="58">
        <v>0</v>
      </c>
      <c r="S339" s="56">
        <v>42197</v>
      </c>
      <c r="T339" s="113">
        <f t="shared" si="4"/>
        <v>-700</v>
      </c>
      <c r="U339" s="68">
        <v>2974</v>
      </c>
    </row>
    <row r="340" spans="1:170">
      <c r="A340" s="75">
        <v>8</v>
      </c>
      <c r="B340" s="46">
        <v>335</v>
      </c>
      <c r="C340" s="75">
        <v>32</v>
      </c>
      <c r="D340" s="68">
        <v>2974</v>
      </c>
      <c r="E340" s="67" t="s">
        <v>49</v>
      </c>
      <c r="F340" s="75">
        <v>4229</v>
      </c>
      <c r="G340" s="73">
        <v>31600</v>
      </c>
      <c r="H340" s="76">
        <v>40000</v>
      </c>
      <c r="I340" s="76"/>
      <c r="J340" s="48"/>
      <c r="K340" s="38">
        <v>700</v>
      </c>
      <c r="L340" s="73">
        <v>700</v>
      </c>
      <c r="M340" s="54"/>
      <c r="N340" s="73">
        <v>10</v>
      </c>
      <c r="O340" s="77">
        <v>10.5</v>
      </c>
      <c r="P340" s="79">
        <v>610</v>
      </c>
      <c r="Q340" s="73">
        <v>31600</v>
      </c>
      <c r="R340" s="76">
        <v>40000</v>
      </c>
      <c r="S340" s="56">
        <v>42228</v>
      </c>
      <c r="T340" s="113">
        <f t="shared" si="4"/>
        <v>-1400</v>
      </c>
      <c r="U340" s="68">
        <v>2974</v>
      </c>
    </row>
    <row r="341" spans="1:170">
      <c r="A341" s="75">
        <v>9</v>
      </c>
      <c r="B341" s="46">
        <v>336</v>
      </c>
      <c r="C341" s="75">
        <v>32</v>
      </c>
      <c r="D341" s="68">
        <v>2974</v>
      </c>
      <c r="E341" s="67" t="s">
        <v>49</v>
      </c>
      <c r="F341" s="75">
        <v>4229</v>
      </c>
      <c r="G341" s="73">
        <v>30900</v>
      </c>
      <c r="H341" s="76">
        <v>39300</v>
      </c>
      <c r="I341" s="76"/>
      <c r="J341" s="48"/>
      <c r="K341" s="38">
        <v>700</v>
      </c>
      <c r="L341" s="73">
        <v>700</v>
      </c>
      <c r="M341" s="54"/>
      <c r="N341" s="73">
        <v>10</v>
      </c>
      <c r="O341" s="77">
        <v>10.5</v>
      </c>
      <c r="P341" s="79">
        <v>598</v>
      </c>
      <c r="Q341" s="73">
        <v>30900</v>
      </c>
      <c r="R341" s="76">
        <v>39300</v>
      </c>
      <c r="S341" s="56">
        <v>42259</v>
      </c>
      <c r="T341" s="113">
        <f t="shared" si="4"/>
        <v>-1400</v>
      </c>
      <c r="U341" s="68">
        <v>2974</v>
      </c>
    </row>
    <row r="342" spans="1:170">
      <c r="A342" s="75">
        <v>10</v>
      </c>
      <c r="B342" s="46">
        <v>337</v>
      </c>
      <c r="C342" s="75">
        <v>32</v>
      </c>
      <c r="D342" s="68">
        <v>2974</v>
      </c>
      <c r="E342" s="67" t="s">
        <v>66</v>
      </c>
      <c r="F342" s="75">
        <v>4229</v>
      </c>
      <c r="G342" s="73">
        <v>30200</v>
      </c>
      <c r="H342" s="76">
        <v>38600</v>
      </c>
      <c r="I342" s="76"/>
      <c r="J342" s="48"/>
      <c r="K342" s="38">
        <v>700</v>
      </c>
      <c r="L342" s="73">
        <v>700</v>
      </c>
      <c r="M342" s="54"/>
      <c r="N342" s="73">
        <v>10</v>
      </c>
      <c r="O342" s="77">
        <v>10.5</v>
      </c>
      <c r="P342" s="79">
        <v>586</v>
      </c>
      <c r="Q342" s="73">
        <v>30200</v>
      </c>
      <c r="R342" s="76">
        <v>38600</v>
      </c>
      <c r="S342" s="56">
        <v>42289</v>
      </c>
      <c r="T342" s="113">
        <f t="shared" si="4"/>
        <v>-1400</v>
      </c>
      <c r="U342" s="68">
        <v>2974</v>
      </c>
    </row>
    <row r="343" spans="1:170">
      <c r="A343" s="75">
        <v>11</v>
      </c>
      <c r="B343" s="46">
        <v>338</v>
      </c>
      <c r="C343" s="75">
        <v>32</v>
      </c>
      <c r="D343" s="68">
        <v>2974</v>
      </c>
      <c r="E343" s="67" t="s">
        <v>66</v>
      </c>
      <c r="F343" s="75">
        <v>4229</v>
      </c>
      <c r="G343" s="73">
        <v>29500</v>
      </c>
      <c r="H343" s="76">
        <v>37900</v>
      </c>
      <c r="I343" s="76"/>
      <c r="J343" s="48"/>
      <c r="K343" s="38">
        <v>700</v>
      </c>
      <c r="L343" s="73">
        <v>700</v>
      </c>
      <c r="M343" s="54"/>
      <c r="N343" s="73">
        <v>10</v>
      </c>
      <c r="O343" s="77">
        <v>10.5</v>
      </c>
      <c r="P343" s="79">
        <v>574</v>
      </c>
      <c r="Q343" s="73">
        <v>29500</v>
      </c>
      <c r="R343" s="76">
        <v>37900</v>
      </c>
      <c r="S343" s="56">
        <v>42320</v>
      </c>
      <c r="T343" s="113">
        <f t="shared" si="4"/>
        <v>-1400</v>
      </c>
      <c r="U343" s="68">
        <v>2974</v>
      </c>
    </row>
    <row r="344" spans="1:170">
      <c r="A344" s="75">
        <v>12</v>
      </c>
      <c r="B344" s="46">
        <v>339</v>
      </c>
      <c r="C344" s="75">
        <v>32</v>
      </c>
      <c r="D344" s="68">
        <v>2974</v>
      </c>
      <c r="E344" s="67" t="s">
        <v>66</v>
      </c>
      <c r="F344" s="75">
        <v>4229</v>
      </c>
      <c r="G344" s="73">
        <v>28800</v>
      </c>
      <c r="H344" s="76">
        <v>37200</v>
      </c>
      <c r="I344" s="76"/>
      <c r="J344" s="48"/>
      <c r="K344" s="38">
        <v>700</v>
      </c>
      <c r="L344" s="73">
        <v>700</v>
      </c>
      <c r="M344" s="54"/>
      <c r="N344" s="73">
        <v>10</v>
      </c>
      <c r="O344" s="77">
        <v>10.5</v>
      </c>
      <c r="P344" s="79">
        <v>562</v>
      </c>
      <c r="Q344" s="73">
        <v>28800</v>
      </c>
      <c r="R344" s="76">
        <v>37200</v>
      </c>
      <c r="S344" s="56">
        <v>42350</v>
      </c>
      <c r="T344" s="113">
        <f t="shared" si="4"/>
        <v>-1400</v>
      </c>
      <c r="U344" s="68">
        <v>2974</v>
      </c>
    </row>
    <row r="345" spans="1:170">
      <c r="A345" s="75">
        <v>13</v>
      </c>
      <c r="B345" s="46">
        <v>340</v>
      </c>
      <c r="C345" s="75">
        <v>32</v>
      </c>
      <c r="D345" s="68">
        <v>2974</v>
      </c>
      <c r="E345" s="67" t="s">
        <v>66</v>
      </c>
      <c r="F345" s="75">
        <v>4229</v>
      </c>
      <c r="G345" s="73">
        <v>28100</v>
      </c>
      <c r="H345" s="76">
        <v>36500</v>
      </c>
      <c r="I345" s="76"/>
      <c r="J345" s="48"/>
      <c r="K345" s="38">
        <v>700</v>
      </c>
      <c r="L345" s="73">
        <v>700</v>
      </c>
      <c r="M345" s="54"/>
      <c r="N345" s="73">
        <v>10</v>
      </c>
      <c r="O345" s="77">
        <v>10.5</v>
      </c>
      <c r="P345" s="79">
        <v>550</v>
      </c>
      <c r="Q345" s="73">
        <v>28100</v>
      </c>
      <c r="R345" s="76">
        <v>36500</v>
      </c>
      <c r="S345" s="56">
        <v>42381</v>
      </c>
      <c r="T345" s="113">
        <f t="shared" si="4"/>
        <v>-1400</v>
      </c>
      <c r="U345" s="68">
        <v>2974</v>
      </c>
    </row>
    <row r="346" spans="1:170">
      <c r="A346" s="134"/>
      <c r="B346" s="39">
        <v>341</v>
      </c>
      <c r="C346" s="134"/>
      <c r="D346" s="104" t="s">
        <v>209</v>
      </c>
      <c r="E346" s="129"/>
      <c r="F346" s="134"/>
      <c r="G346" s="136"/>
      <c r="H346" s="90"/>
      <c r="I346" s="90">
        <v>34400</v>
      </c>
      <c r="J346" s="131">
        <v>40000</v>
      </c>
      <c r="K346" s="66">
        <v>7000</v>
      </c>
      <c r="L346" s="136">
        <v>4200</v>
      </c>
      <c r="M346" s="121">
        <v>0</v>
      </c>
      <c r="N346" s="136"/>
      <c r="O346" s="138"/>
      <c r="P346" s="139"/>
      <c r="Q346" s="136">
        <f>+Q345-K345</f>
        <v>27400</v>
      </c>
      <c r="R346" s="152">
        <f>+R345-L345</f>
        <v>35800</v>
      </c>
      <c r="S346" s="122">
        <f>+I346+J346-K346-L346-M346</f>
        <v>63200</v>
      </c>
      <c r="T346" s="123">
        <f t="shared" si="4"/>
        <v>63200</v>
      </c>
      <c r="U346" s="104">
        <v>2974</v>
      </c>
      <c r="V346" s="66" t="s">
        <v>229</v>
      </c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  <c r="BU346" s="66"/>
      <c r="BV346" s="66"/>
      <c r="BW346" s="66"/>
      <c r="BX346" s="66"/>
      <c r="BY346" s="66"/>
      <c r="BZ346" s="66"/>
      <c r="CA346" s="66"/>
      <c r="CB346" s="66"/>
      <c r="CC346" s="66"/>
      <c r="CD346" s="66"/>
      <c r="CE346" s="66"/>
      <c r="CF346" s="66"/>
      <c r="CG346" s="66"/>
      <c r="CH346" s="66"/>
      <c r="CI346" s="66"/>
      <c r="CJ346" s="66"/>
      <c r="CK346" s="66"/>
      <c r="CL346" s="66"/>
      <c r="CM346" s="66"/>
      <c r="CN346" s="66"/>
      <c r="CO346" s="66"/>
      <c r="CP346" s="66"/>
      <c r="CQ346" s="66"/>
      <c r="CR346" s="66"/>
      <c r="CS346" s="66"/>
      <c r="CT346" s="66"/>
      <c r="CU346" s="66"/>
      <c r="CV346" s="66"/>
      <c r="CW346" s="66"/>
      <c r="CX346" s="66"/>
      <c r="CY346" s="66"/>
      <c r="CZ346" s="66"/>
      <c r="DA346" s="66"/>
      <c r="DB346" s="66"/>
      <c r="DC346" s="66"/>
      <c r="DD346" s="66"/>
      <c r="DE346" s="66"/>
      <c r="DF346" s="66"/>
      <c r="DG346" s="66"/>
      <c r="DH346" s="66"/>
      <c r="DI346" s="66"/>
      <c r="DJ346" s="66"/>
      <c r="DK346" s="66"/>
      <c r="DL346" s="66"/>
      <c r="DM346" s="66"/>
      <c r="DN346" s="66"/>
      <c r="DO346" s="66"/>
      <c r="DP346" s="66"/>
      <c r="DQ346" s="66"/>
      <c r="DR346" s="66"/>
      <c r="DS346" s="66"/>
      <c r="DT346" s="66"/>
      <c r="DU346" s="66"/>
      <c r="DV346" s="66"/>
      <c r="DW346" s="66"/>
      <c r="DX346" s="66"/>
      <c r="DY346" s="66"/>
      <c r="DZ346" s="66"/>
      <c r="EA346" s="66"/>
      <c r="EB346" s="66"/>
      <c r="EC346" s="66"/>
      <c r="ED346" s="66"/>
      <c r="EE346" s="66"/>
      <c r="EF346" s="66"/>
      <c r="EG346" s="66"/>
      <c r="EH346" s="66"/>
      <c r="EI346" s="66"/>
      <c r="EJ346" s="66"/>
      <c r="EK346" s="66"/>
      <c r="EL346" s="66"/>
      <c r="EM346" s="66"/>
      <c r="EN346" s="66"/>
      <c r="EO346" s="66"/>
      <c r="EP346" s="66"/>
      <c r="EQ346" s="66"/>
      <c r="ER346" s="66"/>
      <c r="ES346" s="66"/>
      <c r="ET346" s="66"/>
      <c r="EU346" s="66"/>
      <c r="EV346" s="66"/>
      <c r="EW346" s="66"/>
      <c r="EX346" s="66"/>
      <c r="EY346" s="66"/>
      <c r="EZ346" s="66"/>
      <c r="FA346" s="66"/>
      <c r="FB346" s="66"/>
      <c r="FC346" s="66"/>
      <c r="FD346" s="66"/>
      <c r="FE346" s="66"/>
      <c r="FF346" s="66"/>
      <c r="FG346" s="66"/>
      <c r="FH346" s="66"/>
      <c r="FI346" s="66"/>
      <c r="FJ346" s="66"/>
      <c r="FK346" s="66"/>
      <c r="FL346" s="66"/>
      <c r="FM346" s="66"/>
      <c r="FN346" s="66"/>
    </row>
    <row r="347" spans="1:170">
      <c r="B347" s="46">
        <v>342</v>
      </c>
      <c r="D347" s="110">
        <v>3003</v>
      </c>
      <c r="E347" s="111" t="s">
        <v>107</v>
      </c>
      <c r="J347" s="112">
        <v>38000</v>
      </c>
      <c r="M347" s="112"/>
      <c r="S347" s="111" t="s">
        <v>106</v>
      </c>
      <c r="T347" s="113">
        <f t="shared" si="4"/>
        <v>38000</v>
      </c>
      <c r="U347" s="110">
        <v>3003</v>
      </c>
    </row>
    <row r="348" spans="1:170">
      <c r="A348" s="75">
        <v>9</v>
      </c>
      <c r="B348" s="46">
        <v>343</v>
      </c>
      <c r="C348" s="75">
        <v>67</v>
      </c>
      <c r="D348" s="68">
        <v>3003</v>
      </c>
      <c r="E348" s="67" t="s">
        <v>53</v>
      </c>
      <c r="F348" s="75">
        <v>4373</v>
      </c>
      <c r="G348" s="73">
        <v>38000</v>
      </c>
      <c r="H348" s="73">
        <v>0</v>
      </c>
      <c r="I348" s="73"/>
      <c r="J348" s="54"/>
      <c r="L348" s="73">
        <v>650</v>
      </c>
      <c r="M348" s="54"/>
      <c r="N348" s="73">
        <v>10.5</v>
      </c>
      <c r="O348" s="77">
        <v>10</v>
      </c>
      <c r="P348" s="79">
        <v>317</v>
      </c>
      <c r="Q348" s="73">
        <v>38000</v>
      </c>
      <c r="R348" s="73">
        <v>0</v>
      </c>
      <c r="S348" s="56">
        <v>42259</v>
      </c>
      <c r="T348" s="113">
        <f t="shared" ref="T348:T379" si="5">+I348+J348-K348-L348-M348</f>
        <v>-650</v>
      </c>
      <c r="U348" s="68">
        <v>3003</v>
      </c>
    </row>
    <row r="349" spans="1:170">
      <c r="A349" s="75">
        <v>10</v>
      </c>
      <c r="B349" s="46">
        <v>344</v>
      </c>
      <c r="C349" s="75">
        <v>67</v>
      </c>
      <c r="D349" s="68">
        <v>3003</v>
      </c>
      <c r="E349" s="67" t="s">
        <v>67</v>
      </c>
      <c r="F349" s="75">
        <v>4373</v>
      </c>
      <c r="G349" s="73">
        <v>38000</v>
      </c>
      <c r="H349" s="73">
        <v>0</v>
      </c>
      <c r="I349" s="73"/>
      <c r="J349" s="54"/>
      <c r="L349" s="73"/>
      <c r="M349" s="54"/>
      <c r="N349" s="73">
        <v>10.5</v>
      </c>
      <c r="O349" s="77">
        <v>10</v>
      </c>
      <c r="P349" s="79">
        <v>317</v>
      </c>
      <c r="Q349" s="73">
        <v>38000</v>
      </c>
      <c r="R349" s="73">
        <v>0</v>
      </c>
      <c r="S349" s="56">
        <v>42289</v>
      </c>
      <c r="T349" s="113">
        <f t="shared" si="5"/>
        <v>0</v>
      </c>
      <c r="U349" s="68">
        <v>3003</v>
      </c>
    </row>
    <row r="350" spans="1:170">
      <c r="A350" s="75">
        <v>11</v>
      </c>
      <c r="B350" s="46">
        <v>345</v>
      </c>
      <c r="C350" s="75">
        <v>67</v>
      </c>
      <c r="D350" s="68">
        <v>3003</v>
      </c>
      <c r="E350" s="67" t="s">
        <v>67</v>
      </c>
      <c r="F350" s="46">
        <v>4373</v>
      </c>
      <c r="G350" s="73">
        <v>37350</v>
      </c>
      <c r="H350" s="73">
        <v>0</v>
      </c>
      <c r="I350" s="54"/>
      <c r="J350" s="73"/>
      <c r="K350" s="38">
        <v>650</v>
      </c>
      <c r="L350" s="73"/>
      <c r="M350" s="73"/>
      <c r="N350" s="73"/>
      <c r="O350" s="77">
        <v>10</v>
      </c>
      <c r="P350" s="79">
        <v>311</v>
      </c>
      <c r="Q350" s="73">
        <v>37350</v>
      </c>
      <c r="R350" s="73">
        <v>0</v>
      </c>
      <c r="S350" s="80">
        <v>42320</v>
      </c>
      <c r="T350" s="113">
        <f t="shared" si="5"/>
        <v>-650</v>
      </c>
      <c r="U350" s="68">
        <v>3003</v>
      </c>
    </row>
    <row r="351" spans="1:170">
      <c r="A351" s="75">
        <v>12</v>
      </c>
      <c r="B351" s="46">
        <v>346</v>
      </c>
      <c r="C351" s="75">
        <v>67</v>
      </c>
      <c r="D351" s="68">
        <v>3003</v>
      </c>
      <c r="E351" s="67" t="s">
        <v>67</v>
      </c>
      <c r="F351" s="46">
        <v>4373</v>
      </c>
      <c r="G351" s="73">
        <v>36700</v>
      </c>
      <c r="H351" s="73">
        <v>0</v>
      </c>
      <c r="I351" s="54"/>
      <c r="J351" s="73"/>
      <c r="K351" s="38">
        <v>650</v>
      </c>
      <c r="L351" s="73"/>
      <c r="M351" s="73"/>
      <c r="N351" s="73"/>
      <c r="O351" s="77">
        <v>10</v>
      </c>
      <c r="P351" s="79">
        <v>306</v>
      </c>
      <c r="Q351" s="73">
        <v>36700</v>
      </c>
      <c r="R351" s="73">
        <v>0</v>
      </c>
      <c r="S351" s="80">
        <v>42350</v>
      </c>
      <c r="T351" s="113">
        <f t="shared" si="5"/>
        <v>-650</v>
      </c>
      <c r="U351" s="68">
        <v>3003</v>
      </c>
    </row>
    <row r="352" spans="1:170">
      <c r="A352" s="75">
        <v>13</v>
      </c>
      <c r="B352" s="46">
        <v>347</v>
      </c>
      <c r="C352" s="75">
        <v>67</v>
      </c>
      <c r="D352" s="68">
        <v>3003</v>
      </c>
      <c r="E352" s="67" t="s">
        <v>67</v>
      </c>
      <c r="F352" s="46">
        <v>4373</v>
      </c>
      <c r="G352" s="73">
        <v>36050</v>
      </c>
      <c r="H352" s="73">
        <v>0</v>
      </c>
      <c r="I352" s="54"/>
      <c r="J352" s="73"/>
      <c r="K352" s="38">
        <v>650</v>
      </c>
      <c r="L352" s="73"/>
      <c r="M352" s="73"/>
      <c r="N352" s="73"/>
      <c r="O352" s="77">
        <v>10</v>
      </c>
      <c r="P352" s="79">
        <v>300</v>
      </c>
      <c r="Q352" s="73">
        <v>36050</v>
      </c>
      <c r="R352" s="73">
        <v>0</v>
      </c>
      <c r="S352" s="80">
        <v>42381</v>
      </c>
      <c r="T352" s="113">
        <f t="shared" si="5"/>
        <v>-650</v>
      </c>
      <c r="U352" s="68">
        <v>3003</v>
      </c>
    </row>
    <row r="353" spans="1:170" s="63" customFormat="1">
      <c r="A353" s="78"/>
      <c r="B353" s="59">
        <v>348</v>
      </c>
      <c r="C353" s="78"/>
      <c r="D353" s="154">
        <v>3003</v>
      </c>
      <c r="E353" s="155" t="s">
        <v>151</v>
      </c>
      <c r="F353" s="59"/>
      <c r="I353" s="60"/>
      <c r="M353" s="141">
        <v>650</v>
      </c>
      <c r="O353" s="156"/>
      <c r="P353" s="157"/>
      <c r="S353" s="158" t="s">
        <v>150</v>
      </c>
      <c r="T353" s="141">
        <f t="shared" si="5"/>
        <v>-650</v>
      </c>
      <c r="U353" s="154">
        <v>3003</v>
      </c>
    </row>
    <row r="354" spans="1:170" s="63" customFormat="1" ht="25.5">
      <c r="A354" s="159"/>
      <c r="B354" s="94">
        <v>349</v>
      </c>
      <c r="C354" s="159"/>
      <c r="D354" s="160" t="s">
        <v>212</v>
      </c>
      <c r="E354" s="161"/>
      <c r="F354" s="94"/>
      <c r="G354" s="142"/>
      <c r="H354" s="142"/>
      <c r="I354" s="147">
        <v>0</v>
      </c>
      <c r="J354" s="142">
        <v>38000</v>
      </c>
      <c r="K354" s="142">
        <v>1950</v>
      </c>
      <c r="L354" s="142">
        <v>650</v>
      </c>
      <c r="M354" s="151">
        <v>650</v>
      </c>
      <c r="N354" s="142"/>
      <c r="O354" s="162"/>
      <c r="P354" s="163"/>
      <c r="Q354" s="164">
        <f>+Q352-M353</f>
        <v>35400</v>
      </c>
      <c r="R354" s="142"/>
      <c r="S354" s="165">
        <f>+I354+J354-K354-L354-M354</f>
        <v>34750</v>
      </c>
      <c r="T354" s="151">
        <f t="shared" si="5"/>
        <v>34750</v>
      </c>
      <c r="U354" s="160">
        <v>3003</v>
      </c>
      <c r="V354" s="142" t="s">
        <v>229</v>
      </c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  <c r="BP354" s="142"/>
      <c r="BQ354" s="142"/>
      <c r="BR354" s="142"/>
      <c r="BS354" s="142"/>
      <c r="BT354" s="142"/>
      <c r="BU354" s="142"/>
      <c r="BV354" s="142"/>
      <c r="BW354" s="142"/>
      <c r="BX354" s="142"/>
      <c r="BY354" s="142"/>
      <c r="BZ354" s="142"/>
      <c r="CA354" s="142"/>
      <c r="CB354" s="142"/>
      <c r="CC354" s="142"/>
      <c r="CD354" s="142"/>
      <c r="CE354" s="142"/>
      <c r="CF354" s="142"/>
      <c r="CG354" s="142"/>
      <c r="CH354" s="142"/>
      <c r="CI354" s="142"/>
      <c r="CJ354" s="142"/>
      <c r="CK354" s="142"/>
      <c r="CL354" s="142"/>
      <c r="CM354" s="142"/>
      <c r="CN354" s="142"/>
      <c r="CO354" s="142"/>
      <c r="CP354" s="142"/>
      <c r="CQ354" s="142"/>
      <c r="CR354" s="142"/>
      <c r="CS354" s="142"/>
      <c r="CT354" s="142"/>
      <c r="CU354" s="142"/>
      <c r="CV354" s="142"/>
      <c r="CW354" s="142"/>
      <c r="CX354" s="142"/>
      <c r="CY354" s="142"/>
      <c r="CZ354" s="142"/>
      <c r="DA354" s="142"/>
      <c r="DB354" s="142"/>
      <c r="DC354" s="142"/>
      <c r="DD354" s="142"/>
      <c r="DE354" s="142"/>
      <c r="DF354" s="142"/>
      <c r="DG354" s="142"/>
      <c r="DH354" s="142"/>
      <c r="DI354" s="142"/>
      <c r="DJ354" s="142"/>
      <c r="DK354" s="142"/>
      <c r="DL354" s="142"/>
      <c r="DM354" s="142"/>
      <c r="DN354" s="142"/>
      <c r="DO354" s="142"/>
      <c r="DP354" s="142"/>
      <c r="DQ354" s="142"/>
      <c r="DR354" s="142"/>
      <c r="DS354" s="142"/>
      <c r="DT354" s="142"/>
      <c r="DU354" s="142"/>
      <c r="DV354" s="142"/>
      <c r="DW354" s="142"/>
      <c r="DX354" s="142"/>
      <c r="DY354" s="142"/>
      <c r="DZ354" s="142"/>
      <c r="EA354" s="142"/>
      <c r="EB354" s="142"/>
      <c r="EC354" s="142"/>
      <c r="ED354" s="142"/>
      <c r="EE354" s="142"/>
      <c r="EF354" s="142"/>
      <c r="EG354" s="142"/>
      <c r="EH354" s="142"/>
      <c r="EI354" s="142"/>
      <c r="EJ354" s="142"/>
      <c r="EK354" s="142"/>
      <c r="EL354" s="142"/>
      <c r="EM354" s="142"/>
      <c r="EN354" s="142"/>
      <c r="EO354" s="142"/>
      <c r="EP354" s="142"/>
      <c r="EQ354" s="142"/>
      <c r="ER354" s="142"/>
      <c r="ES354" s="142"/>
      <c r="ET354" s="142"/>
      <c r="EU354" s="142"/>
      <c r="EV354" s="142"/>
      <c r="EW354" s="142"/>
      <c r="EX354" s="142"/>
      <c r="EY354" s="142"/>
      <c r="EZ354" s="142"/>
      <c r="FA354" s="142"/>
      <c r="FB354" s="142"/>
      <c r="FC354" s="142"/>
      <c r="FD354" s="142"/>
      <c r="FE354" s="142"/>
      <c r="FF354" s="142"/>
      <c r="FG354" s="142"/>
      <c r="FH354" s="142"/>
      <c r="FI354" s="142"/>
      <c r="FJ354" s="142"/>
      <c r="FK354" s="142"/>
      <c r="FL354" s="142"/>
      <c r="FM354" s="142"/>
      <c r="FN354" s="142"/>
    </row>
    <row r="355" spans="1:170">
      <c r="B355" s="46">
        <v>350</v>
      </c>
      <c r="D355" s="110">
        <v>3038</v>
      </c>
      <c r="E355" s="111" t="s">
        <v>145</v>
      </c>
      <c r="F355" s="46"/>
      <c r="I355" s="51"/>
      <c r="J355" s="113">
        <v>40000</v>
      </c>
      <c r="M355" s="113"/>
      <c r="S355" s="115" t="s">
        <v>144</v>
      </c>
      <c r="T355" s="113">
        <f t="shared" si="5"/>
        <v>40000</v>
      </c>
      <c r="U355" s="110">
        <v>3038</v>
      </c>
    </row>
    <row r="356" spans="1:170" ht="25.5">
      <c r="A356" s="134"/>
      <c r="B356" s="39">
        <v>351</v>
      </c>
      <c r="C356" s="134"/>
      <c r="D356" s="114" t="s">
        <v>226</v>
      </c>
      <c r="E356" s="117"/>
      <c r="F356" s="39"/>
      <c r="G356" s="66"/>
      <c r="H356" s="66"/>
      <c r="I356" s="118">
        <v>0</v>
      </c>
      <c r="J356" s="123">
        <v>40000</v>
      </c>
      <c r="K356" s="66">
        <v>0</v>
      </c>
      <c r="L356" s="66">
        <v>0</v>
      </c>
      <c r="M356" s="123">
        <v>0</v>
      </c>
      <c r="N356" s="66"/>
      <c r="O356" s="138"/>
      <c r="P356" s="136"/>
      <c r="Q356" s="66"/>
      <c r="R356" s="66"/>
      <c r="S356" s="140">
        <f>+I356+J356-K356-L356-M356</f>
        <v>40000</v>
      </c>
      <c r="T356" s="123">
        <f t="shared" si="5"/>
        <v>40000</v>
      </c>
      <c r="U356" s="114">
        <v>3038</v>
      </c>
      <c r="V356" s="66" t="s">
        <v>229</v>
      </c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  <c r="BU356" s="66"/>
      <c r="BV356" s="66"/>
      <c r="BW356" s="66"/>
      <c r="BX356" s="66"/>
      <c r="BY356" s="66"/>
      <c r="BZ356" s="66"/>
      <c r="CA356" s="66"/>
      <c r="CB356" s="66"/>
      <c r="CC356" s="66"/>
      <c r="CD356" s="66"/>
      <c r="CE356" s="66"/>
      <c r="CF356" s="66"/>
      <c r="CG356" s="66"/>
      <c r="CH356" s="66"/>
      <c r="CI356" s="66"/>
      <c r="CJ356" s="66"/>
      <c r="CK356" s="66"/>
      <c r="CL356" s="66"/>
      <c r="CM356" s="66"/>
      <c r="CN356" s="66"/>
      <c r="CO356" s="66"/>
      <c r="CP356" s="66"/>
      <c r="CQ356" s="66"/>
      <c r="CR356" s="66"/>
      <c r="CS356" s="66"/>
      <c r="CT356" s="66"/>
      <c r="CU356" s="66"/>
      <c r="CV356" s="66"/>
      <c r="CW356" s="66"/>
      <c r="CX356" s="66"/>
      <c r="CY356" s="66"/>
      <c r="CZ356" s="66"/>
      <c r="DA356" s="66"/>
      <c r="DB356" s="66"/>
      <c r="DC356" s="66"/>
      <c r="DD356" s="66"/>
      <c r="DE356" s="66"/>
      <c r="DF356" s="66"/>
      <c r="DG356" s="66"/>
      <c r="DH356" s="66"/>
      <c r="DI356" s="66"/>
      <c r="DJ356" s="66"/>
      <c r="DK356" s="66"/>
      <c r="DL356" s="66"/>
      <c r="DM356" s="66"/>
      <c r="DN356" s="66"/>
      <c r="DO356" s="66"/>
      <c r="DP356" s="66"/>
      <c r="DQ356" s="66"/>
      <c r="DR356" s="66"/>
      <c r="DS356" s="66"/>
      <c r="DT356" s="66"/>
      <c r="DU356" s="66"/>
      <c r="DV356" s="66"/>
      <c r="DW356" s="66"/>
      <c r="DX356" s="66"/>
      <c r="DY356" s="66"/>
      <c r="DZ356" s="66"/>
      <c r="EA356" s="66"/>
      <c r="EB356" s="66"/>
      <c r="EC356" s="66"/>
      <c r="ED356" s="66"/>
      <c r="EE356" s="66"/>
      <c r="EF356" s="66"/>
      <c r="EG356" s="66"/>
      <c r="EH356" s="66"/>
      <c r="EI356" s="66"/>
      <c r="EJ356" s="66"/>
      <c r="EK356" s="66"/>
      <c r="EL356" s="66"/>
      <c r="EM356" s="66"/>
      <c r="EN356" s="66"/>
      <c r="EO356" s="66"/>
      <c r="EP356" s="66"/>
      <c r="EQ356" s="66"/>
      <c r="ER356" s="66"/>
      <c r="ES356" s="66"/>
      <c r="ET356" s="66"/>
      <c r="EU356" s="66"/>
      <c r="EV356" s="66"/>
      <c r="EW356" s="66"/>
      <c r="EX356" s="66"/>
      <c r="EY356" s="66"/>
      <c r="EZ356" s="66"/>
      <c r="FA356" s="66"/>
      <c r="FB356" s="66"/>
      <c r="FC356" s="66"/>
      <c r="FD356" s="66"/>
      <c r="FE356" s="66"/>
      <c r="FF356" s="66"/>
      <c r="FG356" s="66"/>
      <c r="FH356" s="66"/>
      <c r="FI356" s="66"/>
      <c r="FJ356" s="66"/>
      <c r="FK356" s="66"/>
      <c r="FL356" s="66"/>
      <c r="FM356" s="66"/>
      <c r="FN356" s="66"/>
    </row>
    <row r="357" spans="1:170">
      <c r="B357" s="46">
        <v>352</v>
      </c>
      <c r="D357" s="103">
        <v>3053</v>
      </c>
      <c r="E357" s="91" t="s">
        <v>175</v>
      </c>
      <c r="F357" s="92">
        <v>4061</v>
      </c>
      <c r="I357" s="93">
        <v>42350</v>
      </c>
      <c r="S357" s="80">
        <v>42094</v>
      </c>
      <c r="T357" s="113">
        <f t="shared" si="5"/>
        <v>42350</v>
      </c>
      <c r="U357" s="103">
        <v>3053</v>
      </c>
    </row>
    <row r="358" spans="1:170">
      <c r="A358" s="75">
        <v>4</v>
      </c>
      <c r="B358" s="46">
        <v>353</v>
      </c>
      <c r="C358" s="75">
        <v>75</v>
      </c>
      <c r="D358" s="68">
        <v>3053</v>
      </c>
      <c r="E358" s="47" t="s">
        <v>56</v>
      </c>
      <c r="F358" s="46">
        <v>4061</v>
      </c>
      <c r="G358" s="73">
        <v>42350</v>
      </c>
      <c r="H358" s="58">
        <v>0</v>
      </c>
      <c r="I358" s="50"/>
      <c r="J358" s="58"/>
      <c r="K358" s="38">
        <v>850</v>
      </c>
      <c r="L358" s="73"/>
      <c r="M358" s="73"/>
      <c r="N358" s="73"/>
      <c r="O358" s="77">
        <v>10.5</v>
      </c>
      <c r="P358" s="79">
        <v>371</v>
      </c>
      <c r="Q358" s="73">
        <v>42350</v>
      </c>
      <c r="R358" s="58">
        <v>0</v>
      </c>
      <c r="S358" s="80">
        <v>42106</v>
      </c>
      <c r="T358" s="113">
        <f t="shared" si="5"/>
        <v>-850</v>
      </c>
      <c r="U358" s="68">
        <v>3053</v>
      </c>
      <c r="FN358" s="38">
        <f>SUM(A358:FM358)</f>
        <v>137786.5</v>
      </c>
    </row>
    <row r="359" spans="1:170">
      <c r="A359" s="75">
        <v>5</v>
      </c>
      <c r="B359" s="46">
        <v>354</v>
      </c>
      <c r="C359" s="75">
        <v>75</v>
      </c>
      <c r="D359" s="68">
        <v>3053</v>
      </c>
      <c r="E359" s="67" t="s">
        <v>56</v>
      </c>
      <c r="F359" s="46">
        <v>4061</v>
      </c>
      <c r="G359" s="73">
        <v>41500</v>
      </c>
      <c r="H359" s="58">
        <v>0</v>
      </c>
      <c r="I359" s="50"/>
      <c r="J359" s="58"/>
      <c r="K359" s="38">
        <v>850</v>
      </c>
      <c r="L359" s="73"/>
      <c r="M359" s="73"/>
      <c r="N359" s="73"/>
      <c r="O359" s="77">
        <v>10.5</v>
      </c>
      <c r="P359" s="79">
        <v>363</v>
      </c>
      <c r="Q359" s="73">
        <v>41500</v>
      </c>
      <c r="R359" s="58">
        <v>0</v>
      </c>
      <c r="S359" s="80">
        <v>42136</v>
      </c>
      <c r="T359" s="113">
        <f t="shared" si="5"/>
        <v>-850</v>
      </c>
      <c r="U359" s="68">
        <v>3053</v>
      </c>
    </row>
    <row r="360" spans="1:170">
      <c r="A360" s="75">
        <v>6</v>
      </c>
      <c r="B360" s="46">
        <v>355</v>
      </c>
      <c r="C360" s="75">
        <v>75</v>
      </c>
      <c r="D360" s="68">
        <v>3053</v>
      </c>
      <c r="E360" s="67" t="s">
        <v>56</v>
      </c>
      <c r="F360" s="46">
        <v>4061</v>
      </c>
      <c r="G360" s="73">
        <v>40650</v>
      </c>
      <c r="H360" s="58">
        <v>0</v>
      </c>
      <c r="I360" s="50"/>
      <c r="J360" s="58"/>
      <c r="K360" s="38">
        <v>850</v>
      </c>
      <c r="L360" s="73"/>
      <c r="M360" s="73"/>
      <c r="N360" s="73"/>
      <c r="O360" s="77">
        <v>10.5</v>
      </c>
      <c r="P360" s="79">
        <v>356</v>
      </c>
      <c r="Q360" s="73">
        <v>40650</v>
      </c>
      <c r="R360" s="58">
        <v>0</v>
      </c>
      <c r="S360" s="80">
        <v>42167</v>
      </c>
      <c r="T360" s="113">
        <f t="shared" si="5"/>
        <v>-850</v>
      </c>
      <c r="U360" s="68">
        <v>3053</v>
      </c>
    </row>
    <row r="361" spans="1:170">
      <c r="A361" s="75">
        <v>7</v>
      </c>
      <c r="B361" s="46">
        <v>356</v>
      </c>
      <c r="C361" s="75">
        <v>75</v>
      </c>
      <c r="D361" s="68">
        <v>3053</v>
      </c>
      <c r="E361" s="67" t="s">
        <v>56</v>
      </c>
      <c r="F361" s="46">
        <v>4061</v>
      </c>
      <c r="G361" s="73">
        <v>39800</v>
      </c>
      <c r="H361" s="58">
        <v>0</v>
      </c>
      <c r="I361" s="50"/>
      <c r="J361" s="58"/>
      <c r="K361" s="38">
        <v>850</v>
      </c>
      <c r="L361" s="73"/>
      <c r="M361" s="73"/>
      <c r="N361" s="73"/>
      <c r="O361" s="77">
        <v>10.5</v>
      </c>
      <c r="P361" s="79">
        <v>348</v>
      </c>
      <c r="Q361" s="73">
        <v>39800</v>
      </c>
      <c r="R361" s="58">
        <v>0</v>
      </c>
      <c r="S361" s="80">
        <v>42197</v>
      </c>
      <c r="T361" s="113">
        <f t="shared" si="5"/>
        <v>-850</v>
      </c>
      <c r="U361" s="68">
        <v>3053</v>
      </c>
    </row>
    <row r="362" spans="1:170">
      <c r="A362" s="75">
        <v>8</v>
      </c>
      <c r="B362" s="46">
        <v>357</v>
      </c>
      <c r="C362" s="75">
        <v>75</v>
      </c>
      <c r="D362" s="68">
        <v>3053</v>
      </c>
      <c r="E362" s="67" t="s">
        <v>56</v>
      </c>
      <c r="F362" s="46">
        <v>4061</v>
      </c>
      <c r="G362" s="73">
        <v>38950</v>
      </c>
      <c r="H362" s="58">
        <v>0</v>
      </c>
      <c r="I362" s="50"/>
      <c r="J362" s="58"/>
      <c r="K362" s="38">
        <v>850</v>
      </c>
      <c r="L362" s="73"/>
      <c r="M362" s="73"/>
      <c r="N362" s="73"/>
      <c r="O362" s="77">
        <v>10.5</v>
      </c>
      <c r="P362" s="79">
        <v>341</v>
      </c>
      <c r="Q362" s="73">
        <v>38950</v>
      </c>
      <c r="R362" s="58">
        <v>0</v>
      </c>
      <c r="S362" s="80">
        <v>42228</v>
      </c>
      <c r="T362" s="113">
        <f t="shared" si="5"/>
        <v>-850</v>
      </c>
      <c r="U362" s="68">
        <v>3053</v>
      </c>
    </row>
    <row r="363" spans="1:170">
      <c r="A363" s="75">
        <v>9</v>
      </c>
      <c r="B363" s="46">
        <v>358</v>
      </c>
      <c r="C363" s="75">
        <v>75</v>
      </c>
      <c r="D363" s="68">
        <v>3053</v>
      </c>
      <c r="E363" s="67" t="s">
        <v>56</v>
      </c>
      <c r="F363" s="46">
        <v>4061</v>
      </c>
      <c r="G363" s="73">
        <v>38100</v>
      </c>
      <c r="H363" s="58">
        <v>0</v>
      </c>
      <c r="I363" s="50"/>
      <c r="J363" s="58"/>
      <c r="K363" s="38">
        <v>850</v>
      </c>
      <c r="L363" s="73"/>
      <c r="M363" s="73"/>
      <c r="N363" s="73"/>
      <c r="O363" s="77">
        <v>10.5</v>
      </c>
      <c r="P363" s="79">
        <v>333</v>
      </c>
      <c r="Q363" s="73">
        <v>38100</v>
      </c>
      <c r="R363" s="58">
        <v>0</v>
      </c>
      <c r="S363" s="80">
        <v>42259</v>
      </c>
      <c r="T363" s="113">
        <f t="shared" si="5"/>
        <v>-850</v>
      </c>
      <c r="U363" s="68">
        <v>3053</v>
      </c>
    </row>
    <row r="364" spans="1:170">
      <c r="A364" s="75">
        <v>10</v>
      </c>
      <c r="B364" s="46">
        <v>359</v>
      </c>
      <c r="C364" s="75">
        <v>75</v>
      </c>
      <c r="D364" s="68">
        <v>3053</v>
      </c>
      <c r="E364" s="67" t="s">
        <v>3</v>
      </c>
      <c r="F364" s="46">
        <v>4061</v>
      </c>
      <c r="G364" s="73">
        <v>37250</v>
      </c>
      <c r="H364" s="58">
        <v>0</v>
      </c>
      <c r="I364" s="50"/>
      <c r="J364" s="58"/>
      <c r="K364" s="38">
        <v>850</v>
      </c>
      <c r="L364" s="73"/>
      <c r="M364" s="73"/>
      <c r="N364" s="73"/>
      <c r="O364" s="77">
        <v>10.5</v>
      </c>
      <c r="P364" s="79">
        <v>326</v>
      </c>
      <c r="Q364" s="73">
        <v>37250</v>
      </c>
      <c r="R364" s="58">
        <v>0</v>
      </c>
      <c r="S364" s="80">
        <v>42289</v>
      </c>
      <c r="T364" s="113">
        <f t="shared" si="5"/>
        <v>-850</v>
      </c>
      <c r="U364" s="68">
        <v>3053</v>
      </c>
    </row>
    <row r="365" spans="1:170">
      <c r="A365" s="75">
        <v>11</v>
      </c>
      <c r="B365" s="46">
        <v>360</v>
      </c>
      <c r="C365" s="75">
        <v>75</v>
      </c>
      <c r="D365" s="68">
        <v>3053</v>
      </c>
      <c r="E365" s="67" t="s">
        <v>3</v>
      </c>
      <c r="F365" s="46">
        <v>4061</v>
      </c>
      <c r="G365" s="73">
        <v>36400</v>
      </c>
      <c r="H365" s="58">
        <v>0</v>
      </c>
      <c r="I365" s="50"/>
      <c r="J365" s="58"/>
      <c r="K365" s="38">
        <v>850</v>
      </c>
      <c r="L365" s="73"/>
      <c r="M365" s="73"/>
      <c r="N365" s="73"/>
      <c r="O365" s="77">
        <v>10.5</v>
      </c>
      <c r="P365" s="79">
        <v>319</v>
      </c>
      <c r="Q365" s="73">
        <v>36400</v>
      </c>
      <c r="R365" s="58">
        <v>0</v>
      </c>
      <c r="S365" s="80">
        <v>42320</v>
      </c>
      <c r="T365" s="113">
        <f t="shared" si="5"/>
        <v>-850</v>
      </c>
      <c r="U365" s="68">
        <v>3053</v>
      </c>
    </row>
    <row r="366" spans="1:170">
      <c r="A366" s="75">
        <v>12</v>
      </c>
      <c r="B366" s="46">
        <v>361</v>
      </c>
      <c r="C366" s="75">
        <v>75</v>
      </c>
      <c r="D366" s="68">
        <v>3053</v>
      </c>
      <c r="E366" s="67" t="s">
        <v>3</v>
      </c>
      <c r="F366" s="46">
        <v>4061</v>
      </c>
      <c r="G366" s="73">
        <v>35550</v>
      </c>
      <c r="H366" s="58">
        <v>0</v>
      </c>
      <c r="I366" s="50"/>
      <c r="J366" s="58"/>
      <c r="K366" s="38">
        <v>850</v>
      </c>
      <c r="L366" s="73"/>
      <c r="M366" s="73"/>
      <c r="N366" s="73"/>
      <c r="O366" s="77">
        <v>10.5</v>
      </c>
      <c r="P366" s="79">
        <v>311</v>
      </c>
      <c r="Q366" s="73">
        <v>35550</v>
      </c>
      <c r="R366" s="58">
        <v>0</v>
      </c>
      <c r="S366" s="80">
        <v>42350</v>
      </c>
      <c r="T366" s="113">
        <f t="shared" si="5"/>
        <v>-850</v>
      </c>
      <c r="U366" s="68">
        <v>3053</v>
      </c>
    </row>
    <row r="367" spans="1:170">
      <c r="A367" s="75">
        <v>13</v>
      </c>
      <c r="B367" s="46">
        <v>362</v>
      </c>
      <c r="C367" s="75">
        <v>75</v>
      </c>
      <c r="D367" s="68">
        <v>3053</v>
      </c>
      <c r="E367" s="67" t="s">
        <v>3</v>
      </c>
      <c r="F367" s="46">
        <v>4061</v>
      </c>
      <c r="G367" s="73">
        <v>34700</v>
      </c>
      <c r="H367" s="58">
        <v>0</v>
      </c>
      <c r="I367" s="50"/>
      <c r="J367" s="58"/>
      <c r="K367" s="38">
        <v>850</v>
      </c>
      <c r="L367" s="73"/>
      <c r="M367" s="73"/>
      <c r="N367" s="73"/>
      <c r="O367" s="77">
        <v>10.5</v>
      </c>
      <c r="P367" s="79">
        <v>304</v>
      </c>
      <c r="Q367" s="73">
        <v>34700</v>
      </c>
      <c r="R367" s="58">
        <v>0</v>
      </c>
      <c r="S367" s="80">
        <v>42381</v>
      </c>
      <c r="T367" s="113">
        <f t="shared" si="5"/>
        <v>-850</v>
      </c>
      <c r="U367" s="68">
        <v>3053</v>
      </c>
    </row>
    <row r="368" spans="1:170">
      <c r="A368" s="134"/>
      <c r="B368" s="39">
        <v>363</v>
      </c>
      <c r="C368" s="134"/>
      <c r="D368" s="104" t="s">
        <v>211</v>
      </c>
      <c r="E368" s="129"/>
      <c r="F368" s="39"/>
      <c r="G368" s="136"/>
      <c r="H368" s="137"/>
      <c r="I368" s="127">
        <v>42350</v>
      </c>
      <c r="J368" s="137">
        <v>0</v>
      </c>
      <c r="K368" s="66">
        <v>8500</v>
      </c>
      <c r="L368" s="136">
        <v>0</v>
      </c>
      <c r="M368" s="136">
        <v>0</v>
      </c>
      <c r="N368" s="136"/>
      <c r="O368" s="138"/>
      <c r="P368" s="139"/>
      <c r="Q368" s="136">
        <f>+Q367-K367</f>
        <v>33850</v>
      </c>
      <c r="R368" s="137"/>
      <c r="S368" s="140">
        <f>+I368+J368-K368-L368-M368</f>
        <v>33850</v>
      </c>
      <c r="T368" s="123">
        <f t="shared" si="5"/>
        <v>33850</v>
      </c>
      <c r="U368" s="104">
        <v>3053</v>
      </c>
      <c r="V368" s="66" t="s">
        <v>229</v>
      </c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  <c r="BQ368" s="66"/>
      <c r="BR368" s="66"/>
      <c r="BS368" s="66"/>
      <c r="BT368" s="66"/>
      <c r="BU368" s="66"/>
      <c r="BV368" s="66"/>
      <c r="BW368" s="66"/>
      <c r="BX368" s="66"/>
      <c r="BY368" s="66"/>
      <c r="BZ368" s="66"/>
      <c r="CA368" s="66"/>
      <c r="CB368" s="66"/>
      <c r="CC368" s="66"/>
      <c r="CD368" s="66"/>
      <c r="CE368" s="66"/>
      <c r="CF368" s="66"/>
      <c r="CG368" s="66"/>
      <c r="CH368" s="66"/>
      <c r="CI368" s="66"/>
      <c r="CJ368" s="66"/>
      <c r="CK368" s="66"/>
      <c r="CL368" s="66"/>
      <c r="CM368" s="66"/>
      <c r="CN368" s="66"/>
      <c r="CO368" s="66"/>
      <c r="CP368" s="66"/>
      <c r="CQ368" s="66"/>
      <c r="CR368" s="66"/>
      <c r="CS368" s="66"/>
      <c r="CT368" s="66"/>
      <c r="CU368" s="66"/>
      <c r="CV368" s="66"/>
      <c r="CW368" s="66"/>
      <c r="CX368" s="66"/>
      <c r="CY368" s="66"/>
      <c r="CZ368" s="66"/>
      <c r="DA368" s="66"/>
      <c r="DB368" s="66"/>
      <c r="DC368" s="66"/>
      <c r="DD368" s="66"/>
      <c r="DE368" s="66"/>
      <c r="DF368" s="66"/>
      <c r="DG368" s="66"/>
      <c r="DH368" s="66"/>
      <c r="DI368" s="66"/>
      <c r="DJ368" s="66"/>
      <c r="DK368" s="66"/>
      <c r="DL368" s="66"/>
      <c r="DM368" s="66"/>
      <c r="DN368" s="66"/>
      <c r="DO368" s="66"/>
      <c r="DP368" s="66"/>
      <c r="DQ368" s="66"/>
      <c r="DR368" s="66"/>
      <c r="DS368" s="66"/>
      <c r="DT368" s="66"/>
      <c r="DU368" s="66"/>
      <c r="DV368" s="66"/>
      <c r="DW368" s="66"/>
      <c r="DX368" s="66"/>
      <c r="DY368" s="66"/>
      <c r="DZ368" s="66"/>
      <c r="EA368" s="66"/>
      <c r="EB368" s="66"/>
      <c r="EC368" s="66"/>
      <c r="ED368" s="66"/>
      <c r="EE368" s="66"/>
      <c r="EF368" s="66"/>
      <c r="EG368" s="66"/>
      <c r="EH368" s="66"/>
      <c r="EI368" s="66"/>
      <c r="EJ368" s="66"/>
      <c r="EK368" s="66"/>
      <c r="EL368" s="66"/>
      <c r="EM368" s="66"/>
      <c r="EN368" s="66"/>
      <c r="EO368" s="66"/>
      <c r="EP368" s="66"/>
      <c r="EQ368" s="66"/>
      <c r="ER368" s="66"/>
      <c r="ES368" s="66"/>
      <c r="ET368" s="66"/>
      <c r="EU368" s="66"/>
      <c r="EV368" s="66"/>
      <c r="EW368" s="66"/>
      <c r="EX368" s="66"/>
      <c r="EY368" s="66"/>
      <c r="EZ368" s="66"/>
      <c r="FA368" s="66"/>
      <c r="FB368" s="66"/>
      <c r="FC368" s="66"/>
      <c r="FD368" s="66"/>
      <c r="FE368" s="66"/>
      <c r="FF368" s="66"/>
      <c r="FG368" s="66"/>
      <c r="FH368" s="66"/>
      <c r="FI368" s="66"/>
      <c r="FJ368" s="66"/>
      <c r="FK368" s="66"/>
      <c r="FL368" s="66"/>
      <c r="FM368" s="66"/>
      <c r="FN368" s="66"/>
    </row>
    <row r="369" spans="1:170">
      <c r="B369" s="46">
        <v>364</v>
      </c>
      <c r="D369" s="110">
        <v>5227</v>
      </c>
      <c r="E369" s="111" t="s">
        <v>85</v>
      </c>
      <c r="F369" s="46"/>
      <c r="I369" s="51"/>
      <c r="J369" s="113">
        <v>100000</v>
      </c>
      <c r="M369" s="113"/>
      <c r="S369" s="115" t="s">
        <v>84</v>
      </c>
      <c r="T369" s="113">
        <f t="shared" si="5"/>
        <v>100000</v>
      </c>
      <c r="U369" s="110">
        <v>5227</v>
      </c>
    </row>
    <row r="370" spans="1:170">
      <c r="A370" s="3">
        <v>6</v>
      </c>
      <c r="B370" s="46">
        <v>365</v>
      </c>
      <c r="D370" s="22">
        <v>5227</v>
      </c>
      <c r="E370" s="10" t="s">
        <v>8</v>
      </c>
      <c r="F370" s="9">
        <v>4986</v>
      </c>
      <c r="G370" s="30">
        <v>100000</v>
      </c>
      <c r="H370" s="2"/>
      <c r="I370" s="6"/>
      <c r="J370" s="2"/>
      <c r="K370" s="2">
        <v>2000</v>
      </c>
      <c r="L370" s="2"/>
      <c r="M370" s="2"/>
      <c r="N370" s="1">
        <v>10.5</v>
      </c>
      <c r="O370" s="1"/>
      <c r="P370" s="2">
        <v>750</v>
      </c>
      <c r="Q370" s="30">
        <v>100000</v>
      </c>
      <c r="R370" s="2"/>
      <c r="S370" s="37">
        <v>42167</v>
      </c>
      <c r="T370" s="113">
        <f t="shared" si="5"/>
        <v>-2000</v>
      </c>
      <c r="U370" s="22">
        <v>5227</v>
      </c>
    </row>
    <row r="371" spans="1:170">
      <c r="A371" s="3">
        <v>7</v>
      </c>
      <c r="B371" s="46">
        <v>366</v>
      </c>
      <c r="D371" s="22">
        <v>5227</v>
      </c>
      <c r="E371" s="10" t="s">
        <v>8</v>
      </c>
      <c r="F371" s="9">
        <v>4986</v>
      </c>
      <c r="G371" s="30">
        <v>98000</v>
      </c>
      <c r="H371" s="2"/>
      <c r="I371" s="6"/>
      <c r="J371" s="2"/>
      <c r="K371" s="2">
        <v>2000</v>
      </c>
      <c r="L371" s="2"/>
      <c r="M371" s="2"/>
      <c r="N371" s="1">
        <v>10.5</v>
      </c>
      <c r="O371" s="1"/>
      <c r="P371" s="2">
        <v>750</v>
      </c>
      <c r="Q371" s="30">
        <v>98000</v>
      </c>
      <c r="R371" s="2"/>
      <c r="S371" s="37">
        <v>42197</v>
      </c>
      <c r="T371" s="113">
        <f t="shared" si="5"/>
        <v>-2000</v>
      </c>
      <c r="U371" s="22">
        <v>5227</v>
      </c>
    </row>
    <row r="372" spans="1:170">
      <c r="A372" s="3">
        <v>8</v>
      </c>
      <c r="B372" s="46">
        <v>367</v>
      </c>
      <c r="D372" s="22">
        <v>5227</v>
      </c>
      <c r="E372" s="10" t="s">
        <v>8</v>
      </c>
      <c r="F372" s="9">
        <v>4986</v>
      </c>
      <c r="G372" s="30">
        <v>96000</v>
      </c>
      <c r="H372" s="2">
        <v>0</v>
      </c>
      <c r="I372" s="6"/>
      <c r="J372" s="2"/>
      <c r="K372" s="2">
        <v>0</v>
      </c>
      <c r="L372" s="2"/>
      <c r="M372" s="2"/>
      <c r="N372" s="1">
        <v>10</v>
      </c>
      <c r="O372" s="1"/>
      <c r="P372" s="2">
        <v>840</v>
      </c>
      <c r="Q372" s="30">
        <v>96000</v>
      </c>
      <c r="R372" s="2">
        <v>0</v>
      </c>
      <c r="S372" s="37">
        <v>42228</v>
      </c>
      <c r="T372" s="113">
        <f t="shared" si="5"/>
        <v>0</v>
      </c>
      <c r="U372" s="22">
        <v>5227</v>
      </c>
    </row>
    <row r="373" spans="1:170">
      <c r="A373" s="3">
        <v>9</v>
      </c>
      <c r="B373" s="46">
        <v>368</v>
      </c>
      <c r="D373" s="22">
        <v>5227</v>
      </c>
      <c r="E373" s="10" t="s">
        <v>8</v>
      </c>
      <c r="F373" s="9">
        <v>4986</v>
      </c>
      <c r="G373" s="30">
        <v>96000</v>
      </c>
      <c r="H373" s="2">
        <v>0</v>
      </c>
      <c r="I373" s="6"/>
      <c r="J373" s="2"/>
      <c r="K373" s="2">
        <v>10000</v>
      </c>
      <c r="L373" s="2"/>
      <c r="M373" s="2"/>
      <c r="N373" s="1">
        <v>10</v>
      </c>
      <c r="O373" s="1"/>
      <c r="P373" s="2">
        <v>800</v>
      </c>
      <c r="Q373" s="30">
        <v>96000</v>
      </c>
      <c r="R373" s="2">
        <v>0</v>
      </c>
      <c r="S373" s="37">
        <v>42259</v>
      </c>
      <c r="T373" s="113">
        <f t="shared" si="5"/>
        <v>-10000</v>
      </c>
      <c r="U373" s="22">
        <v>5227</v>
      </c>
    </row>
    <row r="374" spans="1:170">
      <c r="A374" s="3">
        <v>10</v>
      </c>
      <c r="B374" s="46">
        <v>369</v>
      </c>
      <c r="D374" s="22">
        <v>5227</v>
      </c>
      <c r="E374" s="10" t="s">
        <v>7</v>
      </c>
      <c r="F374" s="9">
        <v>4986</v>
      </c>
      <c r="G374" s="30">
        <v>86000</v>
      </c>
      <c r="H374" s="2">
        <v>0</v>
      </c>
      <c r="I374" s="6"/>
      <c r="J374" s="2"/>
      <c r="K374" s="2">
        <v>10000</v>
      </c>
      <c r="L374" s="2"/>
      <c r="M374" s="2"/>
      <c r="N374" s="1">
        <v>10</v>
      </c>
      <c r="O374" s="1"/>
      <c r="P374" s="2">
        <v>717</v>
      </c>
      <c r="Q374" s="30">
        <v>86000</v>
      </c>
      <c r="R374" s="2">
        <v>0</v>
      </c>
      <c r="S374" s="37">
        <v>42289</v>
      </c>
      <c r="T374" s="113">
        <f t="shared" si="5"/>
        <v>-10000</v>
      </c>
      <c r="U374" s="22">
        <v>5227</v>
      </c>
    </row>
    <row r="375" spans="1:170">
      <c r="B375" s="46">
        <v>370</v>
      </c>
      <c r="D375" s="110">
        <v>5227</v>
      </c>
      <c r="E375" s="111" t="s">
        <v>85</v>
      </c>
      <c r="F375" s="46"/>
      <c r="I375" s="51"/>
      <c r="M375" s="113">
        <v>76000</v>
      </c>
      <c r="S375" s="115" t="s">
        <v>118</v>
      </c>
      <c r="T375" s="113">
        <f t="shared" si="5"/>
        <v>-76000</v>
      </c>
      <c r="U375" s="110">
        <v>5227</v>
      </c>
    </row>
    <row r="376" spans="1:170">
      <c r="B376" s="46">
        <v>371</v>
      </c>
      <c r="D376" s="110">
        <v>5227</v>
      </c>
      <c r="E376" s="111" t="s">
        <v>85</v>
      </c>
      <c r="F376" s="46"/>
      <c r="I376" s="51"/>
      <c r="J376" s="113">
        <v>100000</v>
      </c>
      <c r="M376" s="113"/>
      <c r="S376" s="115" t="s">
        <v>146</v>
      </c>
      <c r="T376" s="113">
        <f t="shared" si="5"/>
        <v>100000</v>
      </c>
      <c r="U376" s="110">
        <v>5227</v>
      </c>
    </row>
    <row r="377" spans="1:170" ht="25.5">
      <c r="A377" s="134"/>
      <c r="B377" s="39">
        <v>372</v>
      </c>
      <c r="C377" s="134"/>
      <c r="D377" s="114" t="s">
        <v>222</v>
      </c>
      <c r="E377" s="117"/>
      <c r="F377" s="39"/>
      <c r="G377" s="66"/>
      <c r="H377" s="66"/>
      <c r="I377" s="118">
        <v>0</v>
      </c>
      <c r="J377" s="123">
        <v>200000</v>
      </c>
      <c r="K377" s="66">
        <v>24000</v>
      </c>
      <c r="L377" s="66">
        <v>0</v>
      </c>
      <c r="M377" s="123">
        <v>76000</v>
      </c>
      <c r="N377" s="66"/>
      <c r="O377" s="138"/>
      <c r="P377" s="136"/>
      <c r="Q377" s="153">
        <f>+Q374-K374-M375</f>
        <v>0</v>
      </c>
      <c r="R377" s="66"/>
      <c r="S377" s="140">
        <f>+I377+J377-K377-L377-M377</f>
        <v>100000</v>
      </c>
      <c r="T377" s="123">
        <f t="shared" si="5"/>
        <v>100000</v>
      </c>
      <c r="U377" s="114">
        <v>5227</v>
      </c>
      <c r="V377" s="66" t="s">
        <v>229</v>
      </c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  <c r="BQ377" s="66"/>
      <c r="BR377" s="66"/>
      <c r="BS377" s="66"/>
      <c r="BT377" s="66"/>
      <c r="BU377" s="66"/>
      <c r="BV377" s="66"/>
      <c r="BW377" s="66"/>
      <c r="BX377" s="66"/>
      <c r="BY377" s="66"/>
      <c r="BZ377" s="66"/>
      <c r="CA377" s="66"/>
      <c r="CB377" s="66"/>
      <c r="CC377" s="66"/>
      <c r="CD377" s="66"/>
      <c r="CE377" s="66"/>
      <c r="CF377" s="66"/>
      <c r="CG377" s="66"/>
      <c r="CH377" s="66"/>
      <c r="CI377" s="66"/>
      <c r="CJ377" s="66"/>
      <c r="CK377" s="66"/>
      <c r="CL377" s="66"/>
      <c r="CM377" s="66"/>
      <c r="CN377" s="66"/>
      <c r="CO377" s="66"/>
      <c r="CP377" s="66"/>
      <c r="CQ377" s="66"/>
      <c r="CR377" s="66"/>
      <c r="CS377" s="66"/>
      <c r="CT377" s="66"/>
      <c r="CU377" s="66"/>
      <c r="CV377" s="66"/>
      <c r="CW377" s="66"/>
      <c r="CX377" s="66"/>
      <c r="CY377" s="66"/>
      <c r="CZ377" s="66"/>
      <c r="DA377" s="66"/>
      <c r="DB377" s="66"/>
      <c r="DC377" s="66"/>
      <c r="DD377" s="66"/>
      <c r="DE377" s="66"/>
      <c r="DF377" s="66"/>
      <c r="DG377" s="66"/>
      <c r="DH377" s="66"/>
      <c r="DI377" s="66"/>
      <c r="DJ377" s="66"/>
      <c r="DK377" s="66"/>
      <c r="DL377" s="66"/>
      <c r="DM377" s="66"/>
      <c r="DN377" s="66"/>
      <c r="DO377" s="66"/>
      <c r="DP377" s="66"/>
      <c r="DQ377" s="66"/>
      <c r="DR377" s="66"/>
      <c r="DS377" s="66"/>
      <c r="DT377" s="66"/>
      <c r="DU377" s="66"/>
      <c r="DV377" s="66"/>
      <c r="DW377" s="66"/>
      <c r="DX377" s="66"/>
      <c r="DY377" s="66"/>
      <c r="DZ377" s="66"/>
      <c r="EA377" s="66"/>
      <c r="EB377" s="66"/>
      <c r="EC377" s="66"/>
      <c r="ED377" s="66"/>
      <c r="EE377" s="66"/>
      <c r="EF377" s="66"/>
      <c r="EG377" s="66"/>
      <c r="EH377" s="66"/>
      <c r="EI377" s="66"/>
      <c r="EJ377" s="66"/>
      <c r="EK377" s="66"/>
      <c r="EL377" s="66"/>
      <c r="EM377" s="66"/>
      <c r="EN377" s="66"/>
      <c r="EO377" s="66"/>
      <c r="EP377" s="66"/>
      <c r="EQ377" s="66"/>
      <c r="ER377" s="66"/>
      <c r="ES377" s="66"/>
      <c r="ET377" s="66"/>
      <c r="EU377" s="66"/>
      <c r="EV377" s="66"/>
      <c r="EW377" s="66"/>
      <c r="EX377" s="66"/>
      <c r="EY377" s="66"/>
      <c r="EZ377" s="66"/>
      <c r="FA377" s="66"/>
      <c r="FB377" s="66"/>
      <c r="FC377" s="66"/>
      <c r="FD377" s="66"/>
      <c r="FE377" s="66"/>
      <c r="FF377" s="66"/>
      <c r="FG377" s="66"/>
      <c r="FH377" s="66"/>
      <c r="FI377" s="66"/>
      <c r="FJ377" s="66"/>
      <c r="FK377" s="66"/>
      <c r="FL377" s="66"/>
      <c r="FM377" s="66"/>
      <c r="FN377" s="66"/>
    </row>
    <row r="378" spans="1:170">
      <c r="B378" s="46">
        <v>373</v>
      </c>
      <c r="D378" s="110">
        <v>5677</v>
      </c>
      <c r="E378" s="111" t="s">
        <v>138</v>
      </c>
      <c r="F378" s="46"/>
      <c r="I378" s="51"/>
      <c r="J378" s="113">
        <v>150000</v>
      </c>
      <c r="M378" s="113"/>
      <c r="S378" s="115" t="s">
        <v>137</v>
      </c>
      <c r="T378" s="113">
        <f t="shared" si="5"/>
        <v>150000</v>
      </c>
      <c r="U378" s="110">
        <v>5677</v>
      </c>
    </row>
    <row r="379" spans="1:170" ht="25.5">
      <c r="A379" s="134"/>
      <c r="B379" s="39">
        <v>374</v>
      </c>
      <c r="C379" s="134"/>
      <c r="D379" s="116" t="s">
        <v>227</v>
      </c>
      <c r="E379" s="135"/>
      <c r="F379" s="134"/>
      <c r="G379" s="66"/>
      <c r="H379" s="66"/>
      <c r="I379" s="66">
        <v>0</v>
      </c>
      <c r="J379" s="123">
        <v>150000</v>
      </c>
      <c r="K379" s="66">
        <v>0</v>
      </c>
      <c r="L379" s="66">
        <v>0</v>
      </c>
      <c r="M379" s="123">
        <v>0</v>
      </c>
      <c r="N379" s="66"/>
      <c r="O379" s="138"/>
      <c r="P379" s="136"/>
      <c r="Q379" s="66"/>
      <c r="R379" s="66"/>
      <c r="S379" s="140">
        <f>+I379+J379-K379-L379-M379</f>
        <v>150000</v>
      </c>
      <c r="T379" s="123">
        <f t="shared" si="5"/>
        <v>150000</v>
      </c>
      <c r="U379" s="116">
        <v>5677</v>
      </c>
      <c r="V379" s="66" t="s">
        <v>229</v>
      </c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  <c r="BQ379" s="66"/>
      <c r="BR379" s="66"/>
      <c r="BS379" s="66"/>
      <c r="BT379" s="66"/>
      <c r="BU379" s="66"/>
      <c r="BV379" s="66"/>
      <c r="BW379" s="66"/>
      <c r="BX379" s="66"/>
      <c r="BY379" s="66"/>
      <c r="BZ379" s="66"/>
      <c r="CA379" s="66"/>
      <c r="CB379" s="66"/>
      <c r="CC379" s="66"/>
      <c r="CD379" s="66"/>
      <c r="CE379" s="66"/>
      <c r="CF379" s="66"/>
      <c r="CG379" s="66"/>
      <c r="CH379" s="66"/>
      <c r="CI379" s="66"/>
      <c r="CJ379" s="66"/>
      <c r="CK379" s="66"/>
      <c r="CL379" s="66"/>
      <c r="CM379" s="66"/>
      <c r="CN379" s="66"/>
      <c r="CO379" s="66"/>
      <c r="CP379" s="66"/>
      <c r="CQ379" s="66"/>
      <c r="CR379" s="66"/>
      <c r="CS379" s="66"/>
      <c r="CT379" s="66"/>
      <c r="CU379" s="66"/>
      <c r="CV379" s="66"/>
      <c r="CW379" s="66"/>
      <c r="CX379" s="66"/>
      <c r="CY379" s="66"/>
      <c r="CZ379" s="66"/>
      <c r="DA379" s="66"/>
      <c r="DB379" s="66"/>
      <c r="DC379" s="66"/>
      <c r="DD379" s="66"/>
      <c r="DE379" s="66"/>
      <c r="DF379" s="66"/>
      <c r="DG379" s="66"/>
      <c r="DH379" s="66"/>
      <c r="DI379" s="66"/>
      <c r="DJ379" s="66"/>
      <c r="DK379" s="66"/>
      <c r="DL379" s="66"/>
      <c r="DM379" s="66"/>
      <c r="DN379" s="66"/>
      <c r="DO379" s="66"/>
      <c r="DP379" s="66"/>
      <c r="DQ379" s="66"/>
      <c r="DR379" s="66"/>
      <c r="DS379" s="66"/>
      <c r="DT379" s="66"/>
      <c r="DU379" s="66"/>
      <c r="DV379" s="66"/>
      <c r="DW379" s="66"/>
      <c r="DX379" s="66"/>
      <c r="DY379" s="66"/>
      <c r="DZ379" s="66"/>
      <c r="EA379" s="66"/>
      <c r="EB379" s="66"/>
      <c r="EC379" s="66"/>
      <c r="ED379" s="66"/>
      <c r="EE379" s="66"/>
      <c r="EF379" s="66"/>
      <c r="EG379" s="66"/>
      <c r="EH379" s="66"/>
      <c r="EI379" s="66"/>
      <c r="EJ379" s="66"/>
      <c r="EK379" s="66"/>
      <c r="EL379" s="66"/>
      <c r="EM379" s="66"/>
      <c r="EN379" s="66"/>
      <c r="EO379" s="66"/>
      <c r="EP379" s="66"/>
      <c r="EQ379" s="66"/>
      <c r="ER379" s="66"/>
      <c r="ES379" s="66"/>
      <c r="ET379" s="66"/>
      <c r="EU379" s="66"/>
      <c r="EV379" s="66"/>
      <c r="EW379" s="66"/>
      <c r="EX379" s="66"/>
      <c r="EY379" s="66"/>
      <c r="EZ379" s="66"/>
      <c r="FA379" s="66"/>
      <c r="FB379" s="66"/>
      <c r="FC379" s="66"/>
      <c r="FD379" s="66"/>
      <c r="FE379" s="66"/>
      <c r="FF379" s="66"/>
      <c r="FG379" s="66"/>
      <c r="FH379" s="66"/>
      <c r="FI379" s="66"/>
      <c r="FJ379" s="66"/>
      <c r="FK379" s="66"/>
      <c r="FL379" s="66"/>
      <c r="FM379" s="66"/>
      <c r="FN379" s="66"/>
    </row>
    <row r="380" spans="1:170" ht="25.5">
      <c r="D380" s="116" t="s">
        <v>228</v>
      </c>
      <c r="E380" s="115"/>
      <c r="I380" s="38">
        <f>SUBTOTAL(9,I7:I378)</f>
        <v>2817820</v>
      </c>
      <c r="J380" s="113">
        <f>SUBTOTAL(9,J7:J378)</f>
        <v>3818400</v>
      </c>
      <c r="K380" s="38">
        <f>SUBTOTAL(9,K7:K378)</f>
        <v>736890</v>
      </c>
      <c r="L380" s="38">
        <f>SUBTOTAL(9,L7:L378)</f>
        <v>245460</v>
      </c>
      <c r="M380" s="113">
        <f>SUBTOTAL(9,M7:M378)</f>
        <v>363440</v>
      </c>
      <c r="S380" s="115"/>
      <c r="T380" s="113">
        <f t="shared" ref="T380" si="6">+I380+J380-K380-L380-M380</f>
        <v>5290430</v>
      </c>
    </row>
  </sheetData>
  <sortState ref="A6:FN379">
    <sortCondition ref="B6:B379"/>
  </sortState>
  <mergeCells count="10">
    <mergeCell ref="S3:S4"/>
    <mergeCell ref="D5:F5"/>
    <mergeCell ref="A1:P1"/>
    <mergeCell ref="A2:P2"/>
    <mergeCell ref="A3:A4"/>
    <mergeCell ref="B3:B4"/>
    <mergeCell ref="D3:D4"/>
    <mergeCell ref="E3:E4"/>
    <mergeCell ref="F3:F4"/>
    <mergeCell ref="G3:P3"/>
  </mergeCells>
  <pageMargins left="0.7" right="0.45" top="1" bottom="1" header="0.3" footer="0.3"/>
  <pageSetup paperSize="5" orientation="landscape" verticalDpi="300" r:id="rId1"/>
  <headerFoot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55"/>
  <sheetViews>
    <sheetView showGridLines="0" topLeftCell="A31" workbookViewId="0">
      <selection activeCell="E41" sqref="E6:E41"/>
    </sheetView>
  </sheetViews>
  <sheetFormatPr defaultRowHeight="12.75"/>
  <cols>
    <col min="1" max="2" width="12.28515625" style="82" customWidth="1"/>
    <col min="3" max="3" width="24.7109375" style="82" customWidth="1"/>
    <col min="4" max="5" width="13.5703125" style="82" customWidth="1"/>
    <col min="6" max="6" width="13.42578125" style="82" customWidth="1"/>
    <col min="7" max="7" width="15" style="82" customWidth="1"/>
    <col min="8" max="256" width="9.140625" style="82"/>
    <col min="257" max="258" width="12.28515625" style="82" customWidth="1"/>
    <col min="259" max="259" width="24.7109375" style="82" customWidth="1"/>
    <col min="260" max="261" width="13.5703125" style="82" customWidth="1"/>
    <col min="262" max="262" width="13.42578125" style="82" customWidth="1"/>
    <col min="263" max="512" width="9.140625" style="82"/>
    <col min="513" max="514" width="12.28515625" style="82" customWidth="1"/>
    <col min="515" max="515" width="24.7109375" style="82" customWidth="1"/>
    <col min="516" max="517" width="13.5703125" style="82" customWidth="1"/>
    <col min="518" max="518" width="13.42578125" style="82" customWidth="1"/>
    <col min="519" max="768" width="9.140625" style="82"/>
    <col min="769" max="770" width="12.28515625" style="82" customWidth="1"/>
    <col min="771" max="771" width="24.7109375" style="82" customWidth="1"/>
    <col min="772" max="773" width="13.5703125" style="82" customWidth="1"/>
    <col min="774" max="774" width="13.42578125" style="82" customWidth="1"/>
    <col min="775" max="1024" width="9.140625" style="82"/>
    <col min="1025" max="1026" width="12.28515625" style="82" customWidth="1"/>
    <col min="1027" max="1027" width="24.7109375" style="82" customWidth="1"/>
    <col min="1028" max="1029" width="13.5703125" style="82" customWidth="1"/>
    <col min="1030" max="1030" width="13.42578125" style="82" customWidth="1"/>
    <col min="1031" max="1280" width="9.140625" style="82"/>
    <col min="1281" max="1282" width="12.28515625" style="82" customWidth="1"/>
    <col min="1283" max="1283" width="24.7109375" style="82" customWidth="1"/>
    <col min="1284" max="1285" width="13.5703125" style="82" customWidth="1"/>
    <col min="1286" max="1286" width="13.42578125" style="82" customWidth="1"/>
    <col min="1287" max="1536" width="9.140625" style="82"/>
    <col min="1537" max="1538" width="12.28515625" style="82" customWidth="1"/>
    <col min="1539" max="1539" width="24.7109375" style="82" customWidth="1"/>
    <col min="1540" max="1541" width="13.5703125" style="82" customWidth="1"/>
    <col min="1542" max="1542" width="13.42578125" style="82" customWidth="1"/>
    <col min="1543" max="1792" width="9.140625" style="82"/>
    <col min="1793" max="1794" width="12.28515625" style="82" customWidth="1"/>
    <col min="1795" max="1795" width="24.7109375" style="82" customWidth="1"/>
    <col min="1796" max="1797" width="13.5703125" style="82" customWidth="1"/>
    <col min="1798" max="1798" width="13.42578125" style="82" customWidth="1"/>
    <col min="1799" max="2048" width="9.140625" style="82"/>
    <col min="2049" max="2050" width="12.28515625" style="82" customWidth="1"/>
    <col min="2051" max="2051" width="24.7109375" style="82" customWidth="1"/>
    <col min="2052" max="2053" width="13.5703125" style="82" customWidth="1"/>
    <col min="2054" max="2054" width="13.42578125" style="82" customWidth="1"/>
    <col min="2055" max="2304" width="9.140625" style="82"/>
    <col min="2305" max="2306" width="12.28515625" style="82" customWidth="1"/>
    <col min="2307" max="2307" width="24.7109375" style="82" customWidth="1"/>
    <col min="2308" max="2309" width="13.5703125" style="82" customWidth="1"/>
    <col min="2310" max="2310" width="13.42578125" style="82" customWidth="1"/>
    <col min="2311" max="2560" width="9.140625" style="82"/>
    <col min="2561" max="2562" width="12.28515625" style="82" customWidth="1"/>
    <col min="2563" max="2563" width="24.7109375" style="82" customWidth="1"/>
    <col min="2564" max="2565" width="13.5703125" style="82" customWidth="1"/>
    <col min="2566" max="2566" width="13.42578125" style="82" customWidth="1"/>
    <col min="2567" max="2816" width="9.140625" style="82"/>
    <col min="2817" max="2818" width="12.28515625" style="82" customWidth="1"/>
    <col min="2819" max="2819" width="24.7109375" style="82" customWidth="1"/>
    <col min="2820" max="2821" width="13.5703125" style="82" customWidth="1"/>
    <col min="2822" max="2822" width="13.42578125" style="82" customWidth="1"/>
    <col min="2823" max="3072" width="9.140625" style="82"/>
    <col min="3073" max="3074" width="12.28515625" style="82" customWidth="1"/>
    <col min="3075" max="3075" width="24.7109375" style="82" customWidth="1"/>
    <col min="3076" max="3077" width="13.5703125" style="82" customWidth="1"/>
    <col min="3078" max="3078" width="13.42578125" style="82" customWidth="1"/>
    <col min="3079" max="3328" width="9.140625" style="82"/>
    <col min="3329" max="3330" width="12.28515625" style="82" customWidth="1"/>
    <col min="3331" max="3331" width="24.7109375" style="82" customWidth="1"/>
    <col min="3332" max="3333" width="13.5703125" style="82" customWidth="1"/>
    <col min="3334" max="3334" width="13.42578125" style="82" customWidth="1"/>
    <col min="3335" max="3584" width="9.140625" style="82"/>
    <col min="3585" max="3586" width="12.28515625" style="82" customWidth="1"/>
    <col min="3587" max="3587" width="24.7109375" style="82" customWidth="1"/>
    <col min="3588" max="3589" width="13.5703125" style="82" customWidth="1"/>
    <col min="3590" max="3590" width="13.42578125" style="82" customWidth="1"/>
    <col min="3591" max="3840" width="9.140625" style="82"/>
    <col min="3841" max="3842" width="12.28515625" style="82" customWidth="1"/>
    <col min="3843" max="3843" width="24.7109375" style="82" customWidth="1"/>
    <col min="3844" max="3845" width="13.5703125" style="82" customWidth="1"/>
    <col min="3846" max="3846" width="13.42578125" style="82" customWidth="1"/>
    <col min="3847" max="4096" width="9.140625" style="82"/>
    <col min="4097" max="4098" width="12.28515625" style="82" customWidth="1"/>
    <col min="4099" max="4099" width="24.7109375" style="82" customWidth="1"/>
    <col min="4100" max="4101" width="13.5703125" style="82" customWidth="1"/>
    <col min="4102" max="4102" width="13.42578125" style="82" customWidth="1"/>
    <col min="4103" max="4352" width="9.140625" style="82"/>
    <col min="4353" max="4354" width="12.28515625" style="82" customWidth="1"/>
    <col min="4355" max="4355" width="24.7109375" style="82" customWidth="1"/>
    <col min="4356" max="4357" width="13.5703125" style="82" customWidth="1"/>
    <col min="4358" max="4358" width="13.42578125" style="82" customWidth="1"/>
    <col min="4359" max="4608" width="9.140625" style="82"/>
    <col min="4609" max="4610" width="12.28515625" style="82" customWidth="1"/>
    <col min="4611" max="4611" width="24.7109375" style="82" customWidth="1"/>
    <col min="4612" max="4613" width="13.5703125" style="82" customWidth="1"/>
    <col min="4614" max="4614" width="13.42578125" style="82" customWidth="1"/>
    <col min="4615" max="4864" width="9.140625" style="82"/>
    <col min="4865" max="4866" width="12.28515625" style="82" customWidth="1"/>
    <col min="4867" max="4867" width="24.7109375" style="82" customWidth="1"/>
    <col min="4868" max="4869" width="13.5703125" style="82" customWidth="1"/>
    <col min="4870" max="4870" width="13.42578125" style="82" customWidth="1"/>
    <col min="4871" max="5120" width="9.140625" style="82"/>
    <col min="5121" max="5122" width="12.28515625" style="82" customWidth="1"/>
    <col min="5123" max="5123" width="24.7109375" style="82" customWidth="1"/>
    <col min="5124" max="5125" width="13.5703125" style="82" customWidth="1"/>
    <col min="5126" max="5126" width="13.42578125" style="82" customWidth="1"/>
    <col min="5127" max="5376" width="9.140625" style="82"/>
    <col min="5377" max="5378" width="12.28515625" style="82" customWidth="1"/>
    <col min="5379" max="5379" width="24.7109375" style="82" customWidth="1"/>
    <col min="5380" max="5381" width="13.5703125" style="82" customWidth="1"/>
    <col min="5382" max="5382" width="13.42578125" style="82" customWidth="1"/>
    <col min="5383" max="5632" width="9.140625" style="82"/>
    <col min="5633" max="5634" width="12.28515625" style="82" customWidth="1"/>
    <col min="5635" max="5635" width="24.7109375" style="82" customWidth="1"/>
    <col min="5636" max="5637" width="13.5703125" style="82" customWidth="1"/>
    <col min="5638" max="5638" width="13.42578125" style="82" customWidth="1"/>
    <col min="5639" max="5888" width="9.140625" style="82"/>
    <col min="5889" max="5890" width="12.28515625" style="82" customWidth="1"/>
    <col min="5891" max="5891" width="24.7109375" style="82" customWidth="1"/>
    <col min="5892" max="5893" width="13.5703125" style="82" customWidth="1"/>
    <col min="5894" max="5894" width="13.42578125" style="82" customWidth="1"/>
    <col min="5895" max="6144" width="9.140625" style="82"/>
    <col min="6145" max="6146" width="12.28515625" style="82" customWidth="1"/>
    <col min="6147" max="6147" width="24.7109375" style="82" customWidth="1"/>
    <col min="6148" max="6149" width="13.5703125" style="82" customWidth="1"/>
    <col min="6150" max="6150" width="13.42578125" style="82" customWidth="1"/>
    <col min="6151" max="6400" width="9.140625" style="82"/>
    <col min="6401" max="6402" width="12.28515625" style="82" customWidth="1"/>
    <col min="6403" max="6403" width="24.7109375" style="82" customWidth="1"/>
    <col min="6404" max="6405" width="13.5703125" style="82" customWidth="1"/>
    <col min="6406" max="6406" width="13.42578125" style="82" customWidth="1"/>
    <col min="6407" max="6656" width="9.140625" style="82"/>
    <col min="6657" max="6658" width="12.28515625" style="82" customWidth="1"/>
    <col min="6659" max="6659" width="24.7109375" style="82" customWidth="1"/>
    <col min="6660" max="6661" width="13.5703125" style="82" customWidth="1"/>
    <col min="6662" max="6662" width="13.42578125" style="82" customWidth="1"/>
    <col min="6663" max="6912" width="9.140625" style="82"/>
    <col min="6913" max="6914" width="12.28515625" style="82" customWidth="1"/>
    <col min="6915" max="6915" width="24.7109375" style="82" customWidth="1"/>
    <col min="6916" max="6917" width="13.5703125" style="82" customWidth="1"/>
    <col min="6918" max="6918" width="13.42578125" style="82" customWidth="1"/>
    <col min="6919" max="7168" width="9.140625" style="82"/>
    <col min="7169" max="7170" width="12.28515625" style="82" customWidth="1"/>
    <col min="7171" max="7171" width="24.7109375" style="82" customWidth="1"/>
    <col min="7172" max="7173" width="13.5703125" style="82" customWidth="1"/>
    <col min="7174" max="7174" width="13.42578125" style="82" customWidth="1"/>
    <col min="7175" max="7424" width="9.140625" style="82"/>
    <col min="7425" max="7426" width="12.28515625" style="82" customWidth="1"/>
    <col min="7427" max="7427" width="24.7109375" style="82" customWidth="1"/>
    <col min="7428" max="7429" width="13.5703125" style="82" customWidth="1"/>
    <col min="7430" max="7430" width="13.42578125" style="82" customWidth="1"/>
    <col min="7431" max="7680" width="9.140625" style="82"/>
    <col min="7681" max="7682" width="12.28515625" style="82" customWidth="1"/>
    <col min="7683" max="7683" width="24.7109375" style="82" customWidth="1"/>
    <col min="7684" max="7685" width="13.5703125" style="82" customWidth="1"/>
    <col min="7686" max="7686" width="13.42578125" style="82" customWidth="1"/>
    <col min="7687" max="7936" width="9.140625" style="82"/>
    <col min="7937" max="7938" width="12.28515625" style="82" customWidth="1"/>
    <col min="7939" max="7939" width="24.7109375" style="82" customWidth="1"/>
    <col min="7940" max="7941" width="13.5703125" style="82" customWidth="1"/>
    <col min="7942" max="7942" width="13.42578125" style="82" customWidth="1"/>
    <col min="7943" max="8192" width="9.140625" style="82"/>
    <col min="8193" max="8194" width="12.28515625" style="82" customWidth="1"/>
    <col min="8195" max="8195" width="24.7109375" style="82" customWidth="1"/>
    <col min="8196" max="8197" width="13.5703125" style="82" customWidth="1"/>
    <col min="8198" max="8198" width="13.42578125" style="82" customWidth="1"/>
    <col min="8199" max="8448" width="9.140625" style="82"/>
    <col min="8449" max="8450" width="12.28515625" style="82" customWidth="1"/>
    <col min="8451" max="8451" width="24.7109375" style="82" customWidth="1"/>
    <col min="8452" max="8453" width="13.5703125" style="82" customWidth="1"/>
    <col min="8454" max="8454" width="13.42578125" style="82" customWidth="1"/>
    <col min="8455" max="8704" width="9.140625" style="82"/>
    <col min="8705" max="8706" width="12.28515625" style="82" customWidth="1"/>
    <col min="8707" max="8707" width="24.7109375" style="82" customWidth="1"/>
    <col min="8708" max="8709" width="13.5703125" style="82" customWidth="1"/>
    <col min="8710" max="8710" width="13.42578125" style="82" customWidth="1"/>
    <col min="8711" max="8960" width="9.140625" style="82"/>
    <col min="8961" max="8962" width="12.28515625" style="82" customWidth="1"/>
    <col min="8963" max="8963" width="24.7109375" style="82" customWidth="1"/>
    <col min="8964" max="8965" width="13.5703125" style="82" customWidth="1"/>
    <col min="8966" max="8966" width="13.42578125" style="82" customWidth="1"/>
    <col min="8967" max="9216" width="9.140625" style="82"/>
    <col min="9217" max="9218" width="12.28515625" style="82" customWidth="1"/>
    <col min="9219" max="9219" width="24.7109375" style="82" customWidth="1"/>
    <col min="9220" max="9221" width="13.5703125" style="82" customWidth="1"/>
    <col min="9222" max="9222" width="13.42578125" style="82" customWidth="1"/>
    <col min="9223" max="9472" width="9.140625" style="82"/>
    <col min="9473" max="9474" width="12.28515625" style="82" customWidth="1"/>
    <col min="9475" max="9475" width="24.7109375" style="82" customWidth="1"/>
    <col min="9476" max="9477" width="13.5703125" style="82" customWidth="1"/>
    <col min="9478" max="9478" width="13.42578125" style="82" customWidth="1"/>
    <col min="9479" max="9728" width="9.140625" style="82"/>
    <col min="9729" max="9730" width="12.28515625" style="82" customWidth="1"/>
    <col min="9731" max="9731" width="24.7109375" style="82" customWidth="1"/>
    <col min="9732" max="9733" width="13.5703125" style="82" customWidth="1"/>
    <col min="9734" max="9734" width="13.42578125" style="82" customWidth="1"/>
    <col min="9735" max="9984" width="9.140625" style="82"/>
    <col min="9985" max="9986" width="12.28515625" style="82" customWidth="1"/>
    <col min="9987" max="9987" width="24.7109375" style="82" customWidth="1"/>
    <col min="9988" max="9989" width="13.5703125" style="82" customWidth="1"/>
    <col min="9990" max="9990" width="13.42578125" style="82" customWidth="1"/>
    <col min="9991" max="10240" width="9.140625" style="82"/>
    <col min="10241" max="10242" width="12.28515625" style="82" customWidth="1"/>
    <col min="10243" max="10243" width="24.7109375" style="82" customWidth="1"/>
    <col min="10244" max="10245" width="13.5703125" style="82" customWidth="1"/>
    <col min="10246" max="10246" width="13.42578125" style="82" customWidth="1"/>
    <col min="10247" max="10496" width="9.140625" style="82"/>
    <col min="10497" max="10498" width="12.28515625" style="82" customWidth="1"/>
    <col min="10499" max="10499" width="24.7109375" style="82" customWidth="1"/>
    <col min="10500" max="10501" width="13.5703125" style="82" customWidth="1"/>
    <col min="10502" max="10502" width="13.42578125" style="82" customWidth="1"/>
    <col min="10503" max="10752" width="9.140625" style="82"/>
    <col min="10753" max="10754" width="12.28515625" style="82" customWidth="1"/>
    <col min="10755" max="10755" width="24.7109375" style="82" customWidth="1"/>
    <col min="10756" max="10757" width="13.5703125" style="82" customWidth="1"/>
    <col min="10758" max="10758" width="13.42578125" style="82" customWidth="1"/>
    <col min="10759" max="11008" width="9.140625" style="82"/>
    <col min="11009" max="11010" width="12.28515625" style="82" customWidth="1"/>
    <col min="11011" max="11011" width="24.7109375" style="82" customWidth="1"/>
    <col min="11012" max="11013" width="13.5703125" style="82" customWidth="1"/>
    <col min="11014" max="11014" width="13.42578125" style="82" customWidth="1"/>
    <col min="11015" max="11264" width="9.140625" style="82"/>
    <col min="11265" max="11266" width="12.28515625" style="82" customWidth="1"/>
    <col min="11267" max="11267" width="24.7109375" style="82" customWidth="1"/>
    <col min="11268" max="11269" width="13.5703125" style="82" customWidth="1"/>
    <col min="11270" max="11270" width="13.42578125" style="82" customWidth="1"/>
    <col min="11271" max="11520" width="9.140625" style="82"/>
    <col min="11521" max="11522" width="12.28515625" style="82" customWidth="1"/>
    <col min="11523" max="11523" width="24.7109375" style="82" customWidth="1"/>
    <col min="11524" max="11525" width="13.5703125" style="82" customWidth="1"/>
    <col min="11526" max="11526" width="13.42578125" style="82" customWidth="1"/>
    <col min="11527" max="11776" width="9.140625" style="82"/>
    <col min="11777" max="11778" width="12.28515625" style="82" customWidth="1"/>
    <col min="11779" max="11779" width="24.7109375" style="82" customWidth="1"/>
    <col min="11780" max="11781" width="13.5703125" style="82" customWidth="1"/>
    <col min="11782" max="11782" width="13.42578125" style="82" customWidth="1"/>
    <col min="11783" max="12032" width="9.140625" style="82"/>
    <col min="12033" max="12034" width="12.28515625" style="82" customWidth="1"/>
    <col min="12035" max="12035" width="24.7109375" style="82" customWidth="1"/>
    <col min="12036" max="12037" width="13.5703125" style="82" customWidth="1"/>
    <col min="12038" max="12038" width="13.42578125" style="82" customWidth="1"/>
    <col min="12039" max="12288" width="9.140625" style="82"/>
    <col min="12289" max="12290" width="12.28515625" style="82" customWidth="1"/>
    <col min="12291" max="12291" width="24.7109375" style="82" customWidth="1"/>
    <col min="12292" max="12293" width="13.5703125" style="82" customWidth="1"/>
    <col min="12294" max="12294" width="13.42578125" style="82" customWidth="1"/>
    <col min="12295" max="12544" width="9.140625" style="82"/>
    <col min="12545" max="12546" width="12.28515625" style="82" customWidth="1"/>
    <col min="12547" max="12547" width="24.7109375" style="82" customWidth="1"/>
    <col min="12548" max="12549" width="13.5703125" style="82" customWidth="1"/>
    <col min="12550" max="12550" width="13.42578125" style="82" customWidth="1"/>
    <col min="12551" max="12800" width="9.140625" style="82"/>
    <col min="12801" max="12802" width="12.28515625" style="82" customWidth="1"/>
    <col min="12803" max="12803" width="24.7109375" style="82" customWidth="1"/>
    <col min="12804" max="12805" width="13.5703125" style="82" customWidth="1"/>
    <col min="12806" max="12806" width="13.42578125" style="82" customWidth="1"/>
    <col min="12807" max="13056" width="9.140625" style="82"/>
    <col min="13057" max="13058" width="12.28515625" style="82" customWidth="1"/>
    <col min="13059" max="13059" width="24.7109375" style="82" customWidth="1"/>
    <col min="13060" max="13061" width="13.5703125" style="82" customWidth="1"/>
    <col min="13062" max="13062" width="13.42578125" style="82" customWidth="1"/>
    <col min="13063" max="13312" width="9.140625" style="82"/>
    <col min="13313" max="13314" width="12.28515625" style="82" customWidth="1"/>
    <col min="13315" max="13315" width="24.7109375" style="82" customWidth="1"/>
    <col min="13316" max="13317" width="13.5703125" style="82" customWidth="1"/>
    <col min="13318" max="13318" width="13.42578125" style="82" customWidth="1"/>
    <col min="13319" max="13568" width="9.140625" style="82"/>
    <col min="13569" max="13570" width="12.28515625" style="82" customWidth="1"/>
    <col min="13571" max="13571" width="24.7109375" style="82" customWidth="1"/>
    <col min="13572" max="13573" width="13.5703125" style="82" customWidth="1"/>
    <col min="13574" max="13574" width="13.42578125" style="82" customWidth="1"/>
    <col min="13575" max="13824" width="9.140625" style="82"/>
    <col min="13825" max="13826" width="12.28515625" style="82" customWidth="1"/>
    <col min="13827" max="13827" width="24.7109375" style="82" customWidth="1"/>
    <col min="13828" max="13829" width="13.5703125" style="82" customWidth="1"/>
    <col min="13830" max="13830" width="13.42578125" style="82" customWidth="1"/>
    <col min="13831" max="14080" width="9.140625" style="82"/>
    <col min="14081" max="14082" width="12.28515625" style="82" customWidth="1"/>
    <col min="14083" max="14083" width="24.7109375" style="82" customWidth="1"/>
    <col min="14084" max="14085" width="13.5703125" style="82" customWidth="1"/>
    <col min="14086" max="14086" width="13.42578125" style="82" customWidth="1"/>
    <col min="14087" max="14336" width="9.140625" style="82"/>
    <col min="14337" max="14338" width="12.28515625" style="82" customWidth="1"/>
    <col min="14339" max="14339" width="24.7109375" style="82" customWidth="1"/>
    <col min="14340" max="14341" width="13.5703125" style="82" customWidth="1"/>
    <col min="14342" max="14342" width="13.42578125" style="82" customWidth="1"/>
    <col min="14343" max="14592" width="9.140625" style="82"/>
    <col min="14593" max="14594" width="12.28515625" style="82" customWidth="1"/>
    <col min="14595" max="14595" width="24.7109375" style="82" customWidth="1"/>
    <col min="14596" max="14597" width="13.5703125" style="82" customWidth="1"/>
    <col min="14598" max="14598" width="13.42578125" style="82" customWidth="1"/>
    <col min="14599" max="14848" width="9.140625" style="82"/>
    <col min="14849" max="14850" width="12.28515625" style="82" customWidth="1"/>
    <col min="14851" max="14851" width="24.7109375" style="82" customWidth="1"/>
    <col min="14852" max="14853" width="13.5703125" style="82" customWidth="1"/>
    <col min="14854" max="14854" width="13.42578125" style="82" customWidth="1"/>
    <col min="14855" max="15104" width="9.140625" style="82"/>
    <col min="15105" max="15106" width="12.28515625" style="82" customWidth="1"/>
    <col min="15107" max="15107" width="24.7109375" style="82" customWidth="1"/>
    <col min="15108" max="15109" width="13.5703125" style="82" customWidth="1"/>
    <col min="15110" max="15110" width="13.42578125" style="82" customWidth="1"/>
    <col min="15111" max="15360" width="9.140625" style="82"/>
    <col min="15361" max="15362" width="12.28515625" style="82" customWidth="1"/>
    <col min="15363" max="15363" width="24.7109375" style="82" customWidth="1"/>
    <col min="15364" max="15365" width="13.5703125" style="82" customWidth="1"/>
    <col min="15366" max="15366" width="13.42578125" style="82" customWidth="1"/>
    <col min="15367" max="15616" width="9.140625" style="82"/>
    <col min="15617" max="15618" width="12.28515625" style="82" customWidth="1"/>
    <col min="15619" max="15619" width="24.7109375" style="82" customWidth="1"/>
    <col min="15620" max="15621" width="13.5703125" style="82" customWidth="1"/>
    <col min="15622" max="15622" width="13.42578125" style="82" customWidth="1"/>
    <col min="15623" max="15872" width="9.140625" style="82"/>
    <col min="15873" max="15874" width="12.28515625" style="82" customWidth="1"/>
    <col min="15875" max="15875" width="24.7109375" style="82" customWidth="1"/>
    <col min="15876" max="15877" width="13.5703125" style="82" customWidth="1"/>
    <col min="15878" max="15878" width="13.42578125" style="82" customWidth="1"/>
    <col min="15879" max="16128" width="9.140625" style="82"/>
    <col min="16129" max="16130" width="12.28515625" style="82" customWidth="1"/>
    <col min="16131" max="16131" width="24.7109375" style="82" customWidth="1"/>
    <col min="16132" max="16133" width="13.5703125" style="82" customWidth="1"/>
    <col min="16134" max="16134" width="13.42578125" style="82" customWidth="1"/>
    <col min="16135" max="16384" width="9.140625" style="82"/>
  </cols>
  <sheetData>
    <row r="1" spans="1:7" ht="21" customHeight="1">
      <c r="A1" s="173" t="s">
        <v>70</v>
      </c>
      <c r="B1" s="173"/>
      <c r="C1" s="173"/>
      <c r="D1" s="173"/>
      <c r="E1" s="173"/>
      <c r="F1" s="173"/>
    </row>
    <row r="2" spans="1:7" ht="15">
      <c r="A2" s="174" t="s">
        <v>71</v>
      </c>
      <c r="B2" s="174"/>
      <c r="C2" s="174"/>
      <c r="D2" s="174"/>
      <c r="E2" s="174"/>
      <c r="F2" s="83"/>
    </row>
    <row r="3" spans="1:7" ht="18" customHeight="1">
      <c r="A3" s="174" t="s">
        <v>72</v>
      </c>
      <c r="B3" s="174"/>
      <c r="C3" s="174"/>
      <c r="D3" s="174"/>
      <c r="E3" s="174"/>
      <c r="F3" s="174"/>
    </row>
    <row r="4" spans="1:7" ht="15">
      <c r="A4" s="84" t="s">
        <v>73</v>
      </c>
      <c r="B4" s="84" t="s">
        <v>74</v>
      </c>
      <c r="C4" s="84" t="s">
        <v>75</v>
      </c>
      <c r="D4" s="84" t="s">
        <v>76</v>
      </c>
      <c r="E4" s="84" t="s">
        <v>77</v>
      </c>
      <c r="F4" s="84" t="s">
        <v>78</v>
      </c>
    </row>
    <row r="5" spans="1:7" ht="15.75">
      <c r="A5" s="85"/>
      <c r="B5" s="85"/>
      <c r="C5" s="84" t="s">
        <v>79</v>
      </c>
      <c r="D5" s="85"/>
      <c r="E5" s="85"/>
      <c r="F5" s="86">
        <v>1496531</v>
      </c>
    </row>
    <row r="6" spans="1:7" ht="25.5">
      <c r="A6" s="87" t="s">
        <v>150</v>
      </c>
      <c r="B6" s="88">
        <v>0</v>
      </c>
      <c r="C6" s="87" t="s">
        <v>151</v>
      </c>
      <c r="D6" s="88">
        <v>650</v>
      </c>
      <c r="E6" s="88"/>
      <c r="F6" s="88">
        <v>2809836</v>
      </c>
      <c r="G6" s="87">
        <v>3003</v>
      </c>
    </row>
    <row r="7" spans="1:7">
      <c r="A7" s="87" t="s">
        <v>98</v>
      </c>
      <c r="B7" s="88">
        <v>0</v>
      </c>
      <c r="C7" s="87" t="s">
        <v>99</v>
      </c>
      <c r="D7" s="88">
        <v>750</v>
      </c>
      <c r="E7" s="88"/>
      <c r="F7" s="88">
        <v>1790626</v>
      </c>
      <c r="G7" s="87">
        <v>2776</v>
      </c>
    </row>
    <row r="8" spans="1:7">
      <c r="A8" s="87" t="s">
        <v>82</v>
      </c>
      <c r="B8" s="88">
        <v>0</v>
      </c>
      <c r="C8" s="87" t="s">
        <v>83</v>
      </c>
      <c r="D8" s="88">
        <v>1040</v>
      </c>
      <c r="E8" s="88"/>
      <c r="F8" s="88">
        <v>1454456</v>
      </c>
      <c r="G8" s="87">
        <v>2879</v>
      </c>
    </row>
    <row r="9" spans="1:7">
      <c r="A9" s="87" t="s">
        <v>149</v>
      </c>
      <c r="B9" s="88">
        <v>0</v>
      </c>
      <c r="C9" s="87" t="s">
        <v>143</v>
      </c>
      <c r="D9" s="88">
        <v>1700</v>
      </c>
      <c r="E9" s="88"/>
      <c r="F9" s="88">
        <v>2810486</v>
      </c>
      <c r="G9" s="87">
        <v>2623</v>
      </c>
    </row>
    <row r="10" spans="1:7">
      <c r="A10" s="87" t="s">
        <v>122</v>
      </c>
      <c r="B10" s="88">
        <v>0</v>
      </c>
      <c r="C10" s="87" t="s">
        <v>123</v>
      </c>
      <c r="D10" s="88">
        <v>2000</v>
      </c>
      <c r="E10" s="88"/>
      <c r="F10" s="88">
        <v>2259876</v>
      </c>
      <c r="G10" s="87">
        <v>1385</v>
      </c>
    </row>
    <row r="11" spans="1:7">
      <c r="A11" s="87" t="s">
        <v>132</v>
      </c>
      <c r="B11" s="88">
        <v>0</v>
      </c>
      <c r="C11" s="87" t="s">
        <v>123</v>
      </c>
      <c r="D11" s="88">
        <v>2000</v>
      </c>
      <c r="E11" s="88"/>
      <c r="F11" s="88">
        <v>2606666</v>
      </c>
      <c r="G11" s="87">
        <v>1385</v>
      </c>
    </row>
    <row r="12" spans="1:7">
      <c r="A12" s="87" t="s">
        <v>139</v>
      </c>
      <c r="B12" s="88">
        <v>0</v>
      </c>
      <c r="C12" s="87" t="s">
        <v>123</v>
      </c>
      <c r="D12" s="88">
        <v>2000</v>
      </c>
      <c r="E12" s="88"/>
      <c r="F12" s="88">
        <v>2573146</v>
      </c>
      <c r="G12" s="87">
        <v>1385</v>
      </c>
    </row>
    <row r="13" spans="1:7">
      <c r="A13" s="87" t="s">
        <v>152</v>
      </c>
      <c r="B13" s="88">
        <v>0</v>
      </c>
      <c r="C13" s="87" t="s">
        <v>123</v>
      </c>
      <c r="D13" s="88">
        <v>2000</v>
      </c>
      <c r="E13" s="88"/>
      <c r="F13" s="88">
        <v>2807836</v>
      </c>
      <c r="G13" s="87">
        <v>1385</v>
      </c>
    </row>
    <row r="14" spans="1:7">
      <c r="A14" s="87" t="s">
        <v>148</v>
      </c>
      <c r="B14" s="88">
        <v>0</v>
      </c>
      <c r="C14" s="87" t="s">
        <v>125</v>
      </c>
      <c r="D14" s="88">
        <v>2500</v>
      </c>
      <c r="E14" s="88"/>
      <c r="F14" s="88">
        <v>2812186</v>
      </c>
      <c r="G14" s="87">
        <v>2756</v>
      </c>
    </row>
    <row r="15" spans="1:7">
      <c r="A15" s="87" t="s">
        <v>105</v>
      </c>
      <c r="B15" s="88">
        <v>0</v>
      </c>
      <c r="C15" s="87" t="s">
        <v>83</v>
      </c>
      <c r="D15" s="88">
        <v>3120</v>
      </c>
      <c r="E15" s="88"/>
      <c r="F15" s="88">
        <v>1856416</v>
      </c>
      <c r="G15" s="87">
        <v>2879</v>
      </c>
    </row>
    <row r="16" spans="1:7" ht="25.5">
      <c r="A16" s="87" t="s">
        <v>140</v>
      </c>
      <c r="B16" s="88">
        <v>0</v>
      </c>
      <c r="C16" s="87" t="s">
        <v>141</v>
      </c>
      <c r="D16" s="88">
        <v>6000</v>
      </c>
      <c r="E16" s="88"/>
      <c r="F16" s="88">
        <v>2567146</v>
      </c>
      <c r="G16" s="87">
        <v>2642</v>
      </c>
    </row>
    <row r="17" spans="1:7" ht="25.5">
      <c r="A17" s="87" t="s">
        <v>140</v>
      </c>
      <c r="B17" s="88">
        <v>0</v>
      </c>
      <c r="C17" s="87" t="s">
        <v>141</v>
      </c>
      <c r="D17" s="88">
        <v>14960</v>
      </c>
      <c r="E17" s="88"/>
      <c r="F17" s="88">
        <v>2552186</v>
      </c>
      <c r="G17" s="87">
        <v>2642</v>
      </c>
    </row>
    <row r="18" spans="1:7">
      <c r="A18" s="87" t="s">
        <v>134</v>
      </c>
      <c r="B18" s="88">
        <v>0</v>
      </c>
      <c r="C18" s="87" t="s">
        <v>136</v>
      </c>
      <c r="D18" s="88">
        <v>67000</v>
      </c>
      <c r="E18" s="88"/>
      <c r="F18" s="88">
        <v>2425146</v>
      </c>
      <c r="G18" s="87">
        <v>1311</v>
      </c>
    </row>
    <row r="19" spans="1:7">
      <c r="A19" s="87" t="s">
        <v>118</v>
      </c>
      <c r="B19" s="88">
        <v>0</v>
      </c>
      <c r="C19" s="87" t="s">
        <v>85</v>
      </c>
      <c r="D19" s="88">
        <v>76000</v>
      </c>
      <c r="E19" s="88"/>
      <c r="F19" s="88">
        <v>1961876</v>
      </c>
      <c r="G19" s="87">
        <v>5227</v>
      </c>
    </row>
    <row r="20" spans="1:7">
      <c r="A20" s="87" t="s">
        <v>110</v>
      </c>
      <c r="B20" s="88">
        <v>537</v>
      </c>
      <c r="C20" s="87" t="s">
        <v>111</v>
      </c>
      <c r="D20" s="88"/>
      <c r="E20" s="88">
        <v>180000</v>
      </c>
      <c r="F20" s="88">
        <v>2020196</v>
      </c>
      <c r="G20" s="87">
        <v>1385</v>
      </c>
    </row>
    <row r="21" spans="1:7">
      <c r="A21" s="87" t="s">
        <v>114</v>
      </c>
      <c r="B21" s="88">
        <v>538</v>
      </c>
      <c r="C21" s="87" t="s">
        <v>115</v>
      </c>
      <c r="D21" s="88"/>
      <c r="E21" s="88">
        <v>125000</v>
      </c>
      <c r="F21" s="88">
        <v>2098336</v>
      </c>
      <c r="G21" s="87">
        <v>1422</v>
      </c>
    </row>
    <row r="22" spans="1:7">
      <c r="A22" s="87" t="s">
        <v>130</v>
      </c>
      <c r="B22" s="88">
        <v>543</v>
      </c>
      <c r="C22" s="87" t="s">
        <v>131</v>
      </c>
      <c r="D22" s="88"/>
      <c r="E22" s="88">
        <v>150000</v>
      </c>
      <c r="F22" s="88">
        <v>2608666</v>
      </c>
      <c r="G22" s="87">
        <v>1596</v>
      </c>
    </row>
    <row r="23" spans="1:7">
      <c r="A23" s="87" t="s">
        <v>142</v>
      </c>
      <c r="B23" s="88">
        <v>545</v>
      </c>
      <c r="C23" s="87" t="s">
        <v>143</v>
      </c>
      <c r="D23" s="88"/>
      <c r="E23" s="88">
        <v>100000</v>
      </c>
      <c r="F23" s="88">
        <v>2652186</v>
      </c>
      <c r="G23" s="87">
        <v>2623</v>
      </c>
    </row>
    <row r="24" spans="1:7">
      <c r="A24" s="87" t="s">
        <v>128</v>
      </c>
      <c r="B24" s="88">
        <v>542</v>
      </c>
      <c r="C24" s="87" t="s">
        <v>129</v>
      </c>
      <c r="D24" s="88"/>
      <c r="E24" s="88">
        <v>100000</v>
      </c>
      <c r="F24" s="88">
        <v>2458666</v>
      </c>
      <c r="G24" s="87">
        <v>2625</v>
      </c>
    </row>
    <row r="25" spans="1:7" ht="25.5">
      <c r="A25" s="87" t="s">
        <v>91</v>
      </c>
      <c r="B25" s="88">
        <v>0</v>
      </c>
      <c r="C25" s="87" t="s">
        <v>92</v>
      </c>
      <c r="D25" s="88"/>
      <c r="E25" s="88">
        <v>40000</v>
      </c>
      <c r="F25" s="88">
        <v>1582676</v>
      </c>
      <c r="G25" s="87">
        <v>2647</v>
      </c>
    </row>
    <row r="26" spans="1:7">
      <c r="A26" s="87" t="s">
        <v>119</v>
      </c>
      <c r="B26" s="88">
        <v>540</v>
      </c>
      <c r="C26" s="87" t="s">
        <v>121</v>
      </c>
      <c r="D26" s="88"/>
      <c r="E26" s="88">
        <v>200000</v>
      </c>
      <c r="F26" s="88">
        <v>2261876</v>
      </c>
      <c r="G26" s="87">
        <v>2716</v>
      </c>
    </row>
    <row r="27" spans="1:7" ht="25.5">
      <c r="A27" s="87" t="s">
        <v>96</v>
      </c>
      <c r="B27" s="88">
        <v>0</v>
      </c>
      <c r="C27" s="87" t="s">
        <v>97</v>
      </c>
      <c r="D27" s="88"/>
      <c r="E27" s="88">
        <v>18700</v>
      </c>
      <c r="F27" s="88">
        <v>1791376</v>
      </c>
      <c r="G27" s="87">
        <v>2733</v>
      </c>
    </row>
    <row r="28" spans="1:7">
      <c r="A28" s="87" t="s">
        <v>124</v>
      </c>
      <c r="B28" s="88">
        <v>541</v>
      </c>
      <c r="C28" s="87" t="s">
        <v>125</v>
      </c>
      <c r="D28" s="88"/>
      <c r="E28" s="88">
        <v>150000</v>
      </c>
      <c r="F28" s="88">
        <v>2409876</v>
      </c>
      <c r="G28" s="87">
        <v>2756</v>
      </c>
    </row>
    <row r="29" spans="1:7" ht="25.5">
      <c r="A29" s="87" t="s">
        <v>103</v>
      </c>
      <c r="B29" s="88">
        <v>0</v>
      </c>
      <c r="C29" s="87" t="s">
        <v>104</v>
      </c>
      <c r="D29" s="88"/>
      <c r="E29" s="88">
        <v>40000</v>
      </c>
      <c r="F29" s="88">
        <v>1859536</v>
      </c>
      <c r="G29" s="87">
        <v>2793</v>
      </c>
    </row>
    <row r="30" spans="1:7">
      <c r="A30" s="87" t="s">
        <v>101</v>
      </c>
      <c r="B30" s="88">
        <v>0</v>
      </c>
      <c r="C30" s="87" t="s">
        <v>102</v>
      </c>
      <c r="D30" s="88"/>
      <c r="E30" s="88">
        <v>70000</v>
      </c>
      <c r="F30" s="88">
        <v>1819536</v>
      </c>
      <c r="G30" s="87">
        <v>2797</v>
      </c>
    </row>
    <row r="31" spans="1:7" ht="25.5">
      <c r="A31" s="87" t="s">
        <v>119</v>
      </c>
      <c r="B31" s="88">
        <v>539</v>
      </c>
      <c r="C31" s="87" t="s">
        <v>120</v>
      </c>
      <c r="D31" s="88"/>
      <c r="E31" s="88">
        <v>100000</v>
      </c>
      <c r="F31" s="88">
        <v>2061876</v>
      </c>
      <c r="G31" s="87">
        <v>2839</v>
      </c>
    </row>
    <row r="32" spans="1:7">
      <c r="A32" s="87" t="s">
        <v>91</v>
      </c>
      <c r="B32" s="88">
        <v>0</v>
      </c>
      <c r="C32" s="87" t="s">
        <v>94</v>
      </c>
      <c r="D32" s="88"/>
      <c r="E32" s="88">
        <v>80000</v>
      </c>
      <c r="F32" s="88">
        <v>1702676</v>
      </c>
      <c r="G32" s="87">
        <v>2846</v>
      </c>
    </row>
    <row r="33" spans="1:7">
      <c r="A33" s="87" t="s">
        <v>91</v>
      </c>
      <c r="B33" s="88">
        <v>0</v>
      </c>
      <c r="C33" s="87" t="s">
        <v>95</v>
      </c>
      <c r="D33" s="88"/>
      <c r="E33" s="88">
        <v>70000</v>
      </c>
      <c r="F33" s="88">
        <v>1772676</v>
      </c>
      <c r="G33" s="87">
        <v>2894</v>
      </c>
    </row>
    <row r="34" spans="1:7" ht="25.5">
      <c r="A34" s="87" t="s">
        <v>146</v>
      </c>
      <c r="B34" s="88">
        <v>548</v>
      </c>
      <c r="C34" s="87" t="s">
        <v>147</v>
      </c>
      <c r="D34" s="88"/>
      <c r="E34" s="88">
        <v>22500</v>
      </c>
      <c r="F34" s="88">
        <v>2814686</v>
      </c>
      <c r="G34" s="87">
        <v>2946</v>
      </c>
    </row>
    <row r="35" spans="1:7">
      <c r="A35" s="87" t="s">
        <v>89</v>
      </c>
      <c r="B35" s="88">
        <v>0</v>
      </c>
      <c r="C35" s="87" t="s">
        <v>90</v>
      </c>
      <c r="D35" s="88"/>
      <c r="E35" s="88">
        <v>70000</v>
      </c>
      <c r="F35" s="88">
        <v>1542676</v>
      </c>
      <c r="G35" s="87">
        <v>2962</v>
      </c>
    </row>
    <row r="36" spans="1:7" ht="25.5">
      <c r="A36" s="87" t="s">
        <v>91</v>
      </c>
      <c r="B36" s="88">
        <v>0</v>
      </c>
      <c r="C36" s="87" t="s">
        <v>93</v>
      </c>
      <c r="D36" s="88"/>
      <c r="E36" s="88">
        <v>40000</v>
      </c>
      <c r="F36" s="88">
        <v>1622676</v>
      </c>
      <c r="G36" s="87">
        <v>2974</v>
      </c>
    </row>
    <row r="37" spans="1:7" ht="25.5">
      <c r="A37" s="87" t="s">
        <v>106</v>
      </c>
      <c r="B37" s="88">
        <v>536</v>
      </c>
      <c r="C37" s="87" t="s">
        <v>107</v>
      </c>
      <c r="D37" s="88"/>
      <c r="E37" s="88">
        <v>38000</v>
      </c>
      <c r="F37" s="88">
        <v>1894416</v>
      </c>
      <c r="G37" s="87">
        <v>3003</v>
      </c>
    </row>
    <row r="38" spans="1:7">
      <c r="A38" s="87" t="s">
        <v>144</v>
      </c>
      <c r="B38" s="88">
        <v>0</v>
      </c>
      <c r="C38" s="87" t="s">
        <v>145</v>
      </c>
      <c r="D38" s="88"/>
      <c r="E38" s="88">
        <v>40000</v>
      </c>
      <c r="F38" s="88">
        <v>2692186</v>
      </c>
      <c r="G38" s="87">
        <v>3038</v>
      </c>
    </row>
    <row r="39" spans="1:7">
      <c r="A39" s="87" t="s">
        <v>84</v>
      </c>
      <c r="B39" s="88">
        <v>0</v>
      </c>
      <c r="C39" s="87" t="s">
        <v>85</v>
      </c>
      <c r="D39" s="88"/>
      <c r="E39" s="88">
        <v>100000</v>
      </c>
      <c r="F39" s="88">
        <v>1554456</v>
      </c>
      <c r="G39" s="87">
        <v>5227</v>
      </c>
    </row>
    <row r="40" spans="1:7">
      <c r="A40" s="87" t="s">
        <v>146</v>
      </c>
      <c r="B40" s="88">
        <v>547</v>
      </c>
      <c r="C40" s="87" t="s">
        <v>85</v>
      </c>
      <c r="D40" s="88"/>
      <c r="E40" s="88">
        <v>100000</v>
      </c>
      <c r="F40" s="88">
        <v>2792186</v>
      </c>
      <c r="G40" s="87">
        <v>5227</v>
      </c>
    </row>
    <row r="41" spans="1:7">
      <c r="A41" s="87" t="s">
        <v>137</v>
      </c>
      <c r="B41" s="88">
        <v>544</v>
      </c>
      <c r="C41" s="87" t="s">
        <v>138</v>
      </c>
      <c r="D41" s="88"/>
      <c r="E41" s="88">
        <v>150000</v>
      </c>
      <c r="F41" s="88">
        <v>2575146</v>
      </c>
      <c r="G41" s="87">
        <v>5677</v>
      </c>
    </row>
    <row r="42" spans="1:7">
      <c r="A42" s="87"/>
      <c r="B42" s="88"/>
      <c r="C42" s="87"/>
      <c r="D42" s="88"/>
      <c r="E42" s="88"/>
      <c r="F42" s="88"/>
      <c r="G42" s="87"/>
    </row>
    <row r="43" spans="1:7">
      <c r="A43" s="87"/>
      <c r="B43" s="88"/>
      <c r="C43" s="87"/>
      <c r="D43" s="88"/>
      <c r="E43" s="88"/>
      <c r="F43" s="88"/>
      <c r="G43" s="87"/>
    </row>
    <row r="44" spans="1:7">
      <c r="A44" s="87" t="s">
        <v>132</v>
      </c>
      <c r="B44" s="88">
        <v>0</v>
      </c>
      <c r="C44" s="87" t="s">
        <v>133</v>
      </c>
      <c r="D44" s="88">
        <v>58810</v>
      </c>
      <c r="E44" s="88"/>
      <c r="F44" s="88">
        <v>2547856</v>
      </c>
      <c r="G44" s="87" t="s">
        <v>159</v>
      </c>
    </row>
    <row r="45" spans="1:7">
      <c r="A45" s="87" t="s">
        <v>80</v>
      </c>
      <c r="B45" s="88">
        <v>0</v>
      </c>
      <c r="C45" s="87" t="s">
        <v>81</v>
      </c>
      <c r="D45" s="88">
        <v>41035</v>
      </c>
      <c r="E45" s="88"/>
      <c r="F45" s="88">
        <v>1455496</v>
      </c>
      <c r="G45" s="87" t="s">
        <v>153</v>
      </c>
    </row>
    <row r="46" spans="1:7">
      <c r="A46" s="87" t="s">
        <v>98</v>
      </c>
      <c r="B46" s="88">
        <v>0</v>
      </c>
      <c r="C46" s="87" t="s">
        <v>100</v>
      </c>
      <c r="D46" s="88">
        <v>41090</v>
      </c>
      <c r="E46" s="88"/>
      <c r="F46" s="88">
        <v>1749536</v>
      </c>
      <c r="G46" s="87" t="s">
        <v>156</v>
      </c>
    </row>
    <row r="47" spans="1:7">
      <c r="A47" s="87" t="s">
        <v>108</v>
      </c>
      <c r="B47" s="88">
        <v>0</v>
      </c>
      <c r="C47" s="87" t="s">
        <v>109</v>
      </c>
      <c r="D47" s="88">
        <v>54220</v>
      </c>
      <c r="E47" s="88"/>
      <c r="F47" s="88">
        <v>1840196</v>
      </c>
      <c r="G47" s="87" t="s">
        <v>156</v>
      </c>
    </row>
    <row r="48" spans="1:7">
      <c r="A48" s="87" t="s">
        <v>87</v>
      </c>
      <c r="B48" s="88">
        <v>0</v>
      </c>
      <c r="C48" s="87" t="s">
        <v>88</v>
      </c>
      <c r="D48" s="88">
        <v>41890</v>
      </c>
      <c r="E48" s="88"/>
      <c r="F48" s="88">
        <v>1472676</v>
      </c>
      <c r="G48" s="87" t="s">
        <v>155</v>
      </c>
    </row>
    <row r="49" spans="1:7">
      <c r="A49" s="87" t="s">
        <v>134</v>
      </c>
      <c r="B49" s="88">
        <v>0</v>
      </c>
      <c r="C49" s="87" t="s">
        <v>135</v>
      </c>
      <c r="D49" s="88">
        <v>55710</v>
      </c>
      <c r="E49" s="88"/>
      <c r="F49" s="88">
        <v>2492146</v>
      </c>
      <c r="G49" s="87" t="s">
        <v>160</v>
      </c>
    </row>
    <row r="50" spans="1:7">
      <c r="A50" s="87" t="s">
        <v>126</v>
      </c>
      <c r="B50" s="88">
        <v>0</v>
      </c>
      <c r="C50" s="87" t="s">
        <v>127</v>
      </c>
      <c r="D50" s="88">
        <v>51210</v>
      </c>
      <c r="E50" s="88"/>
      <c r="F50" s="88">
        <v>2358666</v>
      </c>
      <c r="G50" s="87" t="s">
        <v>127</v>
      </c>
    </row>
    <row r="51" spans="1:7">
      <c r="A51" s="87" t="s">
        <v>116</v>
      </c>
      <c r="B51" s="88">
        <v>0</v>
      </c>
      <c r="C51" s="87" t="s">
        <v>117</v>
      </c>
      <c r="D51" s="88">
        <v>60460</v>
      </c>
      <c r="E51" s="88"/>
      <c r="F51" s="88">
        <v>2037876</v>
      </c>
      <c r="G51" s="87" t="s">
        <v>158</v>
      </c>
    </row>
    <row r="52" spans="1:7">
      <c r="A52" s="87" t="s">
        <v>112</v>
      </c>
      <c r="B52" s="88">
        <v>0</v>
      </c>
      <c r="C52" s="87" t="s">
        <v>113</v>
      </c>
      <c r="D52" s="88">
        <v>46860</v>
      </c>
      <c r="E52" s="88"/>
      <c r="F52" s="88">
        <v>1973336</v>
      </c>
      <c r="G52" s="87" t="s">
        <v>157</v>
      </c>
    </row>
    <row r="53" spans="1:7">
      <c r="A53" s="87" t="s">
        <v>86</v>
      </c>
      <c r="B53" s="88">
        <v>0</v>
      </c>
      <c r="C53" s="87"/>
      <c r="D53" s="88">
        <v>39890</v>
      </c>
      <c r="E53" s="88"/>
      <c r="F53" s="88">
        <v>1514566</v>
      </c>
      <c r="G53" s="87"/>
    </row>
    <row r="55" spans="1:7">
      <c r="D55" s="89">
        <f>SUM(D44:D54)</f>
        <v>491175</v>
      </c>
    </row>
  </sheetData>
  <sortState ref="A6:J41">
    <sortCondition ref="D6:D41"/>
  </sortState>
  <mergeCells count="3">
    <mergeCell ref="A1:F1"/>
    <mergeCell ref="A2:E2"/>
    <mergeCell ref="A3:F3"/>
  </mergeCells>
  <pageMargins left="1" right="0.30000000000000004" top="0.5" bottom="0.75" header="0.5" footer="0.5"/>
  <pageSetup paperSize="9" orientation="portrait" verticalDpi="0" r:id="rId1"/>
  <headerFooter alignWithMargins="0">
    <oddFooter xml:space="preserve">&amp;L&amp;C&amp;R&amp;"Tahoma"&amp;10 &amp;BPage No: &amp;P/&amp;N&amp;B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N38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RowHeight="16.5"/>
  <cols>
    <col min="1" max="1" width="4.140625" style="75" customWidth="1"/>
    <col min="2" max="2" width="5.42578125" style="75" customWidth="1"/>
    <col min="3" max="3" width="5.85546875" style="75" customWidth="1"/>
    <col min="4" max="4" width="7.28515625" style="75" customWidth="1"/>
    <col min="5" max="5" width="25.140625" style="57" customWidth="1"/>
    <col min="6" max="6" width="5.5703125" style="75" customWidth="1"/>
    <col min="7" max="7" width="9.28515625" style="38" customWidth="1"/>
    <col min="8" max="8" width="8.5703125" style="38" customWidth="1"/>
    <col min="9" max="9" width="12.140625" style="38" customWidth="1"/>
    <col min="10" max="10" width="8.5703125" style="38" customWidth="1"/>
    <col min="11" max="11" width="9.42578125" style="38" customWidth="1"/>
    <col min="12" max="14" width="9.140625" style="38" customWidth="1"/>
    <col min="15" max="15" width="9.140625" style="77" customWidth="1"/>
    <col min="16" max="16" width="6.42578125" style="73" customWidth="1"/>
    <col min="17" max="17" width="9.28515625" style="38" customWidth="1"/>
    <col min="18" max="18" width="8.5703125" style="38" customWidth="1"/>
    <col min="19" max="19" width="14.5703125" style="75" customWidth="1"/>
    <col min="20" max="170" width="9.140625" style="38"/>
    <col min="171" max="171" width="4.140625" style="38" customWidth="1"/>
    <col min="172" max="172" width="0" style="38" hidden="1" customWidth="1"/>
    <col min="173" max="173" width="5.85546875" style="38" customWidth="1"/>
    <col min="174" max="174" width="4.85546875" style="38" customWidth="1"/>
    <col min="175" max="175" width="21.85546875" style="38" customWidth="1"/>
    <col min="176" max="176" width="5.5703125" style="38" customWidth="1"/>
    <col min="177" max="177" width="11.42578125" style="38" customWidth="1"/>
    <col min="178" max="178" width="9.140625" style="38" customWidth="1"/>
    <col min="179" max="179" width="9.85546875" style="38" customWidth="1"/>
    <col min="180" max="181" width="9.140625" style="38" customWidth="1"/>
    <col min="182" max="182" width="13.5703125" style="38" customWidth="1"/>
    <col min="183" max="183" width="13.28515625" style="38" customWidth="1"/>
    <col min="184" max="184" width="15.7109375" style="38" customWidth="1"/>
    <col min="185" max="186" width="9.140625" style="38" customWidth="1"/>
    <col min="187" max="187" width="12.7109375" style="38" customWidth="1"/>
    <col min="188" max="188" width="9.85546875" style="38" customWidth="1"/>
    <col min="189" max="189" width="14.5703125" style="38" customWidth="1"/>
    <col min="190" max="190" width="9.140625" style="38" customWidth="1"/>
    <col min="191" max="191" width="11.5703125" style="38" customWidth="1"/>
    <col min="192" max="192" width="9.140625" style="38" customWidth="1"/>
    <col min="193" max="193" width="10.85546875" style="38" customWidth="1"/>
    <col min="194" max="194" width="11.28515625" style="38" customWidth="1"/>
    <col min="195" max="195" width="10.28515625" style="38" customWidth="1"/>
    <col min="196" max="196" width="9.140625" style="38" customWidth="1"/>
    <col min="197" max="197" width="14.42578125" style="38" customWidth="1"/>
    <col min="198" max="198" width="6.7109375" style="38" customWidth="1"/>
    <col min="199" max="199" width="7.140625" style="38" customWidth="1"/>
    <col min="200" max="200" width="6.7109375" style="38" customWidth="1"/>
    <col min="201" max="201" width="7" style="38" customWidth="1"/>
    <col min="202" max="203" width="9.140625" style="38" customWidth="1"/>
    <col min="204" max="204" width="6.42578125" style="38" customWidth="1"/>
    <col min="205" max="206" width="9.140625" style="38" customWidth="1"/>
    <col min="207" max="207" width="6.7109375" style="38" customWidth="1"/>
    <col min="208" max="208" width="6.42578125" style="38" customWidth="1"/>
    <col min="209" max="209" width="9.28515625" style="38" customWidth="1"/>
    <col min="210" max="210" width="8.5703125" style="38" customWidth="1"/>
    <col min="211" max="211" width="6.7109375" style="38" customWidth="1"/>
    <col min="212" max="212" width="6.42578125" style="38" customWidth="1"/>
    <col min="213" max="214" width="9.140625" style="38" customWidth="1"/>
    <col min="215" max="215" width="6.42578125" style="38" customWidth="1"/>
    <col min="216" max="216" width="8" style="38" customWidth="1"/>
    <col min="217" max="217" width="9.140625" style="38" customWidth="1"/>
    <col min="218" max="218" width="6.28515625" style="38" customWidth="1"/>
    <col min="219" max="219" width="6.85546875" style="38" customWidth="1"/>
    <col min="220" max="220" width="9.140625" style="38" customWidth="1"/>
    <col min="221" max="221" width="5.42578125" style="38" customWidth="1"/>
    <col min="222" max="222" width="8.140625" style="38" customWidth="1"/>
    <col min="223" max="223" width="11.140625" style="38" customWidth="1"/>
    <col min="224" max="224" width="8.28515625" style="38" customWidth="1"/>
    <col min="225" max="225" width="16.7109375" style="38" customWidth="1"/>
    <col min="226" max="226" width="12.7109375" style="38" customWidth="1"/>
    <col min="227" max="227" width="13" style="38" customWidth="1"/>
    <col min="228" max="228" width="16.7109375" style="38" customWidth="1"/>
    <col min="229" max="229" width="12.7109375" style="38" customWidth="1"/>
    <col min="230" max="230" width="12.85546875" style="38" customWidth="1"/>
    <col min="231" max="231" width="14.42578125" style="38" customWidth="1"/>
    <col min="232" max="232" width="12.7109375" style="38" customWidth="1"/>
    <col min="233" max="234" width="12.85546875" style="38" customWidth="1"/>
    <col min="235" max="235" width="12.7109375" style="38" customWidth="1"/>
    <col min="236" max="236" width="12.5703125" style="38" customWidth="1"/>
    <col min="237" max="237" width="10.42578125" style="38" customWidth="1"/>
    <col min="238" max="239" width="12.7109375" style="38" customWidth="1"/>
    <col min="240" max="240" width="12.85546875" style="38" bestFit="1" customWidth="1"/>
    <col min="241" max="242" width="12.85546875" style="38" customWidth="1"/>
    <col min="243" max="243" width="24.140625" style="38" bestFit="1" customWidth="1"/>
    <col min="244" max="244" width="13.28515625" style="38" customWidth="1"/>
    <col min="245" max="245" width="12.85546875" style="38" bestFit="1" customWidth="1"/>
    <col min="246" max="246" width="12.7109375" style="38" bestFit="1" customWidth="1"/>
    <col min="247" max="249" width="12.85546875" style="38" bestFit="1" customWidth="1"/>
    <col min="250" max="250" width="12.7109375" style="38" bestFit="1" customWidth="1"/>
    <col min="251" max="251" width="12.85546875" style="38" bestFit="1" customWidth="1"/>
    <col min="252" max="252" width="7.28515625" style="38" customWidth="1"/>
    <col min="253" max="254" width="9.140625" style="38"/>
    <col min="255" max="255" width="33.42578125" style="38" bestFit="1" customWidth="1"/>
    <col min="256" max="257" width="12.85546875" style="38" bestFit="1" customWidth="1"/>
    <col min="258" max="258" width="9.140625" style="38"/>
    <col min="259" max="259" width="12.85546875" style="38" bestFit="1" customWidth="1"/>
    <col min="260" max="426" width="9.140625" style="38"/>
    <col min="427" max="427" width="4.140625" style="38" customWidth="1"/>
    <col min="428" max="428" width="0" style="38" hidden="1" customWidth="1"/>
    <col min="429" max="429" width="5.85546875" style="38" customWidth="1"/>
    <col min="430" max="430" width="4.85546875" style="38" customWidth="1"/>
    <col min="431" max="431" width="21.85546875" style="38" customWidth="1"/>
    <col min="432" max="432" width="5.5703125" style="38" customWidth="1"/>
    <col min="433" max="433" width="11.42578125" style="38" customWidth="1"/>
    <col min="434" max="434" width="9.140625" style="38" customWidth="1"/>
    <col min="435" max="435" width="9.85546875" style="38" customWidth="1"/>
    <col min="436" max="437" width="9.140625" style="38" customWidth="1"/>
    <col min="438" max="438" width="13.5703125" style="38" customWidth="1"/>
    <col min="439" max="439" width="13.28515625" style="38" customWidth="1"/>
    <col min="440" max="440" width="15.7109375" style="38" customWidth="1"/>
    <col min="441" max="442" width="9.140625" style="38" customWidth="1"/>
    <col min="443" max="443" width="12.7109375" style="38" customWidth="1"/>
    <col min="444" max="444" width="9.85546875" style="38" customWidth="1"/>
    <col min="445" max="445" width="14.5703125" style="38" customWidth="1"/>
    <col min="446" max="446" width="9.140625" style="38" customWidth="1"/>
    <col min="447" max="447" width="11.5703125" style="38" customWidth="1"/>
    <col min="448" max="448" width="9.140625" style="38" customWidth="1"/>
    <col min="449" max="449" width="10.85546875" style="38" customWidth="1"/>
    <col min="450" max="450" width="11.28515625" style="38" customWidth="1"/>
    <col min="451" max="451" width="10.28515625" style="38" customWidth="1"/>
    <col min="452" max="452" width="9.140625" style="38" customWidth="1"/>
    <col min="453" max="453" width="14.42578125" style="38" customWidth="1"/>
    <col min="454" max="454" width="6.7109375" style="38" customWidth="1"/>
    <col min="455" max="455" width="7.140625" style="38" customWidth="1"/>
    <col min="456" max="456" width="6.7109375" style="38" customWidth="1"/>
    <col min="457" max="457" width="7" style="38" customWidth="1"/>
    <col min="458" max="459" width="9.140625" style="38" customWidth="1"/>
    <col min="460" max="460" width="6.42578125" style="38" customWidth="1"/>
    <col min="461" max="462" width="9.140625" style="38" customWidth="1"/>
    <col min="463" max="463" width="6.7109375" style="38" customWidth="1"/>
    <col min="464" max="464" width="6.42578125" style="38" customWidth="1"/>
    <col min="465" max="465" width="9.28515625" style="38" customWidth="1"/>
    <col min="466" max="466" width="8.5703125" style="38" customWidth="1"/>
    <col min="467" max="467" width="6.7109375" style="38" customWidth="1"/>
    <col min="468" max="468" width="6.42578125" style="38" customWidth="1"/>
    <col min="469" max="470" width="9.140625" style="38" customWidth="1"/>
    <col min="471" max="471" width="6.42578125" style="38" customWidth="1"/>
    <col min="472" max="472" width="8" style="38" customWidth="1"/>
    <col min="473" max="473" width="9.140625" style="38" customWidth="1"/>
    <col min="474" max="474" width="6.28515625" style="38" customWidth="1"/>
    <col min="475" max="475" width="6.85546875" style="38" customWidth="1"/>
    <col min="476" max="476" width="9.140625" style="38" customWidth="1"/>
    <col min="477" max="477" width="5.42578125" style="38" customWidth="1"/>
    <col min="478" max="478" width="8.140625" style="38" customWidth="1"/>
    <col min="479" max="479" width="11.140625" style="38" customWidth="1"/>
    <col min="480" max="480" width="8.28515625" style="38" customWidth="1"/>
    <col min="481" max="481" width="16.7109375" style="38" customWidth="1"/>
    <col min="482" max="482" width="12.7109375" style="38" customWidth="1"/>
    <col min="483" max="483" width="13" style="38" customWidth="1"/>
    <col min="484" max="484" width="16.7109375" style="38" customWidth="1"/>
    <col min="485" max="485" width="12.7109375" style="38" customWidth="1"/>
    <col min="486" max="486" width="12.85546875" style="38" customWidth="1"/>
    <col min="487" max="487" width="14.42578125" style="38" customWidth="1"/>
    <col min="488" max="488" width="12.7109375" style="38" customWidth="1"/>
    <col min="489" max="490" width="12.85546875" style="38" customWidth="1"/>
    <col min="491" max="491" width="12.7109375" style="38" customWidth="1"/>
    <col min="492" max="492" width="12.5703125" style="38" customWidth="1"/>
    <col min="493" max="493" width="10.42578125" style="38" customWidth="1"/>
    <col min="494" max="495" width="12.7109375" style="38" customWidth="1"/>
    <col min="496" max="496" width="12.85546875" style="38" bestFit="1" customWidth="1"/>
    <col min="497" max="498" width="12.85546875" style="38" customWidth="1"/>
    <col min="499" max="499" width="24.140625" style="38" bestFit="1" customWidth="1"/>
    <col min="500" max="500" width="13.28515625" style="38" customWidth="1"/>
    <col min="501" max="501" width="12.85546875" style="38" bestFit="1" customWidth="1"/>
    <col min="502" max="502" width="12.7109375" style="38" bestFit="1" customWidth="1"/>
    <col min="503" max="505" width="12.85546875" style="38" bestFit="1" customWidth="1"/>
    <col min="506" max="506" width="12.7109375" style="38" bestFit="1" customWidth="1"/>
    <col min="507" max="507" width="12.85546875" style="38" bestFit="1" customWidth="1"/>
    <col min="508" max="508" width="7.28515625" style="38" customWidth="1"/>
    <col min="509" max="510" width="9.140625" style="38"/>
    <col min="511" max="511" width="33.42578125" style="38" bestFit="1" customWidth="1"/>
    <col min="512" max="513" width="12.85546875" style="38" bestFit="1" customWidth="1"/>
    <col min="514" max="514" width="9.140625" style="38"/>
    <col min="515" max="515" width="12.85546875" style="38" bestFit="1" customWidth="1"/>
    <col min="516" max="682" width="9.140625" style="38"/>
    <col min="683" max="683" width="4.140625" style="38" customWidth="1"/>
    <col min="684" max="684" width="0" style="38" hidden="1" customWidth="1"/>
    <col min="685" max="685" width="5.85546875" style="38" customWidth="1"/>
    <col min="686" max="686" width="4.85546875" style="38" customWidth="1"/>
    <col min="687" max="687" width="21.85546875" style="38" customWidth="1"/>
    <col min="688" max="688" width="5.5703125" style="38" customWidth="1"/>
    <col min="689" max="689" width="11.42578125" style="38" customWidth="1"/>
    <col min="690" max="690" width="9.140625" style="38" customWidth="1"/>
    <col min="691" max="691" width="9.85546875" style="38" customWidth="1"/>
    <col min="692" max="693" width="9.140625" style="38" customWidth="1"/>
    <col min="694" max="694" width="13.5703125" style="38" customWidth="1"/>
    <col min="695" max="695" width="13.28515625" style="38" customWidth="1"/>
    <col min="696" max="696" width="15.7109375" style="38" customWidth="1"/>
    <col min="697" max="698" width="9.140625" style="38" customWidth="1"/>
    <col min="699" max="699" width="12.7109375" style="38" customWidth="1"/>
    <col min="700" max="700" width="9.85546875" style="38" customWidth="1"/>
    <col min="701" max="701" width="14.5703125" style="38" customWidth="1"/>
    <col min="702" max="702" width="9.140625" style="38" customWidth="1"/>
    <col min="703" max="703" width="11.5703125" style="38" customWidth="1"/>
    <col min="704" max="704" width="9.140625" style="38" customWidth="1"/>
    <col min="705" max="705" width="10.85546875" style="38" customWidth="1"/>
    <col min="706" max="706" width="11.28515625" style="38" customWidth="1"/>
    <col min="707" max="707" width="10.28515625" style="38" customWidth="1"/>
    <col min="708" max="708" width="9.140625" style="38" customWidth="1"/>
    <col min="709" max="709" width="14.42578125" style="38" customWidth="1"/>
    <col min="710" max="710" width="6.7109375" style="38" customWidth="1"/>
    <col min="711" max="711" width="7.140625" style="38" customWidth="1"/>
    <col min="712" max="712" width="6.7109375" style="38" customWidth="1"/>
    <col min="713" max="713" width="7" style="38" customWidth="1"/>
    <col min="714" max="715" width="9.140625" style="38" customWidth="1"/>
    <col min="716" max="716" width="6.42578125" style="38" customWidth="1"/>
    <col min="717" max="718" width="9.140625" style="38" customWidth="1"/>
    <col min="719" max="719" width="6.7109375" style="38" customWidth="1"/>
    <col min="720" max="720" width="6.42578125" style="38" customWidth="1"/>
    <col min="721" max="721" width="9.28515625" style="38" customWidth="1"/>
    <col min="722" max="722" width="8.5703125" style="38" customWidth="1"/>
    <col min="723" max="723" width="6.7109375" style="38" customWidth="1"/>
    <col min="724" max="724" width="6.42578125" style="38" customWidth="1"/>
    <col min="725" max="726" width="9.140625" style="38" customWidth="1"/>
    <col min="727" max="727" width="6.42578125" style="38" customWidth="1"/>
    <col min="728" max="728" width="8" style="38" customWidth="1"/>
    <col min="729" max="729" width="9.140625" style="38" customWidth="1"/>
    <col min="730" max="730" width="6.28515625" style="38" customWidth="1"/>
    <col min="731" max="731" width="6.85546875" style="38" customWidth="1"/>
    <col min="732" max="732" width="9.140625" style="38" customWidth="1"/>
    <col min="733" max="733" width="5.42578125" style="38" customWidth="1"/>
    <col min="734" max="734" width="8.140625" style="38" customWidth="1"/>
    <col min="735" max="735" width="11.140625" style="38" customWidth="1"/>
    <col min="736" max="736" width="8.28515625" style="38" customWidth="1"/>
    <col min="737" max="737" width="16.7109375" style="38" customWidth="1"/>
    <col min="738" max="738" width="12.7109375" style="38" customWidth="1"/>
    <col min="739" max="739" width="13" style="38" customWidth="1"/>
    <col min="740" max="740" width="16.7109375" style="38" customWidth="1"/>
    <col min="741" max="741" width="12.7109375" style="38" customWidth="1"/>
    <col min="742" max="742" width="12.85546875" style="38" customWidth="1"/>
    <col min="743" max="743" width="14.42578125" style="38" customWidth="1"/>
    <col min="744" max="744" width="12.7109375" style="38" customWidth="1"/>
    <col min="745" max="746" width="12.85546875" style="38" customWidth="1"/>
    <col min="747" max="747" width="12.7109375" style="38" customWidth="1"/>
    <col min="748" max="748" width="12.5703125" style="38" customWidth="1"/>
    <col min="749" max="749" width="10.42578125" style="38" customWidth="1"/>
    <col min="750" max="751" width="12.7109375" style="38" customWidth="1"/>
    <col min="752" max="752" width="12.85546875" style="38" bestFit="1" customWidth="1"/>
    <col min="753" max="754" width="12.85546875" style="38" customWidth="1"/>
    <col min="755" max="755" width="24.140625" style="38" bestFit="1" customWidth="1"/>
    <col min="756" max="756" width="13.28515625" style="38" customWidth="1"/>
    <col min="757" max="757" width="12.85546875" style="38" bestFit="1" customWidth="1"/>
    <col min="758" max="758" width="12.7109375" style="38" bestFit="1" customWidth="1"/>
    <col min="759" max="761" width="12.85546875" style="38" bestFit="1" customWidth="1"/>
    <col min="762" max="762" width="12.7109375" style="38" bestFit="1" customWidth="1"/>
    <col min="763" max="763" width="12.85546875" style="38" bestFit="1" customWidth="1"/>
    <col min="764" max="764" width="7.28515625" style="38" customWidth="1"/>
    <col min="765" max="766" width="9.140625" style="38"/>
    <col min="767" max="767" width="33.42578125" style="38" bestFit="1" customWidth="1"/>
    <col min="768" max="769" width="12.85546875" style="38" bestFit="1" customWidth="1"/>
    <col min="770" max="770" width="9.140625" style="38"/>
    <col min="771" max="771" width="12.85546875" style="38" bestFit="1" customWidth="1"/>
    <col min="772" max="938" width="9.140625" style="38"/>
    <col min="939" max="939" width="4.140625" style="38" customWidth="1"/>
    <col min="940" max="940" width="0" style="38" hidden="1" customWidth="1"/>
    <col min="941" max="941" width="5.85546875" style="38" customWidth="1"/>
    <col min="942" max="942" width="4.85546875" style="38" customWidth="1"/>
    <col min="943" max="943" width="21.85546875" style="38" customWidth="1"/>
    <col min="944" max="944" width="5.5703125" style="38" customWidth="1"/>
    <col min="945" max="945" width="11.42578125" style="38" customWidth="1"/>
    <col min="946" max="946" width="9.140625" style="38" customWidth="1"/>
    <col min="947" max="947" width="9.85546875" style="38" customWidth="1"/>
    <col min="948" max="949" width="9.140625" style="38" customWidth="1"/>
    <col min="950" max="950" width="13.5703125" style="38" customWidth="1"/>
    <col min="951" max="951" width="13.28515625" style="38" customWidth="1"/>
    <col min="952" max="952" width="15.7109375" style="38" customWidth="1"/>
    <col min="953" max="954" width="9.140625" style="38" customWidth="1"/>
    <col min="955" max="955" width="12.7109375" style="38" customWidth="1"/>
    <col min="956" max="956" width="9.85546875" style="38" customWidth="1"/>
    <col min="957" max="957" width="14.5703125" style="38" customWidth="1"/>
    <col min="958" max="958" width="9.140625" style="38" customWidth="1"/>
    <col min="959" max="959" width="11.5703125" style="38" customWidth="1"/>
    <col min="960" max="960" width="9.140625" style="38" customWidth="1"/>
    <col min="961" max="961" width="10.85546875" style="38" customWidth="1"/>
    <col min="962" max="962" width="11.28515625" style="38" customWidth="1"/>
    <col min="963" max="963" width="10.28515625" style="38" customWidth="1"/>
    <col min="964" max="964" width="9.140625" style="38" customWidth="1"/>
    <col min="965" max="965" width="14.42578125" style="38" customWidth="1"/>
    <col min="966" max="966" width="6.7109375" style="38" customWidth="1"/>
    <col min="967" max="967" width="7.140625" style="38" customWidth="1"/>
    <col min="968" max="968" width="6.7109375" style="38" customWidth="1"/>
    <col min="969" max="969" width="7" style="38" customWidth="1"/>
    <col min="970" max="971" width="9.140625" style="38" customWidth="1"/>
    <col min="972" max="972" width="6.42578125" style="38" customWidth="1"/>
    <col min="973" max="974" width="9.140625" style="38" customWidth="1"/>
    <col min="975" max="975" width="6.7109375" style="38" customWidth="1"/>
    <col min="976" max="976" width="6.42578125" style="38" customWidth="1"/>
    <col min="977" max="977" width="9.28515625" style="38" customWidth="1"/>
    <col min="978" max="978" width="8.5703125" style="38" customWidth="1"/>
    <col min="979" max="979" width="6.7109375" style="38" customWidth="1"/>
    <col min="980" max="980" width="6.42578125" style="38" customWidth="1"/>
    <col min="981" max="982" width="9.140625" style="38" customWidth="1"/>
    <col min="983" max="983" width="6.42578125" style="38" customWidth="1"/>
    <col min="984" max="984" width="8" style="38" customWidth="1"/>
    <col min="985" max="985" width="9.140625" style="38" customWidth="1"/>
    <col min="986" max="986" width="6.28515625" style="38" customWidth="1"/>
    <col min="987" max="987" width="6.85546875" style="38" customWidth="1"/>
    <col min="988" max="988" width="9.140625" style="38" customWidth="1"/>
    <col min="989" max="989" width="5.42578125" style="38" customWidth="1"/>
    <col min="990" max="990" width="8.140625" style="38" customWidth="1"/>
    <col min="991" max="991" width="11.140625" style="38" customWidth="1"/>
    <col min="992" max="992" width="8.28515625" style="38" customWidth="1"/>
    <col min="993" max="993" width="16.7109375" style="38" customWidth="1"/>
    <col min="994" max="994" width="12.7109375" style="38" customWidth="1"/>
    <col min="995" max="995" width="13" style="38" customWidth="1"/>
    <col min="996" max="996" width="16.7109375" style="38" customWidth="1"/>
    <col min="997" max="997" width="12.7109375" style="38" customWidth="1"/>
    <col min="998" max="998" width="12.85546875" style="38" customWidth="1"/>
    <col min="999" max="999" width="14.42578125" style="38" customWidth="1"/>
    <col min="1000" max="1000" width="12.7109375" style="38" customWidth="1"/>
    <col min="1001" max="1002" width="12.85546875" style="38" customWidth="1"/>
    <col min="1003" max="1003" width="12.7109375" style="38" customWidth="1"/>
    <col min="1004" max="1004" width="12.5703125" style="38" customWidth="1"/>
    <col min="1005" max="1005" width="10.42578125" style="38" customWidth="1"/>
    <col min="1006" max="1007" width="12.7109375" style="38" customWidth="1"/>
    <col min="1008" max="1008" width="12.85546875" style="38" bestFit="1" customWidth="1"/>
    <col min="1009" max="1010" width="12.85546875" style="38" customWidth="1"/>
    <col min="1011" max="1011" width="24.140625" style="38" bestFit="1" customWidth="1"/>
    <col min="1012" max="1012" width="13.28515625" style="38" customWidth="1"/>
    <col min="1013" max="1013" width="12.85546875" style="38" bestFit="1" customWidth="1"/>
    <col min="1014" max="1014" width="12.7109375" style="38" bestFit="1" customWidth="1"/>
    <col min="1015" max="1017" width="12.85546875" style="38" bestFit="1" customWidth="1"/>
    <col min="1018" max="1018" width="12.7109375" style="38" bestFit="1" customWidth="1"/>
    <col min="1019" max="1019" width="12.85546875" style="38" bestFit="1" customWidth="1"/>
    <col min="1020" max="1020" width="7.28515625" style="38" customWidth="1"/>
    <col min="1021" max="1022" width="9.140625" style="38"/>
    <col min="1023" max="1023" width="33.42578125" style="38" bestFit="1" customWidth="1"/>
    <col min="1024" max="1025" width="12.85546875" style="38" bestFit="1" customWidth="1"/>
    <col min="1026" max="1026" width="9.140625" style="38"/>
    <col min="1027" max="1027" width="12.85546875" style="38" bestFit="1" customWidth="1"/>
    <col min="1028" max="1194" width="9.140625" style="38"/>
    <col min="1195" max="1195" width="4.140625" style="38" customWidth="1"/>
    <col min="1196" max="1196" width="0" style="38" hidden="1" customWidth="1"/>
    <col min="1197" max="1197" width="5.85546875" style="38" customWidth="1"/>
    <col min="1198" max="1198" width="4.85546875" style="38" customWidth="1"/>
    <col min="1199" max="1199" width="21.85546875" style="38" customWidth="1"/>
    <col min="1200" max="1200" width="5.5703125" style="38" customWidth="1"/>
    <col min="1201" max="1201" width="11.42578125" style="38" customWidth="1"/>
    <col min="1202" max="1202" width="9.140625" style="38" customWidth="1"/>
    <col min="1203" max="1203" width="9.85546875" style="38" customWidth="1"/>
    <col min="1204" max="1205" width="9.140625" style="38" customWidth="1"/>
    <col min="1206" max="1206" width="13.5703125" style="38" customWidth="1"/>
    <col min="1207" max="1207" width="13.28515625" style="38" customWidth="1"/>
    <col min="1208" max="1208" width="15.7109375" style="38" customWidth="1"/>
    <col min="1209" max="1210" width="9.140625" style="38" customWidth="1"/>
    <col min="1211" max="1211" width="12.7109375" style="38" customWidth="1"/>
    <col min="1212" max="1212" width="9.85546875" style="38" customWidth="1"/>
    <col min="1213" max="1213" width="14.5703125" style="38" customWidth="1"/>
    <col min="1214" max="1214" width="9.140625" style="38" customWidth="1"/>
    <col min="1215" max="1215" width="11.5703125" style="38" customWidth="1"/>
    <col min="1216" max="1216" width="9.140625" style="38" customWidth="1"/>
    <col min="1217" max="1217" width="10.85546875" style="38" customWidth="1"/>
    <col min="1218" max="1218" width="11.28515625" style="38" customWidth="1"/>
    <col min="1219" max="1219" width="10.28515625" style="38" customWidth="1"/>
    <col min="1220" max="1220" width="9.140625" style="38" customWidth="1"/>
    <col min="1221" max="1221" width="14.42578125" style="38" customWidth="1"/>
    <col min="1222" max="1222" width="6.7109375" style="38" customWidth="1"/>
    <col min="1223" max="1223" width="7.140625" style="38" customWidth="1"/>
    <col min="1224" max="1224" width="6.7109375" style="38" customWidth="1"/>
    <col min="1225" max="1225" width="7" style="38" customWidth="1"/>
    <col min="1226" max="1227" width="9.140625" style="38" customWidth="1"/>
    <col min="1228" max="1228" width="6.42578125" style="38" customWidth="1"/>
    <col min="1229" max="1230" width="9.140625" style="38" customWidth="1"/>
    <col min="1231" max="1231" width="6.7109375" style="38" customWidth="1"/>
    <col min="1232" max="1232" width="6.42578125" style="38" customWidth="1"/>
    <col min="1233" max="1233" width="9.28515625" style="38" customWidth="1"/>
    <col min="1234" max="1234" width="8.5703125" style="38" customWidth="1"/>
    <col min="1235" max="1235" width="6.7109375" style="38" customWidth="1"/>
    <col min="1236" max="1236" width="6.42578125" style="38" customWidth="1"/>
    <col min="1237" max="1238" width="9.140625" style="38" customWidth="1"/>
    <col min="1239" max="1239" width="6.42578125" style="38" customWidth="1"/>
    <col min="1240" max="1240" width="8" style="38" customWidth="1"/>
    <col min="1241" max="1241" width="9.140625" style="38" customWidth="1"/>
    <col min="1242" max="1242" width="6.28515625" style="38" customWidth="1"/>
    <col min="1243" max="1243" width="6.85546875" style="38" customWidth="1"/>
    <col min="1244" max="1244" width="9.140625" style="38" customWidth="1"/>
    <col min="1245" max="1245" width="5.42578125" style="38" customWidth="1"/>
    <col min="1246" max="1246" width="8.140625" style="38" customWidth="1"/>
    <col min="1247" max="1247" width="11.140625" style="38" customWidth="1"/>
    <col min="1248" max="1248" width="8.28515625" style="38" customWidth="1"/>
    <col min="1249" max="1249" width="16.7109375" style="38" customWidth="1"/>
    <col min="1250" max="1250" width="12.7109375" style="38" customWidth="1"/>
    <col min="1251" max="1251" width="13" style="38" customWidth="1"/>
    <col min="1252" max="1252" width="16.7109375" style="38" customWidth="1"/>
    <col min="1253" max="1253" width="12.7109375" style="38" customWidth="1"/>
    <col min="1254" max="1254" width="12.85546875" style="38" customWidth="1"/>
    <col min="1255" max="1255" width="14.42578125" style="38" customWidth="1"/>
    <col min="1256" max="1256" width="12.7109375" style="38" customWidth="1"/>
    <col min="1257" max="1258" width="12.85546875" style="38" customWidth="1"/>
    <col min="1259" max="1259" width="12.7109375" style="38" customWidth="1"/>
    <col min="1260" max="1260" width="12.5703125" style="38" customWidth="1"/>
    <col min="1261" max="1261" width="10.42578125" style="38" customWidth="1"/>
    <col min="1262" max="1263" width="12.7109375" style="38" customWidth="1"/>
    <col min="1264" max="1264" width="12.85546875" style="38" bestFit="1" customWidth="1"/>
    <col min="1265" max="1266" width="12.85546875" style="38" customWidth="1"/>
    <col min="1267" max="1267" width="24.140625" style="38" bestFit="1" customWidth="1"/>
    <col min="1268" max="1268" width="13.28515625" style="38" customWidth="1"/>
    <col min="1269" max="1269" width="12.85546875" style="38" bestFit="1" customWidth="1"/>
    <col min="1270" max="1270" width="12.7109375" style="38" bestFit="1" customWidth="1"/>
    <col min="1271" max="1273" width="12.85546875" style="38" bestFit="1" customWidth="1"/>
    <col min="1274" max="1274" width="12.7109375" style="38" bestFit="1" customWidth="1"/>
    <col min="1275" max="1275" width="12.85546875" style="38" bestFit="1" customWidth="1"/>
    <col min="1276" max="1276" width="7.28515625" style="38" customWidth="1"/>
    <col min="1277" max="1278" width="9.140625" style="38"/>
    <col min="1279" max="1279" width="33.42578125" style="38" bestFit="1" customWidth="1"/>
    <col min="1280" max="1281" width="12.85546875" style="38" bestFit="1" customWidth="1"/>
    <col min="1282" max="1282" width="9.140625" style="38"/>
    <col min="1283" max="1283" width="12.85546875" style="38" bestFit="1" customWidth="1"/>
    <col min="1284" max="1450" width="9.140625" style="38"/>
    <col min="1451" max="1451" width="4.140625" style="38" customWidth="1"/>
    <col min="1452" max="1452" width="0" style="38" hidden="1" customWidth="1"/>
    <col min="1453" max="1453" width="5.85546875" style="38" customWidth="1"/>
    <col min="1454" max="1454" width="4.85546875" style="38" customWidth="1"/>
    <col min="1455" max="1455" width="21.85546875" style="38" customWidth="1"/>
    <col min="1456" max="1456" width="5.5703125" style="38" customWidth="1"/>
    <col min="1457" max="1457" width="11.42578125" style="38" customWidth="1"/>
    <col min="1458" max="1458" width="9.140625" style="38" customWidth="1"/>
    <col min="1459" max="1459" width="9.85546875" style="38" customWidth="1"/>
    <col min="1460" max="1461" width="9.140625" style="38" customWidth="1"/>
    <col min="1462" max="1462" width="13.5703125" style="38" customWidth="1"/>
    <col min="1463" max="1463" width="13.28515625" style="38" customWidth="1"/>
    <col min="1464" max="1464" width="15.7109375" style="38" customWidth="1"/>
    <col min="1465" max="1466" width="9.140625" style="38" customWidth="1"/>
    <col min="1467" max="1467" width="12.7109375" style="38" customWidth="1"/>
    <col min="1468" max="1468" width="9.85546875" style="38" customWidth="1"/>
    <col min="1469" max="1469" width="14.5703125" style="38" customWidth="1"/>
    <col min="1470" max="1470" width="9.140625" style="38" customWidth="1"/>
    <col min="1471" max="1471" width="11.5703125" style="38" customWidth="1"/>
    <col min="1472" max="1472" width="9.140625" style="38" customWidth="1"/>
    <col min="1473" max="1473" width="10.85546875" style="38" customWidth="1"/>
    <col min="1474" max="1474" width="11.28515625" style="38" customWidth="1"/>
    <col min="1475" max="1475" width="10.28515625" style="38" customWidth="1"/>
    <col min="1476" max="1476" width="9.140625" style="38" customWidth="1"/>
    <col min="1477" max="1477" width="14.42578125" style="38" customWidth="1"/>
    <col min="1478" max="1478" width="6.7109375" style="38" customWidth="1"/>
    <col min="1479" max="1479" width="7.140625" style="38" customWidth="1"/>
    <col min="1480" max="1480" width="6.7109375" style="38" customWidth="1"/>
    <col min="1481" max="1481" width="7" style="38" customWidth="1"/>
    <col min="1482" max="1483" width="9.140625" style="38" customWidth="1"/>
    <col min="1484" max="1484" width="6.42578125" style="38" customWidth="1"/>
    <col min="1485" max="1486" width="9.140625" style="38" customWidth="1"/>
    <col min="1487" max="1487" width="6.7109375" style="38" customWidth="1"/>
    <col min="1488" max="1488" width="6.42578125" style="38" customWidth="1"/>
    <col min="1489" max="1489" width="9.28515625" style="38" customWidth="1"/>
    <col min="1490" max="1490" width="8.5703125" style="38" customWidth="1"/>
    <col min="1491" max="1491" width="6.7109375" style="38" customWidth="1"/>
    <col min="1492" max="1492" width="6.42578125" style="38" customWidth="1"/>
    <col min="1493" max="1494" width="9.140625" style="38" customWidth="1"/>
    <col min="1495" max="1495" width="6.42578125" style="38" customWidth="1"/>
    <col min="1496" max="1496" width="8" style="38" customWidth="1"/>
    <col min="1497" max="1497" width="9.140625" style="38" customWidth="1"/>
    <col min="1498" max="1498" width="6.28515625" style="38" customWidth="1"/>
    <col min="1499" max="1499" width="6.85546875" style="38" customWidth="1"/>
    <col min="1500" max="1500" width="9.140625" style="38" customWidth="1"/>
    <col min="1501" max="1501" width="5.42578125" style="38" customWidth="1"/>
    <col min="1502" max="1502" width="8.140625" style="38" customWidth="1"/>
    <col min="1503" max="1503" width="11.140625" style="38" customWidth="1"/>
    <col min="1504" max="1504" width="8.28515625" style="38" customWidth="1"/>
    <col min="1505" max="1505" width="16.7109375" style="38" customWidth="1"/>
    <col min="1506" max="1506" width="12.7109375" style="38" customWidth="1"/>
    <col min="1507" max="1507" width="13" style="38" customWidth="1"/>
    <col min="1508" max="1508" width="16.7109375" style="38" customWidth="1"/>
    <col min="1509" max="1509" width="12.7109375" style="38" customWidth="1"/>
    <col min="1510" max="1510" width="12.85546875" style="38" customWidth="1"/>
    <col min="1511" max="1511" width="14.42578125" style="38" customWidth="1"/>
    <col min="1512" max="1512" width="12.7109375" style="38" customWidth="1"/>
    <col min="1513" max="1514" width="12.85546875" style="38" customWidth="1"/>
    <col min="1515" max="1515" width="12.7109375" style="38" customWidth="1"/>
    <col min="1516" max="1516" width="12.5703125" style="38" customWidth="1"/>
    <col min="1517" max="1517" width="10.42578125" style="38" customWidth="1"/>
    <col min="1518" max="1519" width="12.7109375" style="38" customWidth="1"/>
    <col min="1520" max="1520" width="12.85546875" style="38" bestFit="1" customWidth="1"/>
    <col min="1521" max="1522" width="12.85546875" style="38" customWidth="1"/>
    <col min="1523" max="1523" width="24.140625" style="38" bestFit="1" customWidth="1"/>
    <col min="1524" max="1524" width="13.28515625" style="38" customWidth="1"/>
    <col min="1525" max="1525" width="12.85546875" style="38" bestFit="1" customWidth="1"/>
    <col min="1526" max="1526" width="12.7109375" style="38" bestFit="1" customWidth="1"/>
    <col min="1527" max="1529" width="12.85546875" style="38" bestFit="1" customWidth="1"/>
    <col min="1530" max="1530" width="12.7109375" style="38" bestFit="1" customWidth="1"/>
    <col min="1531" max="1531" width="12.85546875" style="38" bestFit="1" customWidth="1"/>
    <col min="1532" max="1532" width="7.28515625" style="38" customWidth="1"/>
    <col min="1533" max="1534" width="9.140625" style="38"/>
    <col min="1535" max="1535" width="33.42578125" style="38" bestFit="1" customWidth="1"/>
    <col min="1536" max="1537" width="12.85546875" style="38" bestFit="1" customWidth="1"/>
    <col min="1538" max="1538" width="9.140625" style="38"/>
    <col min="1539" max="1539" width="12.85546875" style="38" bestFit="1" customWidth="1"/>
    <col min="1540" max="1706" width="9.140625" style="38"/>
    <col min="1707" max="1707" width="4.140625" style="38" customWidth="1"/>
    <col min="1708" max="1708" width="0" style="38" hidden="1" customWidth="1"/>
    <col min="1709" max="1709" width="5.85546875" style="38" customWidth="1"/>
    <col min="1710" max="1710" width="4.85546875" style="38" customWidth="1"/>
    <col min="1711" max="1711" width="21.85546875" style="38" customWidth="1"/>
    <col min="1712" max="1712" width="5.5703125" style="38" customWidth="1"/>
    <col min="1713" max="1713" width="11.42578125" style="38" customWidth="1"/>
    <col min="1714" max="1714" width="9.140625" style="38" customWidth="1"/>
    <col min="1715" max="1715" width="9.85546875" style="38" customWidth="1"/>
    <col min="1716" max="1717" width="9.140625" style="38" customWidth="1"/>
    <col min="1718" max="1718" width="13.5703125" style="38" customWidth="1"/>
    <col min="1719" max="1719" width="13.28515625" style="38" customWidth="1"/>
    <col min="1720" max="1720" width="15.7109375" style="38" customWidth="1"/>
    <col min="1721" max="1722" width="9.140625" style="38" customWidth="1"/>
    <col min="1723" max="1723" width="12.7109375" style="38" customWidth="1"/>
    <col min="1724" max="1724" width="9.85546875" style="38" customWidth="1"/>
    <col min="1725" max="1725" width="14.5703125" style="38" customWidth="1"/>
    <col min="1726" max="1726" width="9.140625" style="38" customWidth="1"/>
    <col min="1727" max="1727" width="11.5703125" style="38" customWidth="1"/>
    <col min="1728" max="1728" width="9.140625" style="38" customWidth="1"/>
    <col min="1729" max="1729" width="10.85546875" style="38" customWidth="1"/>
    <col min="1730" max="1730" width="11.28515625" style="38" customWidth="1"/>
    <col min="1731" max="1731" width="10.28515625" style="38" customWidth="1"/>
    <col min="1732" max="1732" width="9.140625" style="38" customWidth="1"/>
    <col min="1733" max="1733" width="14.42578125" style="38" customWidth="1"/>
    <col min="1734" max="1734" width="6.7109375" style="38" customWidth="1"/>
    <col min="1735" max="1735" width="7.140625" style="38" customWidth="1"/>
    <col min="1736" max="1736" width="6.7109375" style="38" customWidth="1"/>
    <col min="1737" max="1737" width="7" style="38" customWidth="1"/>
    <col min="1738" max="1739" width="9.140625" style="38" customWidth="1"/>
    <col min="1740" max="1740" width="6.42578125" style="38" customWidth="1"/>
    <col min="1741" max="1742" width="9.140625" style="38" customWidth="1"/>
    <col min="1743" max="1743" width="6.7109375" style="38" customWidth="1"/>
    <col min="1744" max="1744" width="6.42578125" style="38" customWidth="1"/>
    <col min="1745" max="1745" width="9.28515625" style="38" customWidth="1"/>
    <col min="1746" max="1746" width="8.5703125" style="38" customWidth="1"/>
    <col min="1747" max="1747" width="6.7109375" style="38" customWidth="1"/>
    <col min="1748" max="1748" width="6.42578125" style="38" customWidth="1"/>
    <col min="1749" max="1750" width="9.140625" style="38" customWidth="1"/>
    <col min="1751" max="1751" width="6.42578125" style="38" customWidth="1"/>
    <col min="1752" max="1752" width="8" style="38" customWidth="1"/>
    <col min="1753" max="1753" width="9.140625" style="38" customWidth="1"/>
    <col min="1754" max="1754" width="6.28515625" style="38" customWidth="1"/>
    <col min="1755" max="1755" width="6.85546875" style="38" customWidth="1"/>
    <col min="1756" max="1756" width="9.140625" style="38" customWidth="1"/>
    <col min="1757" max="1757" width="5.42578125" style="38" customWidth="1"/>
    <col min="1758" max="1758" width="8.140625" style="38" customWidth="1"/>
    <col min="1759" max="1759" width="11.140625" style="38" customWidth="1"/>
    <col min="1760" max="1760" width="8.28515625" style="38" customWidth="1"/>
    <col min="1761" max="1761" width="16.7109375" style="38" customWidth="1"/>
    <col min="1762" max="1762" width="12.7109375" style="38" customWidth="1"/>
    <col min="1763" max="1763" width="13" style="38" customWidth="1"/>
    <col min="1764" max="1764" width="16.7109375" style="38" customWidth="1"/>
    <col min="1765" max="1765" width="12.7109375" style="38" customWidth="1"/>
    <col min="1766" max="1766" width="12.85546875" style="38" customWidth="1"/>
    <col min="1767" max="1767" width="14.42578125" style="38" customWidth="1"/>
    <col min="1768" max="1768" width="12.7109375" style="38" customWidth="1"/>
    <col min="1769" max="1770" width="12.85546875" style="38" customWidth="1"/>
    <col min="1771" max="1771" width="12.7109375" style="38" customWidth="1"/>
    <col min="1772" max="1772" width="12.5703125" style="38" customWidth="1"/>
    <col min="1773" max="1773" width="10.42578125" style="38" customWidth="1"/>
    <col min="1774" max="1775" width="12.7109375" style="38" customWidth="1"/>
    <col min="1776" max="1776" width="12.85546875" style="38" bestFit="1" customWidth="1"/>
    <col min="1777" max="1778" width="12.85546875" style="38" customWidth="1"/>
    <col min="1779" max="1779" width="24.140625" style="38" bestFit="1" customWidth="1"/>
    <col min="1780" max="1780" width="13.28515625" style="38" customWidth="1"/>
    <col min="1781" max="1781" width="12.85546875" style="38" bestFit="1" customWidth="1"/>
    <col min="1782" max="1782" width="12.7109375" style="38" bestFit="1" customWidth="1"/>
    <col min="1783" max="1785" width="12.85546875" style="38" bestFit="1" customWidth="1"/>
    <col min="1786" max="1786" width="12.7109375" style="38" bestFit="1" customWidth="1"/>
    <col min="1787" max="1787" width="12.85546875" style="38" bestFit="1" customWidth="1"/>
    <col min="1788" max="1788" width="7.28515625" style="38" customWidth="1"/>
    <col min="1789" max="1790" width="9.140625" style="38"/>
    <col min="1791" max="1791" width="33.42578125" style="38" bestFit="1" customWidth="1"/>
    <col min="1792" max="1793" width="12.85546875" style="38" bestFit="1" customWidth="1"/>
    <col min="1794" max="1794" width="9.140625" style="38"/>
    <col min="1795" max="1795" width="12.85546875" style="38" bestFit="1" customWidth="1"/>
    <col min="1796" max="1962" width="9.140625" style="38"/>
    <col min="1963" max="1963" width="4.140625" style="38" customWidth="1"/>
    <col min="1964" max="1964" width="0" style="38" hidden="1" customWidth="1"/>
    <col min="1965" max="1965" width="5.85546875" style="38" customWidth="1"/>
    <col min="1966" max="1966" width="4.85546875" style="38" customWidth="1"/>
    <col min="1967" max="1967" width="21.85546875" style="38" customWidth="1"/>
    <col min="1968" max="1968" width="5.5703125" style="38" customWidth="1"/>
    <col min="1969" max="1969" width="11.42578125" style="38" customWidth="1"/>
    <col min="1970" max="1970" width="9.140625" style="38" customWidth="1"/>
    <col min="1971" max="1971" width="9.85546875" style="38" customWidth="1"/>
    <col min="1972" max="1973" width="9.140625" style="38" customWidth="1"/>
    <col min="1974" max="1974" width="13.5703125" style="38" customWidth="1"/>
    <col min="1975" max="1975" width="13.28515625" style="38" customWidth="1"/>
    <col min="1976" max="1976" width="15.7109375" style="38" customWidth="1"/>
    <col min="1977" max="1978" width="9.140625" style="38" customWidth="1"/>
    <col min="1979" max="1979" width="12.7109375" style="38" customWidth="1"/>
    <col min="1980" max="1980" width="9.85546875" style="38" customWidth="1"/>
    <col min="1981" max="1981" width="14.5703125" style="38" customWidth="1"/>
    <col min="1982" max="1982" width="9.140625" style="38" customWidth="1"/>
    <col min="1983" max="1983" width="11.5703125" style="38" customWidth="1"/>
    <col min="1984" max="1984" width="9.140625" style="38" customWidth="1"/>
    <col min="1985" max="1985" width="10.85546875" style="38" customWidth="1"/>
    <col min="1986" max="1986" width="11.28515625" style="38" customWidth="1"/>
    <col min="1987" max="1987" width="10.28515625" style="38" customWidth="1"/>
    <col min="1988" max="1988" width="9.140625" style="38" customWidth="1"/>
    <col min="1989" max="1989" width="14.42578125" style="38" customWidth="1"/>
    <col min="1990" max="1990" width="6.7109375" style="38" customWidth="1"/>
    <col min="1991" max="1991" width="7.140625" style="38" customWidth="1"/>
    <col min="1992" max="1992" width="6.7109375" style="38" customWidth="1"/>
    <col min="1993" max="1993" width="7" style="38" customWidth="1"/>
    <col min="1994" max="1995" width="9.140625" style="38" customWidth="1"/>
    <col min="1996" max="1996" width="6.42578125" style="38" customWidth="1"/>
    <col min="1997" max="1998" width="9.140625" style="38" customWidth="1"/>
    <col min="1999" max="1999" width="6.7109375" style="38" customWidth="1"/>
    <col min="2000" max="2000" width="6.42578125" style="38" customWidth="1"/>
    <col min="2001" max="2001" width="9.28515625" style="38" customWidth="1"/>
    <col min="2002" max="2002" width="8.5703125" style="38" customWidth="1"/>
    <col min="2003" max="2003" width="6.7109375" style="38" customWidth="1"/>
    <col min="2004" max="2004" width="6.42578125" style="38" customWidth="1"/>
    <col min="2005" max="2006" width="9.140625" style="38" customWidth="1"/>
    <col min="2007" max="2007" width="6.42578125" style="38" customWidth="1"/>
    <col min="2008" max="2008" width="8" style="38" customWidth="1"/>
    <col min="2009" max="2009" width="9.140625" style="38" customWidth="1"/>
    <col min="2010" max="2010" width="6.28515625" style="38" customWidth="1"/>
    <col min="2011" max="2011" width="6.85546875" style="38" customWidth="1"/>
    <col min="2012" max="2012" width="9.140625" style="38" customWidth="1"/>
    <col min="2013" max="2013" width="5.42578125" style="38" customWidth="1"/>
    <col min="2014" max="2014" width="8.140625" style="38" customWidth="1"/>
    <col min="2015" max="2015" width="11.140625" style="38" customWidth="1"/>
    <col min="2016" max="2016" width="8.28515625" style="38" customWidth="1"/>
    <col min="2017" max="2017" width="16.7109375" style="38" customWidth="1"/>
    <col min="2018" max="2018" width="12.7109375" style="38" customWidth="1"/>
    <col min="2019" max="2019" width="13" style="38" customWidth="1"/>
    <col min="2020" max="2020" width="16.7109375" style="38" customWidth="1"/>
    <col min="2021" max="2021" width="12.7109375" style="38" customWidth="1"/>
    <col min="2022" max="2022" width="12.85546875" style="38" customWidth="1"/>
    <col min="2023" max="2023" width="14.42578125" style="38" customWidth="1"/>
    <col min="2024" max="2024" width="12.7109375" style="38" customWidth="1"/>
    <col min="2025" max="2026" width="12.85546875" style="38" customWidth="1"/>
    <col min="2027" max="2027" width="12.7109375" style="38" customWidth="1"/>
    <col min="2028" max="2028" width="12.5703125" style="38" customWidth="1"/>
    <col min="2029" max="2029" width="10.42578125" style="38" customWidth="1"/>
    <col min="2030" max="2031" width="12.7109375" style="38" customWidth="1"/>
    <col min="2032" max="2032" width="12.85546875" style="38" bestFit="1" customWidth="1"/>
    <col min="2033" max="2034" width="12.85546875" style="38" customWidth="1"/>
    <col min="2035" max="2035" width="24.140625" style="38" bestFit="1" customWidth="1"/>
    <col min="2036" max="2036" width="13.28515625" style="38" customWidth="1"/>
    <col min="2037" max="2037" width="12.85546875" style="38" bestFit="1" customWidth="1"/>
    <col min="2038" max="2038" width="12.7109375" style="38" bestFit="1" customWidth="1"/>
    <col min="2039" max="2041" width="12.85546875" style="38" bestFit="1" customWidth="1"/>
    <col min="2042" max="2042" width="12.7109375" style="38" bestFit="1" customWidth="1"/>
    <col min="2043" max="2043" width="12.85546875" style="38" bestFit="1" customWidth="1"/>
    <col min="2044" max="2044" width="7.28515625" style="38" customWidth="1"/>
    <col min="2045" max="2046" width="9.140625" style="38"/>
    <col min="2047" max="2047" width="33.42578125" style="38" bestFit="1" customWidth="1"/>
    <col min="2048" max="2049" width="12.85546875" style="38" bestFit="1" customWidth="1"/>
    <col min="2050" max="2050" width="9.140625" style="38"/>
    <col min="2051" max="2051" width="12.85546875" style="38" bestFit="1" customWidth="1"/>
    <col min="2052" max="2218" width="9.140625" style="38"/>
    <col min="2219" max="2219" width="4.140625" style="38" customWidth="1"/>
    <col min="2220" max="2220" width="0" style="38" hidden="1" customWidth="1"/>
    <col min="2221" max="2221" width="5.85546875" style="38" customWidth="1"/>
    <col min="2222" max="2222" width="4.85546875" style="38" customWidth="1"/>
    <col min="2223" max="2223" width="21.85546875" style="38" customWidth="1"/>
    <col min="2224" max="2224" width="5.5703125" style="38" customWidth="1"/>
    <col min="2225" max="2225" width="11.42578125" style="38" customWidth="1"/>
    <col min="2226" max="2226" width="9.140625" style="38" customWidth="1"/>
    <col min="2227" max="2227" width="9.85546875" style="38" customWidth="1"/>
    <col min="2228" max="2229" width="9.140625" style="38" customWidth="1"/>
    <col min="2230" max="2230" width="13.5703125" style="38" customWidth="1"/>
    <col min="2231" max="2231" width="13.28515625" style="38" customWidth="1"/>
    <col min="2232" max="2232" width="15.7109375" style="38" customWidth="1"/>
    <col min="2233" max="2234" width="9.140625" style="38" customWidth="1"/>
    <col min="2235" max="2235" width="12.7109375" style="38" customWidth="1"/>
    <col min="2236" max="2236" width="9.85546875" style="38" customWidth="1"/>
    <col min="2237" max="2237" width="14.5703125" style="38" customWidth="1"/>
    <col min="2238" max="2238" width="9.140625" style="38" customWidth="1"/>
    <col min="2239" max="2239" width="11.5703125" style="38" customWidth="1"/>
    <col min="2240" max="2240" width="9.140625" style="38" customWidth="1"/>
    <col min="2241" max="2241" width="10.85546875" style="38" customWidth="1"/>
    <col min="2242" max="2242" width="11.28515625" style="38" customWidth="1"/>
    <col min="2243" max="2243" width="10.28515625" style="38" customWidth="1"/>
    <col min="2244" max="2244" width="9.140625" style="38" customWidth="1"/>
    <col min="2245" max="2245" width="14.42578125" style="38" customWidth="1"/>
    <col min="2246" max="2246" width="6.7109375" style="38" customWidth="1"/>
    <col min="2247" max="2247" width="7.140625" style="38" customWidth="1"/>
    <col min="2248" max="2248" width="6.7109375" style="38" customWidth="1"/>
    <col min="2249" max="2249" width="7" style="38" customWidth="1"/>
    <col min="2250" max="2251" width="9.140625" style="38" customWidth="1"/>
    <col min="2252" max="2252" width="6.42578125" style="38" customWidth="1"/>
    <col min="2253" max="2254" width="9.140625" style="38" customWidth="1"/>
    <col min="2255" max="2255" width="6.7109375" style="38" customWidth="1"/>
    <col min="2256" max="2256" width="6.42578125" style="38" customWidth="1"/>
    <col min="2257" max="2257" width="9.28515625" style="38" customWidth="1"/>
    <col min="2258" max="2258" width="8.5703125" style="38" customWidth="1"/>
    <col min="2259" max="2259" width="6.7109375" style="38" customWidth="1"/>
    <col min="2260" max="2260" width="6.42578125" style="38" customWidth="1"/>
    <col min="2261" max="2262" width="9.140625" style="38" customWidth="1"/>
    <col min="2263" max="2263" width="6.42578125" style="38" customWidth="1"/>
    <col min="2264" max="2264" width="8" style="38" customWidth="1"/>
    <col min="2265" max="2265" width="9.140625" style="38" customWidth="1"/>
    <col min="2266" max="2266" width="6.28515625" style="38" customWidth="1"/>
    <col min="2267" max="2267" width="6.85546875" style="38" customWidth="1"/>
    <col min="2268" max="2268" width="9.140625" style="38" customWidth="1"/>
    <col min="2269" max="2269" width="5.42578125" style="38" customWidth="1"/>
    <col min="2270" max="2270" width="8.140625" style="38" customWidth="1"/>
    <col min="2271" max="2271" width="11.140625" style="38" customWidth="1"/>
    <col min="2272" max="2272" width="8.28515625" style="38" customWidth="1"/>
    <col min="2273" max="2273" width="16.7109375" style="38" customWidth="1"/>
    <col min="2274" max="2274" width="12.7109375" style="38" customWidth="1"/>
    <col min="2275" max="2275" width="13" style="38" customWidth="1"/>
    <col min="2276" max="2276" width="16.7109375" style="38" customWidth="1"/>
    <col min="2277" max="2277" width="12.7109375" style="38" customWidth="1"/>
    <col min="2278" max="2278" width="12.85546875" style="38" customWidth="1"/>
    <col min="2279" max="2279" width="14.42578125" style="38" customWidth="1"/>
    <col min="2280" max="2280" width="12.7109375" style="38" customWidth="1"/>
    <col min="2281" max="2282" width="12.85546875" style="38" customWidth="1"/>
    <col min="2283" max="2283" width="12.7109375" style="38" customWidth="1"/>
    <col min="2284" max="2284" width="12.5703125" style="38" customWidth="1"/>
    <col min="2285" max="2285" width="10.42578125" style="38" customWidth="1"/>
    <col min="2286" max="2287" width="12.7109375" style="38" customWidth="1"/>
    <col min="2288" max="2288" width="12.85546875" style="38" bestFit="1" customWidth="1"/>
    <col min="2289" max="2290" width="12.85546875" style="38" customWidth="1"/>
    <col min="2291" max="2291" width="24.140625" style="38" bestFit="1" customWidth="1"/>
    <col min="2292" max="2292" width="13.28515625" style="38" customWidth="1"/>
    <col min="2293" max="2293" width="12.85546875" style="38" bestFit="1" customWidth="1"/>
    <col min="2294" max="2294" width="12.7109375" style="38" bestFit="1" customWidth="1"/>
    <col min="2295" max="2297" width="12.85546875" style="38" bestFit="1" customWidth="1"/>
    <col min="2298" max="2298" width="12.7109375" style="38" bestFit="1" customWidth="1"/>
    <col min="2299" max="2299" width="12.85546875" style="38" bestFit="1" customWidth="1"/>
    <col min="2300" max="2300" width="7.28515625" style="38" customWidth="1"/>
    <col min="2301" max="2302" width="9.140625" style="38"/>
    <col min="2303" max="2303" width="33.42578125" style="38" bestFit="1" customWidth="1"/>
    <col min="2304" max="2305" width="12.85546875" style="38" bestFit="1" customWidth="1"/>
    <col min="2306" max="2306" width="9.140625" style="38"/>
    <col min="2307" max="2307" width="12.85546875" style="38" bestFit="1" customWidth="1"/>
    <col min="2308" max="2474" width="9.140625" style="38"/>
    <col min="2475" max="2475" width="4.140625" style="38" customWidth="1"/>
    <col min="2476" max="2476" width="0" style="38" hidden="1" customWidth="1"/>
    <col min="2477" max="2477" width="5.85546875" style="38" customWidth="1"/>
    <col min="2478" max="2478" width="4.85546875" style="38" customWidth="1"/>
    <col min="2479" max="2479" width="21.85546875" style="38" customWidth="1"/>
    <col min="2480" max="2480" width="5.5703125" style="38" customWidth="1"/>
    <col min="2481" max="2481" width="11.42578125" style="38" customWidth="1"/>
    <col min="2482" max="2482" width="9.140625" style="38" customWidth="1"/>
    <col min="2483" max="2483" width="9.85546875" style="38" customWidth="1"/>
    <col min="2484" max="2485" width="9.140625" style="38" customWidth="1"/>
    <col min="2486" max="2486" width="13.5703125" style="38" customWidth="1"/>
    <col min="2487" max="2487" width="13.28515625" style="38" customWidth="1"/>
    <col min="2488" max="2488" width="15.7109375" style="38" customWidth="1"/>
    <col min="2489" max="2490" width="9.140625" style="38" customWidth="1"/>
    <col min="2491" max="2491" width="12.7109375" style="38" customWidth="1"/>
    <col min="2492" max="2492" width="9.85546875" style="38" customWidth="1"/>
    <col min="2493" max="2493" width="14.5703125" style="38" customWidth="1"/>
    <col min="2494" max="2494" width="9.140625" style="38" customWidth="1"/>
    <col min="2495" max="2495" width="11.5703125" style="38" customWidth="1"/>
    <col min="2496" max="2496" width="9.140625" style="38" customWidth="1"/>
    <col min="2497" max="2497" width="10.85546875" style="38" customWidth="1"/>
    <col min="2498" max="2498" width="11.28515625" style="38" customWidth="1"/>
    <col min="2499" max="2499" width="10.28515625" style="38" customWidth="1"/>
    <col min="2500" max="2500" width="9.140625" style="38" customWidth="1"/>
    <col min="2501" max="2501" width="14.42578125" style="38" customWidth="1"/>
    <col min="2502" max="2502" width="6.7109375" style="38" customWidth="1"/>
    <col min="2503" max="2503" width="7.140625" style="38" customWidth="1"/>
    <col min="2504" max="2504" width="6.7109375" style="38" customWidth="1"/>
    <col min="2505" max="2505" width="7" style="38" customWidth="1"/>
    <col min="2506" max="2507" width="9.140625" style="38" customWidth="1"/>
    <col min="2508" max="2508" width="6.42578125" style="38" customWidth="1"/>
    <col min="2509" max="2510" width="9.140625" style="38" customWidth="1"/>
    <col min="2511" max="2511" width="6.7109375" style="38" customWidth="1"/>
    <col min="2512" max="2512" width="6.42578125" style="38" customWidth="1"/>
    <col min="2513" max="2513" width="9.28515625" style="38" customWidth="1"/>
    <col min="2514" max="2514" width="8.5703125" style="38" customWidth="1"/>
    <col min="2515" max="2515" width="6.7109375" style="38" customWidth="1"/>
    <col min="2516" max="2516" width="6.42578125" style="38" customWidth="1"/>
    <col min="2517" max="2518" width="9.140625" style="38" customWidth="1"/>
    <col min="2519" max="2519" width="6.42578125" style="38" customWidth="1"/>
    <col min="2520" max="2520" width="8" style="38" customWidth="1"/>
    <col min="2521" max="2521" width="9.140625" style="38" customWidth="1"/>
    <col min="2522" max="2522" width="6.28515625" style="38" customWidth="1"/>
    <col min="2523" max="2523" width="6.85546875" style="38" customWidth="1"/>
    <col min="2524" max="2524" width="9.140625" style="38" customWidth="1"/>
    <col min="2525" max="2525" width="5.42578125" style="38" customWidth="1"/>
    <col min="2526" max="2526" width="8.140625" style="38" customWidth="1"/>
    <col min="2527" max="2527" width="11.140625" style="38" customWidth="1"/>
    <col min="2528" max="2528" width="8.28515625" style="38" customWidth="1"/>
    <col min="2529" max="2529" width="16.7109375" style="38" customWidth="1"/>
    <col min="2530" max="2530" width="12.7109375" style="38" customWidth="1"/>
    <col min="2531" max="2531" width="13" style="38" customWidth="1"/>
    <col min="2532" max="2532" width="16.7109375" style="38" customWidth="1"/>
    <col min="2533" max="2533" width="12.7109375" style="38" customWidth="1"/>
    <col min="2534" max="2534" width="12.85546875" style="38" customWidth="1"/>
    <col min="2535" max="2535" width="14.42578125" style="38" customWidth="1"/>
    <col min="2536" max="2536" width="12.7109375" style="38" customWidth="1"/>
    <col min="2537" max="2538" width="12.85546875" style="38" customWidth="1"/>
    <col min="2539" max="2539" width="12.7109375" style="38" customWidth="1"/>
    <col min="2540" max="2540" width="12.5703125" style="38" customWidth="1"/>
    <col min="2541" max="2541" width="10.42578125" style="38" customWidth="1"/>
    <col min="2542" max="2543" width="12.7109375" style="38" customWidth="1"/>
    <col min="2544" max="2544" width="12.85546875" style="38" bestFit="1" customWidth="1"/>
    <col min="2545" max="2546" width="12.85546875" style="38" customWidth="1"/>
    <col min="2547" max="2547" width="24.140625" style="38" bestFit="1" customWidth="1"/>
    <col min="2548" max="2548" width="13.28515625" style="38" customWidth="1"/>
    <col min="2549" max="2549" width="12.85546875" style="38" bestFit="1" customWidth="1"/>
    <col min="2550" max="2550" width="12.7109375" style="38" bestFit="1" customWidth="1"/>
    <col min="2551" max="2553" width="12.85546875" style="38" bestFit="1" customWidth="1"/>
    <col min="2554" max="2554" width="12.7109375" style="38" bestFit="1" customWidth="1"/>
    <col min="2555" max="2555" width="12.85546875" style="38" bestFit="1" customWidth="1"/>
    <col min="2556" max="2556" width="7.28515625" style="38" customWidth="1"/>
    <col min="2557" max="2558" width="9.140625" style="38"/>
    <col min="2559" max="2559" width="33.42578125" style="38" bestFit="1" customWidth="1"/>
    <col min="2560" max="2561" width="12.85546875" style="38" bestFit="1" customWidth="1"/>
    <col min="2562" max="2562" width="9.140625" style="38"/>
    <col min="2563" max="2563" width="12.85546875" style="38" bestFit="1" customWidth="1"/>
    <col min="2564" max="2730" width="9.140625" style="38"/>
    <col min="2731" max="2731" width="4.140625" style="38" customWidth="1"/>
    <col min="2732" max="2732" width="0" style="38" hidden="1" customWidth="1"/>
    <col min="2733" max="2733" width="5.85546875" style="38" customWidth="1"/>
    <col min="2734" max="2734" width="4.85546875" style="38" customWidth="1"/>
    <col min="2735" max="2735" width="21.85546875" style="38" customWidth="1"/>
    <col min="2736" max="2736" width="5.5703125" style="38" customWidth="1"/>
    <col min="2737" max="2737" width="11.42578125" style="38" customWidth="1"/>
    <col min="2738" max="2738" width="9.140625" style="38" customWidth="1"/>
    <col min="2739" max="2739" width="9.85546875" style="38" customWidth="1"/>
    <col min="2740" max="2741" width="9.140625" style="38" customWidth="1"/>
    <col min="2742" max="2742" width="13.5703125" style="38" customWidth="1"/>
    <col min="2743" max="2743" width="13.28515625" style="38" customWidth="1"/>
    <col min="2744" max="2744" width="15.7109375" style="38" customWidth="1"/>
    <col min="2745" max="2746" width="9.140625" style="38" customWidth="1"/>
    <col min="2747" max="2747" width="12.7109375" style="38" customWidth="1"/>
    <col min="2748" max="2748" width="9.85546875" style="38" customWidth="1"/>
    <col min="2749" max="2749" width="14.5703125" style="38" customWidth="1"/>
    <col min="2750" max="2750" width="9.140625" style="38" customWidth="1"/>
    <col min="2751" max="2751" width="11.5703125" style="38" customWidth="1"/>
    <col min="2752" max="2752" width="9.140625" style="38" customWidth="1"/>
    <col min="2753" max="2753" width="10.85546875" style="38" customWidth="1"/>
    <col min="2754" max="2754" width="11.28515625" style="38" customWidth="1"/>
    <col min="2755" max="2755" width="10.28515625" style="38" customWidth="1"/>
    <col min="2756" max="2756" width="9.140625" style="38" customWidth="1"/>
    <col min="2757" max="2757" width="14.42578125" style="38" customWidth="1"/>
    <col min="2758" max="2758" width="6.7109375" style="38" customWidth="1"/>
    <col min="2759" max="2759" width="7.140625" style="38" customWidth="1"/>
    <col min="2760" max="2760" width="6.7109375" style="38" customWidth="1"/>
    <col min="2761" max="2761" width="7" style="38" customWidth="1"/>
    <col min="2762" max="2763" width="9.140625" style="38" customWidth="1"/>
    <col min="2764" max="2764" width="6.42578125" style="38" customWidth="1"/>
    <col min="2765" max="2766" width="9.140625" style="38" customWidth="1"/>
    <col min="2767" max="2767" width="6.7109375" style="38" customWidth="1"/>
    <col min="2768" max="2768" width="6.42578125" style="38" customWidth="1"/>
    <col min="2769" max="2769" width="9.28515625" style="38" customWidth="1"/>
    <col min="2770" max="2770" width="8.5703125" style="38" customWidth="1"/>
    <col min="2771" max="2771" width="6.7109375" style="38" customWidth="1"/>
    <col min="2772" max="2772" width="6.42578125" style="38" customWidth="1"/>
    <col min="2773" max="2774" width="9.140625" style="38" customWidth="1"/>
    <col min="2775" max="2775" width="6.42578125" style="38" customWidth="1"/>
    <col min="2776" max="2776" width="8" style="38" customWidth="1"/>
    <col min="2777" max="2777" width="9.140625" style="38" customWidth="1"/>
    <col min="2778" max="2778" width="6.28515625" style="38" customWidth="1"/>
    <col min="2779" max="2779" width="6.85546875" style="38" customWidth="1"/>
    <col min="2780" max="2780" width="9.140625" style="38" customWidth="1"/>
    <col min="2781" max="2781" width="5.42578125" style="38" customWidth="1"/>
    <col min="2782" max="2782" width="8.140625" style="38" customWidth="1"/>
    <col min="2783" max="2783" width="11.140625" style="38" customWidth="1"/>
    <col min="2784" max="2784" width="8.28515625" style="38" customWidth="1"/>
    <col min="2785" max="2785" width="16.7109375" style="38" customWidth="1"/>
    <col min="2786" max="2786" width="12.7109375" style="38" customWidth="1"/>
    <col min="2787" max="2787" width="13" style="38" customWidth="1"/>
    <col min="2788" max="2788" width="16.7109375" style="38" customWidth="1"/>
    <col min="2789" max="2789" width="12.7109375" style="38" customWidth="1"/>
    <col min="2790" max="2790" width="12.85546875" style="38" customWidth="1"/>
    <col min="2791" max="2791" width="14.42578125" style="38" customWidth="1"/>
    <col min="2792" max="2792" width="12.7109375" style="38" customWidth="1"/>
    <col min="2793" max="2794" width="12.85546875" style="38" customWidth="1"/>
    <col min="2795" max="2795" width="12.7109375" style="38" customWidth="1"/>
    <col min="2796" max="2796" width="12.5703125" style="38" customWidth="1"/>
    <col min="2797" max="2797" width="10.42578125" style="38" customWidth="1"/>
    <col min="2798" max="2799" width="12.7109375" style="38" customWidth="1"/>
    <col min="2800" max="2800" width="12.85546875" style="38" bestFit="1" customWidth="1"/>
    <col min="2801" max="2802" width="12.85546875" style="38" customWidth="1"/>
    <col min="2803" max="2803" width="24.140625" style="38" bestFit="1" customWidth="1"/>
    <col min="2804" max="2804" width="13.28515625" style="38" customWidth="1"/>
    <col min="2805" max="2805" width="12.85546875" style="38" bestFit="1" customWidth="1"/>
    <col min="2806" max="2806" width="12.7109375" style="38" bestFit="1" customWidth="1"/>
    <col min="2807" max="2809" width="12.85546875" style="38" bestFit="1" customWidth="1"/>
    <col min="2810" max="2810" width="12.7109375" style="38" bestFit="1" customWidth="1"/>
    <col min="2811" max="2811" width="12.85546875" style="38" bestFit="1" customWidth="1"/>
    <col min="2812" max="2812" width="7.28515625" style="38" customWidth="1"/>
    <col min="2813" max="2814" width="9.140625" style="38"/>
    <col min="2815" max="2815" width="33.42578125" style="38" bestFit="1" customWidth="1"/>
    <col min="2816" max="2817" width="12.85546875" style="38" bestFit="1" customWidth="1"/>
    <col min="2818" max="2818" width="9.140625" style="38"/>
    <col min="2819" max="2819" width="12.85546875" style="38" bestFit="1" customWidth="1"/>
    <col min="2820" max="2986" width="9.140625" style="38"/>
    <col min="2987" max="2987" width="4.140625" style="38" customWidth="1"/>
    <col min="2988" max="2988" width="0" style="38" hidden="1" customWidth="1"/>
    <col min="2989" max="2989" width="5.85546875" style="38" customWidth="1"/>
    <col min="2990" max="2990" width="4.85546875" style="38" customWidth="1"/>
    <col min="2991" max="2991" width="21.85546875" style="38" customWidth="1"/>
    <col min="2992" max="2992" width="5.5703125" style="38" customWidth="1"/>
    <col min="2993" max="2993" width="11.42578125" style="38" customWidth="1"/>
    <col min="2994" max="2994" width="9.140625" style="38" customWidth="1"/>
    <col min="2995" max="2995" width="9.85546875" style="38" customWidth="1"/>
    <col min="2996" max="2997" width="9.140625" style="38" customWidth="1"/>
    <col min="2998" max="2998" width="13.5703125" style="38" customWidth="1"/>
    <col min="2999" max="2999" width="13.28515625" style="38" customWidth="1"/>
    <col min="3000" max="3000" width="15.7109375" style="38" customWidth="1"/>
    <col min="3001" max="3002" width="9.140625" style="38" customWidth="1"/>
    <col min="3003" max="3003" width="12.7109375" style="38" customWidth="1"/>
    <col min="3004" max="3004" width="9.85546875" style="38" customWidth="1"/>
    <col min="3005" max="3005" width="14.5703125" style="38" customWidth="1"/>
    <col min="3006" max="3006" width="9.140625" style="38" customWidth="1"/>
    <col min="3007" max="3007" width="11.5703125" style="38" customWidth="1"/>
    <col min="3008" max="3008" width="9.140625" style="38" customWidth="1"/>
    <col min="3009" max="3009" width="10.85546875" style="38" customWidth="1"/>
    <col min="3010" max="3010" width="11.28515625" style="38" customWidth="1"/>
    <col min="3011" max="3011" width="10.28515625" style="38" customWidth="1"/>
    <col min="3012" max="3012" width="9.140625" style="38" customWidth="1"/>
    <col min="3013" max="3013" width="14.42578125" style="38" customWidth="1"/>
    <col min="3014" max="3014" width="6.7109375" style="38" customWidth="1"/>
    <col min="3015" max="3015" width="7.140625" style="38" customWidth="1"/>
    <col min="3016" max="3016" width="6.7109375" style="38" customWidth="1"/>
    <col min="3017" max="3017" width="7" style="38" customWidth="1"/>
    <col min="3018" max="3019" width="9.140625" style="38" customWidth="1"/>
    <col min="3020" max="3020" width="6.42578125" style="38" customWidth="1"/>
    <col min="3021" max="3022" width="9.140625" style="38" customWidth="1"/>
    <col min="3023" max="3023" width="6.7109375" style="38" customWidth="1"/>
    <col min="3024" max="3024" width="6.42578125" style="38" customWidth="1"/>
    <col min="3025" max="3025" width="9.28515625" style="38" customWidth="1"/>
    <col min="3026" max="3026" width="8.5703125" style="38" customWidth="1"/>
    <col min="3027" max="3027" width="6.7109375" style="38" customWidth="1"/>
    <col min="3028" max="3028" width="6.42578125" style="38" customWidth="1"/>
    <col min="3029" max="3030" width="9.140625" style="38" customWidth="1"/>
    <col min="3031" max="3031" width="6.42578125" style="38" customWidth="1"/>
    <col min="3032" max="3032" width="8" style="38" customWidth="1"/>
    <col min="3033" max="3033" width="9.140625" style="38" customWidth="1"/>
    <col min="3034" max="3034" width="6.28515625" style="38" customWidth="1"/>
    <col min="3035" max="3035" width="6.85546875" style="38" customWidth="1"/>
    <col min="3036" max="3036" width="9.140625" style="38" customWidth="1"/>
    <col min="3037" max="3037" width="5.42578125" style="38" customWidth="1"/>
    <col min="3038" max="3038" width="8.140625" style="38" customWidth="1"/>
    <col min="3039" max="3039" width="11.140625" style="38" customWidth="1"/>
    <col min="3040" max="3040" width="8.28515625" style="38" customWidth="1"/>
    <col min="3041" max="3041" width="16.7109375" style="38" customWidth="1"/>
    <col min="3042" max="3042" width="12.7109375" style="38" customWidth="1"/>
    <col min="3043" max="3043" width="13" style="38" customWidth="1"/>
    <col min="3044" max="3044" width="16.7109375" style="38" customWidth="1"/>
    <col min="3045" max="3045" width="12.7109375" style="38" customWidth="1"/>
    <col min="3046" max="3046" width="12.85546875" style="38" customWidth="1"/>
    <col min="3047" max="3047" width="14.42578125" style="38" customWidth="1"/>
    <col min="3048" max="3048" width="12.7109375" style="38" customWidth="1"/>
    <col min="3049" max="3050" width="12.85546875" style="38" customWidth="1"/>
    <col min="3051" max="3051" width="12.7109375" style="38" customWidth="1"/>
    <col min="3052" max="3052" width="12.5703125" style="38" customWidth="1"/>
    <col min="3053" max="3053" width="10.42578125" style="38" customWidth="1"/>
    <col min="3054" max="3055" width="12.7109375" style="38" customWidth="1"/>
    <col min="3056" max="3056" width="12.85546875" style="38" bestFit="1" customWidth="1"/>
    <col min="3057" max="3058" width="12.85546875" style="38" customWidth="1"/>
    <col min="3059" max="3059" width="24.140625" style="38" bestFit="1" customWidth="1"/>
    <col min="3060" max="3060" width="13.28515625" style="38" customWidth="1"/>
    <col min="3061" max="3061" width="12.85546875" style="38" bestFit="1" customWidth="1"/>
    <col min="3062" max="3062" width="12.7109375" style="38" bestFit="1" customWidth="1"/>
    <col min="3063" max="3065" width="12.85546875" style="38" bestFit="1" customWidth="1"/>
    <col min="3066" max="3066" width="12.7109375" style="38" bestFit="1" customWidth="1"/>
    <col min="3067" max="3067" width="12.85546875" style="38" bestFit="1" customWidth="1"/>
    <col min="3068" max="3068" width="7.28515625" style="38" customWidth="1"/>
    <col min="3069" max="3070" width="9.140625" style="38"/>
    <col min="3071" max="3071" width="33.42578125" style="38" bestFit="1" customWidth="1"/>
    <col min="3072" max="3073" width="12.85546875" style="38" bestFit="1" customWidth="1"/>
    <col min="3074" max="3074" width="9.140625" style="38"/>
    <col min="3075" max="3075" width="12.85546875" style="38" bestFit="1" customWidth="1"/>
    <col min="3076" max="3242" width="9.140625" style="38"/>
    <col min="3243" max="3243" width="4.140625" style="38" customWidth="1"/>
    <col min="3244" max="3244" width="0" style="38" hidden="1" customWidth="1"/>
    <col min="3245" max="3245" width="5.85546875" style="38" customWidth="1"/>
    <col min="3246" max="3246" width="4.85546875" style="38" customWidth="1"/>
    <col min="3247" max="3247" width="21.85546875" style="38" customWidth="1"/>
    <col min="3248" max="3248" width="5.5703125" style="38" customWidth="1"/>
    <col min="3249" max="3249" width="11.42578125" style="38" customWidth="1"/>
    <col min="3250" max="3250" width="9.140625" style="38" customWidth="1"/>
    <col min="3251" max="3251" width="9.85546875" style="38" customWidth="1"/>
    <col min="3252" max="3253" width="9.140625" style="38" customWidth="1"/>
    <col min="3254" max="3254" width="13.5703125" style="38" customWidth="1"/>
    <col min="3255" max="3255" width="13.28515625" style="38" customWidth="1"/>
    <col min="3256" max="3256" width="15.7109375" style="38" customWidth="1"/>
    <col min="3257" max="3258" width="9.140625" style="38" customWidth="1"/>
    <col min="3259" max="3259" width="12.7109375" style="38" customWidth="1"/>
    <col min="3260" max="3260" width="9.85546875" style="38" customWidth="1"/>
    <col min="3261" max="3261" width="14.5703125" style="38" customWidth="1"/>
    <col min="3262" max="3262" width="9.140625" style="38" customWidth="1"/>
    <col min="3263" max="3263" width="11.5703125" style="38" customWidth="1"/>
    <col min="3264" max="3264" width="9.140625" style="38" customWidth="1"/>
    <col min="3265" max="3265" width="10.85546875" style="38" customWidth="1"/>
    <col min="3266" max="3266" width="11.28515625" style="38" customWidth="1"/>
    <col min="3267" max="3267" width="10.28515625" style="38" customWidth="1"/>
    <col min="3268" max="3268" width="9.140625" style="38" customWidth="1"/>
    <col min="3269" max="3269" width="14.42578125" style="38" customWidth="1"/>
    <col min="3270" max="3270" width="6.7109375" style="38" customWidth="1"/>
    <col min="3271" max="3271" width="7.140625" style="38" customWidth="1"/>
    <col min="3272" max="3272" width="6.7109375" style="38" customWidth="1"/>
    <col min="3273" max="3273" width="7" style="38" customWidth="1"/>
    <col min="3274" max="3275" width="9.140625" style="38" customWidth="1"/>
    <col min="3276" max="3276" width="6.42578125" style="38" customWidth="1"/>
    <col min="3277" max="3278" width="9.140625" style="38" customWidth="1"/>
    <col min="3279" max="3279" width="6.7109375" style="38" customWidth="1"/>
    <col min="3280" max="3280" width="6.42578125" style="38" customWidth="1"/>
    <col min="3281" max="3281" width="9.28515625" style="38" customWidth="1"/>
    <col min="3282" max="3282" width="8.5703125" style="38" customWidth="1"/>
    <col min="3283" max="3283" width="6.7109375" style="38" customWidth="1"/>
    <col min="3284" max="3284" width="6.42578125" style="38" customWidth="1"/>
    <col min="3285" max="3286" width="9.140625" style="38" customWidth="1"/>
    <col min="3287" max="3287" width="6.42578125" style="38" customWidth="1"/>
    <col min="3288" max="3288" width="8" style="38" customWidth="1"/>
    <col min="3289" max="3289" width="9.140625" style="38" customWidth="1"/>
    <col min="3290" max="3290" width="6.28515625" style="38" customWidth="1"/>
    <col min="3291" max="3291" width="6.85546875" style="38" customWidth="1"/>
    <col min="3292" max="3292" width="9.140625" style="38" customWidth="1"/>
    <col min="3293" max="3293" width="5.42578125" style="38" customWidth="1"/>
    <col min="3294" max="3294" width="8.140625" style="38" customWidth="1"/>
    <col min="3295" max="3295" width="11.140625" style="38" customWidth="1"/>
    <col min="3296" max="3296" width="8.28515625" style="38" customWidth="1"/>
    <col min="3297" max="3297" width="16.7109375" style="38" customWidth="1"/>
    <col min="3298" max="3298" width="12.7109375" style="38" customWidth="1"/>
    <col min="3299" max="3299" width="13" style="38" customWidth="1"/>
    <col min="3300" max="3300" width="16.7109375" style="38" customWidth="1"/>
    <col min="3301" max="3301" width="12.7109375" style="38" customWidth="1"/>
    <col min="3302" max="3302" width="12.85546875" style="38" customWidth="1"/>
    <col min="3303" max="3303" width="14.42578125" style="38" customWidth="1"/>
    <col min="3304" max="3304" width="12.7109375" style="38" customWidth="1"/>
    <col min="3305" max="3306" width="12.85546875" style="38" customWidth="1"/>
    <col min="3307" max="3307" width="12.7109375" style="38" customWidth="1"/>
    <col min="3308" max="3308" width="12.5703125" style="38" customWidth="1"/>
    <col min="3309" max="3309" width="10.42578125" style="38" customWidth="1"/>
    <col min="3310" max="3311" width="12.7109375" style="38" customWidth="1"/>
    <col min="3312" max="3312" width="12.85546875" style="38" bestFit="1" customWidth="1"/>
    <col min="3313" max="3314" width="12.85546875" style="38" customWidth="1"/>
    <col min="3315" max="3315" width="24.140625" style="38" bestFit="1" customWidth="1"/>
    <col min="3316" max="3316" width="13.28515625" style="38" customWidth="1"/>
    <col min="3317" max="3317" width="12.85546875" style="38" bestFit="1" customWidth="1"/>
    <col min="3318" max="3318" width="12.7109375" style="38" bestFit="1" customWidth="1"/>
    <col min="3319" max="3321" width="12.85546875" style="38" bestFit="1" customWidth="1"/>
    <col min="3322" max="3322" width="12.7109375" style="38" bestFit="1" customWidth="1"/>
    <col min="3323" max="3323" width="12.85546875" style="38" bestFit="1" customWidth="1"/>
    <col min="3324" max="3324" width="7.28515625" style="38" customWidth="1"/>
    <col min="3325" max="3326" width="9.140625" style="38"/>
    <col min="3327" max="3327" width="33.42578125" style="38" bestFit="1" customWidth="1"/>
    <col min="3328" max="3329" width="12.85546875" style="38" bestFit="1" customWidth="1"/>
    <col min="3330" max="3330" width="9.140625" style="38"/>
    <col min="3331" max="3331" width="12.85546875" style="38" bestFit="1" customWidth="1"/>
    <col min="3332" max="3498" width="9.140625" style="38"/>
    <col min="3499" max="3499" width="4.140625" style="38" customWidth="1"/>
    <col min="3500" max="3500" width="0" style="38" hidden="1" customWidth="1"/>
    <col min="3501" max="3501" width="5.85546875" style="38" customWidth="1"/>
    <col min="3502" max="3502" width="4.85546875" style="38" customWidth="1"/>
    <col min="3503" max="3503" width="21.85546875" style="38" customWidth="1"/>
    <col min="3504" max="3504" width="5.5703125" style="38" customWidth="1"/>
    <col min="3505" max="3505" width="11.42578125" style="38" customWidth="1"/>
    <col min="3506" max="3506" width="9.140625" style="38" customWidth="1"/>
    <col min="3507" max="3507" width="9.85546875" style="38" customWidth="1"/>
    <col min="3508" max="3509" width="9.140625" style="38" customWidth="1"/>
    <col min="3510" max="3510" width="13.5703125" style="38" customWidth="1"/>
    <col min="3511" max="3511" width="13.28515625" style="38" customWidth="1"/>
    <col min="3512" max="3512" width="15.7109375" style="38" customWidth="1"/>
    <col min="3513" max="3514" width="9.140625" style="38" customWidth="1"/>
    <col min="3515" max="3515" width="12.7109375" style="38" customWidth="1"/>
    <col min="3516" max="3516" width="9.85546875" style="38" customWidth="1"/>
    <col min="3517" max="3517" width="14.5703125" style="38" customWidth="1"/>
    <col min="3518" max="3518" width="9.140625" style="38" customWidth="1"/>
    <col min="3519" max="3519" width="11.5703125" style="38" customWidth="1"/>
    <col min="3520" max="3520" width="9.140625" style="38" customWidth="1"/>
    <col min="3521" max="3521" width="10.85546875" style="38" customWidth="1"/>
    <col min="3522" max="3522" width="11.28515625" style="38" customWidth="1"/>
    <col min="3523" max="3523" width="10.28515625" style="38" customWidth="1"/>
    <col min="3524" max="3524" width="9.140625" style="38" customWidth="1"/>
    <col min="3525" max="3525" width="14.42578125" style="38" customWidth="1"/>
    <col min="3526" max="3526" width="6.7109375" style="38" customWidth="1"/>
    <col min="3527" max="3527" width="7.140625" style="38" customWidth="1"/>
    <col min="3528" max="3528" width="6.7109375" style="38" customWidth="1"/>
    <col min="3529" max="3529" width="7" style="38" customWidth="1"/>
    <col min="3530" max="3531" width="9.140625" style="38" customWidth="1"/>
    <col min="3532" max="3532" width="6.42578125" style="38" customWidth="1"/>
    <col min="3533" max="3534" width="9.140625" style="38" customWidth="1"/>
    <col min="3535" max="3535" width="6.7109375" style="38" customWidth="1"/>
    <col min="3536" max="3536" width="6.42578125" style="38" customWidth="1"/>
    <col min="3537" max="3537" width="9.28515625" style="38" customWidth="1"/>
    <col min="3538" max="3538" width="8.5703125" style="38" customWidth="1"/>
    <col min="3539" max="3539" width="6.7109375" style="38" customWidth="1"/>
    <col min="3540" max="3540" width="6.42578125" style="38" customWidth="1"/>
    <col min="3541" max="3542" width="9.140625" style="38" customWidth="1"/>
    <col min="3543" max="3543" width="6.42578125" style="38" customWidth="1"/>
    <col min="3544" max="3544" width="8" style="38" customWidth="1"/>
    <col min="3545" max="3545" width="9.140625" style="38" customWidth="1"/>
    <col min="3546" max="3546" width="6.28515625" style="38" customWidth="1"/>
    <col min="3547" max="3547" width="6.85546875" style="38" customWidth="1"/>
    <col min="3548" max="3548" width="9.140625" style="38" customWidth="1"/>
    <col min="3549" max="3549" width="5.42578125" style="38" customWidth="1"/>
    <col min="3550" max="3550" width="8.140625" style="38" customWidth="1"/>
    <col min="3551" max="3551" width="11.140625" style="38" customWidth="1"/>
    <col min="3552" max="3552" width="8.28515625" style="38" customWidth="1"/>
    <col min="3553" max="3553" width="16.7109375" style="38" customWidth="1"/>
    <col min="3554" max="3554" width="12.7109375" style="38" customWidth="1"/>
    <col min="3555" max="3555" width="13" style="38" customWidth="1"/>
    <col min="3556" max="3556" width="16.7109375" style="38" customWidth="1"/>
    <col min="3557" max="3557" width="12.7109375" style="38" customWidth="1"/>
    <col min="3558" max="3558" width="12.85546875" style="38" customWidth="1"/>
    <col min="3559" max="3559" width="14.42578125" style="38" customWidth="1"/>
    <col min="3560" max="3560" width="12.7109375" style="38" customWidth="1"/>
    <col min="3561" max="3562" width="12.85546875" style="38" customWidth="1"/>
    <col min="3563" max="3563" width="12.7109375" style="38" customWidth="1"/>
    <col min="3564" max="3564" width="12.5703125" style="38" customWidth="1"/>
    <col min="3565" max="3565" width="10.42578125" style="38" customWidth="1"/>
    <col min="3566" max="3567" width="12.7109375" style="38" customWidth="1"/>
    <col min="3568" max="3568" width="12.85546875" style="38" bestFit="1" customWidth="1"/>
    <col min="3569" max="3570" width="12.85546875" style="38" customWidth="1"/>
    <col min="3571" max="3571" width="24.140625" style="38" bestFit="1" customWidth="1"/>
    <col min="3572" max="3572" width="13.28515625" style="38" customWidth="1"/>
    <col min="3573" max="3573" width="12.85546875" style="38" bestFit="1" customWidth="1"/>
    <col min="3574" max="3574" width="12.7109375" style="38" bestFit="1" customWidth="1"/>
    <col min="3575" max="3577" width="12.85546875" style="38" bestFit="1" customWidth="1"/>
    <col min="3578" max="3578" width="12.7109375" style="38" bestFit="1" customWidth="1"/>
    <col min="3579" max="3579" width="12.85546875" style="38" bestFit="1" customWidth="1"/>
    <col min="3580" max="3580" width="7.28515625" style="38" customWidth="1"/>
    <col min="3581" max="3582" width="9.140625" style="38"/>
    <col min="3583" max="3583" width="33.42578125" style="38" bestFit="1" customWidth="1"/>
    <col min="3584" max="3585" width="12.85546875" style="38" bestFit="1" customWidth="1"/>
    <col min="3586" max="3586" width="9.140625" style="38"/>
    <col min="3587" max="3587" width="12.85546875" style="38" bestFit="1" customWidth="1"/>
    <col min="3588" max="3754" width="9.140625" style="38"/>
    <col min="3755" max="3755" width="4.140625" style="38" customWidth="1"/>
    <col min="3756" max="3756" width="0" style="38" hidden="1" customWidth="1"/>
    <col min="3757" max="3757" width="5.85546875" style="38" customWidth="1"/>
    <col min="3758" max="3758" width="4.85546875" style="38" customWidth="1"/>
    <col min="3759" max="3759" width="21.85546875" style="38" customWidth="1"/>
    <col min="3760" max="3760" width="5.5703125" style="38" customWidth="1"/>
    <col min="3761" max="3761" width="11.42578125" style="38" customWidth="1"/>
    <col min="3762" max="3762" width="9.140625" style="38" customWidth="1"/>
    <col min="3763" max="3763" width="9.85546875" style="38" customWidth="1"/>
    <col min="3764" max="3765" width="9.140625" style="38" customWidth="1"/>
    <col min="3766" max="3766" width="13.5703125" style="38" customWidth="1"/>
    <col min="3767" max="3767" width="13.28515625" style="38" customWidth="1"/>
    <col min="3768" max="3768" width="15.7109375" style="38" customWidth="1"/>
    <col min="3769" max="3770" width="9.140625" style="38" customWidth="1"/>
    <col min="3771" max="3771" width="12.7109375" style="38" customWidth="1"/>
    <col min="3772" max="3772" width="9.85546875" style="38" customWidth="1"/>
    <col min="3773" max="3773" width="14.5703125" style="38" customWidth="1"/>
    <col min="3774" max="3774" width="9.140625" style="38" customWidth="1"/>
    <col min="3775" max="3775" width="11.5703125" style="38" customWidth="1"/>
    <col min="3776" max="3776" width="9.140625" style="38" customWidth="1"/>
    <col min="3777" max="3777" width="10.85546875" style="38" customWidth="1"/>
    <col min="3778" max="3778" width="11.28515625" style="38" customWidth="1"/>
    <col min="3779" max="3779" width="10.28515625" style="38" customWidth="1"/>
    <col min="3780" max="3780" width="9.140625" style="38" customWidth="1"/>
    <col min="3781" max="3781" width="14.42578125" style="38" customWidth="1"/>
    <col min="3782" max="3782" width="6.7109375" style="38" customWidth="1"/>
    <col min="3783" max="3783" width="7.140625" style="38" customWidth="1"/>
    <col min="3784" max="3784" width="6.7109375" style="38" customWidth="1"/>
    <col min="3785" max="3785" width="7" style="38" customWidth="1"/>
    <col min="3786" max="3787" width="9.140625" style="38" customWidth="1"/>
    <col min="3788" max="3788" width="6.42578125" style="38" customWidth="1"/>
    <col min="3789" max="3790" width="9.140625" style="38" customWidth="1"/>
    <col min="3791" max="3791" width="6.7109375" style="38" customWidth="1"/>
    <col min="3792" max="3792" width="6.42578125" style="38" customWidth="1"/>
    <col min="3793" max="3793" width="9.28515625" style="38" customWidth="1"/>
    <col min="3794" max="3794" width="8.5703125" style="38" customWidth="1"/>
    <col min="3795" max="3795" width="6.7109375" style="38" customWidth="1"/>
    <col min="3796" max="3796" width="6.42578125" style="38" customWidth="1"/>
    <col min="3797" max="3798" width="9.140625" style="38" customWidth="1"/>
    <col min="3799" max="3799" width="6.42578125" style="38" customWidth="1"/>
    <col min="3800" max="3800" width="8" style="38" customWidth="1"/>
    <col min="3801" max="3801" width="9.140625" style="38" customWidth="1"/>
    <col min="3802" max="3802" width="6.28515625" style="38" customWidth="1"/>
    <col min="3803" max="3803" width="6.85546875" style="38" customWidth="1"/>
    <col min="3804" max="3804" width="9.140625" style="38" customWidth="1"/>
    <col min="3805" max="3805" width="5.42578125" style="38" customWidth="1"/>
    <col min="3806" max="3806" width="8.140625" style="38" customWidth="1"/>
    <col min="3807" max="3807" width="11.140625" style="38" customWidth="1"/>
    <col min="3808" max="3808" width="8.28515625" style="38" customWidth="1"/>
    <col min="3809" max="3809" width="16.7109375" style="38" customWidth="1"/>
    <col min="3810" max="3810" width="12.7109375" style="38" customWidth="1"/>
    <col min="3811" max="3811" width="13" style="38" customWidth="1"/>
    <col min="3812" max="3812" width="16.7109375" style="38" customWidth="1"/>
    <col min="3813" max="3813" width="12.7109375" style="38" customWidth="1"/>
    <col min="3814" max="3814" width="12.85546875" style="38" customWidth="1"/>
    <col min="3815" max="3815" width="14.42578125" style="38" customWidth="1"/>
    <col min="3816" max="3816" width="12.7109375" style="38" customWidth="1"/>
    <col min="3817" max="3818" width="12.85546875" style="38" customWidth="1"/>
    <col min="3819" max="3819" width="12.7109375" style="38" customWidth="1"/>
    <col min="3820" max="3820" width="12.5703125" style="38" customWidth="1"/>
    <col min="3821" max="3821" width="10.42578125" style="38" customWidth="1"/>
    <col min="3822" max="3823" width="12.7109375" style="38" customWidth="1"/>
    <col min="3824" max="3824" width="12.85546875" style="38" bestFit="1" customWidth="1"/>
    <col min="3825" max="3826" width="12.85546875" style="38" customWidth="1"/>
    <col min="3827" max="3827" width="24.140625" style="38" bestFit="1" customWidth="1"/>
    <col min="3828" max="3828" width="13.28515625" style="38" customWidth="1"/>
    <col min="3829" max="3829" width="12.85546875" style="38" bestFit="1" customWidth="1"/>
    <col min="3830" max="3830" width="12.7109375" style="38" bestFit="1" customWidth="1"/>
    <col min="3831" max="3833" width="12.85546875" style="38" bestFit="1" customWidth="1"/>
    <col min="3834" max="3834" width="12.7109375" style="38" bestFit="1" customWidth="1"/>
    <col min="3835" max="3835" width="12.85546875" style="38" bestFit="1" customWidth="1"/>
    <col min="3836" max="3836" width="7.28515625" style="38" customWidth="1"/>
    <col min="3837" max="3838" width="9.140625" style="38"/>
    <col min="3839" max="3839" width="33.42578125" style="38" bestFit="1" customWidth="1"/>
    <col min="3840" max="3841" width="12.85546875" style="38" bestFit="1" customWidth="1"/>
    <col min="3842" max="3842" width="9.140625" style="38"/>
    <col min="3843" max="3843" width="12.85546875" style="38" bestFit="1" customWidth="1"/>
    <col min="3844" max="4010" width="9.140625" style="38"/>
    <col min="4011" max="4011" width="4.140625" style="38" customWidth="1"/>
    <col min="4012" max="4012" width="0" style="38" hidden="1" customWidth="1"/>
    <col min="4013" max="4013" width="5.85546875" style="38" customWidth="1"/>
    <col min="4014" max="4014" width="4.85546875" style="38" customWidth="1"/>
    <col min="4015" max="4015" width="21.85546875" style="38" customWidth="1"/>
    <col min="4016" max="4016" width="5.5703125" style="38" customWidth="1"/>
    <col min="4017" max="4017" width="11.42578125" style="38" customWidth="1"/>
    <col min="4018" max="4018" width="9.140625" style="38" customWidth="1"/>
    <col min="4019" max="4019" width="9.85546875" style="38" customWidth="1"/>
    <col min="4020" max="4021" width="9.140625" style="38" customWidth="1"/>
    <col min="4022" max="4022" width="13.5703125" style="38" customWidth="1"/>
    <col min="4023" max="4023" width="13.28515625" style="38" customWidth="1"/>
    <col min="4024" max="4024" width="15.7109375" style="38" customWidth="1"/>
    <col min="4025" max="4026" width="9.140625" style="38" customWidth="1"/>
    <col min="4027" max="4027" width="12.7109375" style="38" customWidth="1"/>
    <col min="4028" max="4028" width="9.85546875" style="38" customWidth="1"/>
    <col min="4029" max="4029" width="14.5703125" style="38" customWidth="1"/>
    <col min="4030" max="4030" width="9.140625" style="38" customWidth="1"/>
    <col min="4031" max="4031" width="11.5703125" style="38" customWidth="1"/>
    <col min="4032" max="4032" width="9.140625" style="38" customWidth="1"/>
    <col min="4033" max="4033" width="10.85546875" style="38" customWidth="1"/>
    <col min="4034" max="4034" width="11.28515625" style="38" customWidth="1"/>
    <col min="4035" max="4035" width="10.28515625" style="38" customWidth="1"/>
    <col min="4036" max="4036" width="9.140625" style="38" customWidth="1"/>
    <col min="4037" max="4037" width="14.42578125" style="38" customWidth="1"/>
    <col min="4038" max="4038" width="6.7109375" style="38" customWidth="1"/>
    <col min="4039" max="4039" width="7.140625" style="38" customWidth="1"/>
    <col min="4040" max="4040" width="6.7109375" style="38" customWidth="1"/>
    <col min="4041" max="4041" width="7" style="38" customWidth="1"/>
    <col min="4042" max="4043" width="9.140625" style="38" customWidth="1"/>
    <col min="4044" max="4044" width="6.42578125" style="38" customWidth="1"/>
    <col min="4045" max="4046" width="9.140625" style="38" customWidth="1"/>
    <col min="4047" max="4047" width="6.7109375" style="38" customWidth="1"/>
    <col min="4048" max="4048" width="6.42578125" style="38" customWidth="1"/>
    <col min="4049" max="4049" width="9.28515625" style="38" customWidth="1"/>
    <col min="4050" max="4050" width="8.5703125" style="38" customWidth="1"/>
    <col min="4051" max="4051" width="6.7109375" style="38" customWidth="1"/>
    <col min="4052" max="4052" width="6.42578125" style="38" customWidth="1"/>
    <col min="4053" max="4054" width="9.140625" style="38" customWidth="1"/>
    <col min="4055" max="4055" width="6.42578125" style="38" customWidth="1"/>
    <col min="4056" max="4056" width="8" style="38" customWidth="1"/>
    <col min="4057" max="4057" width="9.140625" style="38" customWidth="1"/>
    <col min="4058" max="4058" width="6.28515625" style="38" customWidth="1"/>
    <col min="4059" max="4059" width="6.85546875" style="38" customWidth="1"/>
    <col min="4060" max="4060" width="9.140625" style="38" customWidth="1"/>
    <col min="4061" max="4061" width="5.42578125" style="38" customWidth="1"/>
    <col min="4062" max="4062" width="8.140625" style="38" customWidth="1"/>
    <col min="4063" max="4063" width="11.140625" style="38" customWidth="1"/>
    <col min="4064" max="4064" width="8.28515625" style="38" customWidth="1"/>
    <col min="4065" max="4065" width="16.7109375" style="38" customWidth="1"/>
    <col min="4066" max="4066" width="12.7109375" style="38" customWidth="1"/>
    <col min="4067" max="4067" width="13" style="38" customWidth="1"/>
    <col min="4068" max="4068" width="16.7109375" style="38" customWidth="1"/>
    <col min="4069" max="4069" width="12.7109375" style="38" customWidth="1"/>
    <col min="4070" max="4070" width="12.85546875" style="38" customWidth="1"/>
    <col min="4071" max="4071" width="14.42578125" style="38" customWidth="1"/>
    <col min="4072" max="4072" width="12.7109375" style="38" customWidth="1"/>
    <col min="4073" max="4074" width="12.85546875" style="38" customWidth="1"/>
    <col min="4075" max="4075" width="12.7109375" style="38" customWidth="1"/>
    <col min="4076" max="4076" width="12.5703125" style="38" customWidth="1"/>
    <col min="4077" max="4077" width="10.42578125" style="38" customWidth="1"/>
    <col min="4078" max="4079" width="12.7109375" style="38" customWidth="1"/>
    <col min="4080" max="4080" width="12.85546875" style="38" bestFit="1" customWidth="1"/>
    <col min="4081" max="4082" width="12.85546875" style="38" customWidth="1"/>
    <col min="4083" max="4083" width="24.140625" style="38" bestFit="1" customWidth="1"/>
    <col min="4084" max="4084" width="13.28515625" style="38" customWidth="1"/>
    <col min="4085" max="4085" width="12.85546875" style="38" bestFit="1" customWidth="1"/>
    <col min="4086" max="4086" width="12.7109375" style="38" bestFit="1" customWidth="1"/>
    <col min="4087" max="4089" width="12.85546875" style="38" bestFit="1" customWidth="1"/>
    <col min="4090" max="4090" width="12.7109375" style="38" bestFit="1" customWidth="1"/>
    <col min="4091" max="4091" width="12.85546875" style="38" bestFit="1" customWidth="1"/>
    <col min="4092" max="4092" width="7.28515625" style="38" customWidth="1"/>
    <col min="4093" max="4094" width="9.140625" style="38"/>
    <col min="4095" max="4095" width="33.42578125" style="38" bestFit="1" customWidth="1"/>
    <col min="4096" max="4097" width="12.85546875" style="38" bestFit="1" customWidth="1"/>
    <col min="4098" max="4098" width="9.140625" style="38"/>
    <col min="4099" max="4099" width="12.85546875" style="38" bestFit="1" customWidth="1"/>
    <col min="4100" max="4266" width="9.140625" style="38"/>
    <col min="4267" max="4267" width="4.140625" style="38" customWidth="1"/>
    <col min="4268" max="4268" width="0" style="38" hidden="1" customWidth="1"/>
    <col min="4269" max="4269" width="5.85546875" style="38" customWidth="1"/>
    <col min="4270" max="4270" width="4.85546875" style="38" customWidth="1"/>
    <col min="4271" max="4271" width="21.85546875" style="38" customWidth="1"/>
    <col min="4272" max="4272" width="5.5703125" style="38" customWidth="1"/>
    <col min="4273" max="4273" width="11.42578125" style="38" customWidth="1"/>
    <col min="4274" max="4274" width="9.140625" style="38" customWidth="1"/>
    <col min="4275" max="4275" width="9.85546875" style="38" customWidth="1"/>
    <col min="4276" max="4277" width="9.140625" style="38" customWidth="1"/>
    <col min="4278" max="4278" width="13.5703125" style="38" customWidth="1"/>
    <col min="4279" max="4279" width="13.28515625" style="38" customWidth="1"/>
    <col min="4280" max="4280" width="15.7109375" style="38" customWidth="1"/>
    <col min="4281" max="4282" width="9.140625" style="38" customWidth="1"/>
    <col min="4283" max="4283" width="12.7109375" style="38" customWidth="1"/>
    <col min="4284" max="4284" width="9.85546875" style="38" customWidth="1"/>
    <col min="4285" max="4285" width="14.5703125" style="38" customWidth="1"/>
    <col min="4286" max="4286" width="9.140625" style="38" customWidth="1"/>
    <col min="4287" max="4287" width="11.5703125" style="38" customWidth="1"/>
    <col min="4288" max="4288" width="9.140625" style="38" customWidth="1"/>
    <col min="4289" max="4289" width="10.85546875" style="38" customWidth="1"/>
    <col min="4290" max="4290" width="11.28515625" style="38" customWidth="1"/>
    <col min="4291" max="4291" width="10.28515625" style="38" customWidth="1"/>
    <col min="4292" max="4292" width="9.140625" style="38" customWidth="1"/>
    <col min="4293" max="4293" width="14.42578125" style="38" customWidth="1"/>
    <col min="4294" max="4294" width="6.7109375" style="38" customWidth="1"/>
    <col min="4295" max="4295" width="7.140625" style="38" customWidth="1"/>
    <col min="4296" max="4296" width="6.7109375" style="38" customWidth="1"/>
    <col min="4297" max="4297" width="7" style="38" customWidth="1"/>
    <col min="4298" max="4299" width="9.140625" style="38" customWidth="1"/>
    <col min="4300" max="4300" width="6.42578125" style="38" customWidth="1"/>
    <col min="4301" max="4302" width="9.140625" style="38" customWidth="1"/>
    <col min="4303" max="4303" width="6.7109375" style="38" customWidth="1"/>
    <col min="4304" max="4304" width="6.42578125" style="38" customWidth="1"/>
    <col min="4305" max="4305" width="9.28515625" style="38" customWidth="1"/>
    <col min="4306" max="4306" width="8.5703125" style="38" customWidth="1"/>
    <col min="4307" max="4307" width="6.7109375" style="38" customWidth="1"/>
    <col min="4308" max="4308" width="6.42578125" style="38" customWidth="1"/>
    <col min="4309" max="4310" width="9.140625" style="38" customWidth="1"/>
    <col min="4311" max="4311" width="6.42578125" style="38" customWidth="1"/>
    <col min="4312" max="4312" width="8" style="38" customWidth="1"/>
    <col min="4313" max="4313" width="9.140625" style="38" customWidth="1"/>
    <col min="4314" max="4314" width="6.28515625" style="38" customWidth="1"/>
    <col min="4315" max="4315" width="6.85546875" style="38" customWidth="1"/>
    <col min="4316" max="4316" width="9.140625" style="38" customWidth="1"/>
    <col min="4317" max="4317" width="5.42578125" style="38" customWidth="1"/>
    <col min="4318" max="4318" width="8.140625" style="38" customWidth="1"/>
    <col min="4319" max="4319" width="11.140625" style="38" customWidth="1"/>
    <col min="4320" max="4320" width="8.28515625" style="38" customWidth="1"/>
    <col min="4321" max="4321" width="16.7109375" style="38" customWidth="1"/>
    <col min="4322" max="4322" width="12.7109375" style="38" customWidth="1"/>
    <col min="4323" max="4323" width="13" style="38" customWidth="1"/>
    <col min="4324" max="4324" width="16.7109375" style="38" customWidth="1"/>
    <col min="4325" max="4325" width="12.7109375" style="38" customWidth="1"/>
    <col min="4326" max="4326" width="12.85546875" style="38" customWidth="1"/>
    <col min="4327" max="4327" width="14.42578125" style="38" customWidth="1"/>
    <col min="4328" max="4328" width="12.7109375" style="38" customWidth="1"/>
    <col min="4329" max="4330" width="12.85546875" style="38" customWidth="1"/>
    <col min="4331" max="4331" width="12.7109375" style="38" customWidth="1"/>
    <col min="4332" max="4332" width="12.5703125" style="38" customWidth="1"/>
    <col min="4333" max="4333" width="10.42578125" style="38" customWidth="1"/>
    <col min="4334" max="4335" width="12.7109375" style="38" customWidth="1"/>
    <col min="4336" max="4336" width="12.85546875" style="38" bestFit="1" customWidth="1"/>
    <col min="4337" max="4338" width="12.85546875" style="38" customWidth="1"/>
    <col min="4339" max="4339" width="24.140625" style="38" bestFit="1" customWidth="1"/>
    <col min="4340" max="4340" width="13.28515625" style="38" customWidth="1"/>
    <col min="4341" max="4341" width="12.85546875" style="38" bestFit="1" customWidth="1"/>
    <col min="4342" max="4342" width="12.7109375" style="38" bestFit="1" customWidth="1"/>
    <col min="4343" max="4345" width="12.85546875" style="38" bestFit="1" customWidth="1"/>
    <col min="4346" max="4346" width="12.7109375" style="38" bestFit="1" customWidth="1"/>
    <col min="4347" max="4347" width="12.85546875" style="38" bestFit="1" customWidth="1"/>
    <col min="4348" max="4348" width="7.28515625" style="38" customWidth="1"/>
    <col min="4349" max="4350" width="9.140625" style="38"/>
    <col min="4351" max="4351" width="33.42578125" style="38" bestFit="1" customWidth="1"/>
    <col min="4352" max="4353" width="12.85546875" style="38" bestFit="1" customWidth="1"/>
    <col min="4354" max="4354" width="9.140625" style="38"/>
    <col min="4355" max="4355" width="12.85546875" style="38" bestFit="1" customWidth="1"/>
    <col min="4356" max="4522" width="9.140625" style="38"/>
    <col min="4523" max="4523" width="4.140625" style="38" customWidth="1"/>
    <col min="4524" max="4524" width="0" style="38" hidden="1" customWidth="1"/>
    <col min="4525" max="4525" width="5.85546875" style="38" customWidth="1"/>
    <col min="4526" max="4526" width="4.85546875" style="38" customWidth="1"/>
    <col min="4527" max="4527" width="21.85546875" style="38" customWidth="1"/>
    <col min="4528" max="4528" width="5.5703125" style="38" customWidth="1"/>
    <col min="4529" max="4529" width="11.42578125" style="38" customWidth="1"/>
    <col min="4530" max="4530" width="9.140625" style="38" customWidth="1"/>
    <col min="4531" max="4531" width="9.85546875" style="38" customWidth="1"/>
    <col min="4532" max="4533" width="9.140625" style="38" customWidth="1"/>
    <col min="4534" max="4534" width="13.5703125" style="38" customWidth="1"/>
    <col min="4535" max="4535" width="13.28515625" style="38" customWidth="1"/>
    <col min="4536" max="4536" width="15.7109375" style="38" customWidth="1"/>
    <col min="4537" max="4538" width="9.140625" style="38" customWidth="1"/>
    <col min="4539" max="4539" width="12.7109375" style="38" customWidth="1"/>
    <col min="4540" max="4540" width="9.85546875" style="38" customWidth="1"/>
    <col min="4541" max="4541" width="14.5703125" style="38" customWidth="1"/>
    <col min="4542" max="4542" width="9.140625" style="38" customWidth="1"/>
    <col min="4543" max="4543" width="11.5703125" style="38" customWidth="1"/>
    <col min="4544" max="4544" width="9.140625" style="38" customWidth="1"/>
    <col min="4545" max="4545" width="10.85546875" style="38" customWidth="1"/>
    <col min="4546" max="4546" width="11.28515625" style="38" customWidth="1"/>
    <col min="4547" max="4547" width="10.28515625" style="38" customWidth="1"/>
    <col min="4548" max="4548" width="9.140625" style="38" customWidth="1"/>
    <col min="4549" max="4549" width="14.42578125" style="38" customWidth="1"/>
    <col min="4550" max="4550" width="6.7109375" style="38" customWidth="1"/>
    <col min="4551" max="4551" width="7.140625" style="38" customWidth="1"/>
    <col min="4552" max="4552" width="6.7109375" style="38" customWidth="1"/>
    <col min="4553" max="4553" width="7" style="38" customWidth="1"/>
    <col min="4554" max="4555" width="9.140625" style="38" customWidth="1"/>
    <col min="4556" max="4556" width="6.42578125" style="38" customWidth="1"/>
    <col min="4557" max="4558" width="9.140625" style="38" customWidth="1"/>
    <col min="4559" max="4559" width="6.7109375" style="38" customWidth="1"/>
    <col min="4560" max="4560" width="6.42578125" style="38" customWidth="1"/>
    <col min="4561" max="4561" width="9.28515625" style="38" customWidth="1"/>
    <col min="4562" max="4562" width="8.5703125" style="38" customWidth="1"/>
    <col min="4563" max="4563" width="6.7109375" style="38" customWidth="1"/>
    <col min="4564" max="4564" width="6.42578125" style="38" customWidth="1"/>
    <col min="4565" max="4566" width="9.140625" style="38" customWidth="1"/>
    <col min="4567" max="4567" width="6.42578125" style="38" customWidth="1"/>
    <col min="4568" max="4568" width="8" style="38" customWidth="1"/>
    <col min="4569" max="4569" width="9.140625" style="38" customWidth="1"/>
    <col min="4570" max="4570" width="6.28515625" style="38" customWidth="1"/>
    <col min="4571" max="4571" width="6.85546875" style="38" customWidth="1"/>
    <col min="4572" max="4572" width="9.140625" style="38" customWidth="1"/>
    <col min="4573" max="4573" width="5.42578125" style="38" customWidth="1"/>
    <col min="4574" max="4574" width="8.140625" style="38" customWidth="1"/>
    <col min="4575" max="4575" width="11.140625" style="38" customWidth="1"/>
    <col min="4576" max="4576" width="8.28515625" style="38" customWidth="1"/>
    <col min="4577" max="4577" width="16.7109375" style="38" customWidth="1"/>
    <col min="4578" max="4578" width="12.7109375" style="38" customWidth="1"/>
    <col min="4579" max="4579" width="13" style="38" customWidth="1"/>
    <col min="4580" max="4580" width="16.7109375" style="38" customWidth="1"/>
    <col min="4581" max="4581" width="12.7109375" style="38" customWidth="1"/>
    <col min="4582" max="4582" width="12.85546875" style="38" customWidth="1"/>
    <col min="4583" max="4583" width="14.42578125" style="38" customWidth="1"/>
    <col min="4584" max="4584" width="12.7109375" style="38" customWidth="1"/>
    <col min="4585" max="4586" width="12.85546875" style="38" customWidth="1"/>
    <col min="4587" max="4587" width="12.7109375" style="38" customWidth="1"/>
    <col min="4588" max="4588" width="12.5703125" style="38" customWidth="1"/>
    <col min="4589" max="4589" width="10.42578125" style="38" customWidth="1"/>
    <col min="4590" max="4591" width="12.7109375" style="38" customWidth="1"/>
    <col min="4592" max="4592" width="12.85546875" style="38" bestFit="1" customWidth="1"/>
    <col min="4593" max="4594" width="12.85546875" style="38" customWidth="1"/>
    <col min="4595" max="4595" width="24.140625" style="38" bestFit="1" customWidth="1"/>
    <col min="4596" max="4596" width="13.28515625" style="38" customWidth="1"/>
    <col min="4597" max="4597" width="12.85546875" style="38" bestFit="1" customWidth="1"/>
    <col min="4598" max="4598" width="12.7109375" style="38" bestFit="1" customWidth="1"/>
    <col min="4599" max="4601" width="12.85546875" style="38" bestFit="1" customWidth="1"/>
    <col min="4602" max="4602" width="12.7109375" style="38" bestFit="1" customWidth="1"/>
    <col min="4603" max="4603" width="12.85546875" style="38" bestFit="1" customWidth="1"/>
    <col min="4604" max="4604" width="7.28515625" style="38" customWidth="1"/>
    <col min="4605" max="4606" width="9.140625" style="38"/>
    <col min="4607" max="4607" width="33.42578125" style="38" bestFit="1" customWidth="1"/>
    <col min="4608" max="4609" width="12.85546875" style="38" bestFit="1" customWidth="1"/>
    <col min="4610" max="4610" width="9.140625" style="38"/>
    <col min="4611" max="4611" width="12.85546875" style="38" bestFit="1" customWidth="1"/>
    <col min="4612" max="4778" width="9.140625" style="38"/>
    <col min="4779" max="4779" width="4.140625" style="38" customWidth="1"/>
    <col min="4780" max="4780" width="0" style="38" hidden="1" customWidth="1"/>
    <col min="4781" max="4781" width="5.85546875" style="38" customWidth="1"/>
    <col min="4782" max="4782" width="4.85546875" style="38" customWidth="1"/>
    <col min="4783" max="4783" width="21.85546875" style="38" customWidth="1"/>
    <col min="4784" max="4784" width="5.5703125" style="38" customWidth="1"/>
    <col min="4785" max="4785" width="11.42578125" style="38" customWidth="1"/>
    <col min="4786" max="4786" width="9.140625" style="38" customWidth="1"/>
    <col min="4787" max="4787" width="9.85546875" style="38" customWidth="1"/>
    <col min="4788" max="4789" width="9.140625" style="38" customWidth="1"/>
    <col min="4790" max="4790" width="13.5703125" style="38" customWidth="1"/>
    <col min="4791" max="4791" width="13.28515625" style="38" customWidth="1"/>
    <col min="4792" max="4792" width="15.7109375" style="38" customWidth="1"/>
    <col min="4793" max="4794" width="9.140625" style="38" customWidth="1"/>
    <col min="4795" max="4795" width="12.7109375" style="38" customWidth="1"/>
    <col min="4796" max="4796" width="9.85546875" style="38" customWidth="1"/>
    <col min="4797" max="4797" width="14.5703125" style="38" customWidth="1"/>
    <col min="4798" max="4798" width="9.140625" style="38" customWidth="1"/>
    <col min="4799" max="4799" width="11.5703125" style="38" customWidth="1"/>
    <col min="4800" max="4800" width="9.140625" style="38" customWidth="1"/>
    <col min="4801" max="4801" width="10.85546875" style="38" customWidth="1"/>
    <col min="4802" max="4802" width="11.28515625" style="38" customWidth="1"/>
    <col min="4803" max="4803" width="10.28515625" style="38" customWidth="1"/>
    <col min="4804" max="4804" width="9.140625" style="38" customWidth="1"/>
    <col min="4805" max="4805" width="14.42578125" style="38" customWidth="1"/>
    <col min="4806" max="4806" width="6.7109375" style="38" customWidth="1"/>
    <col min="4807" max="4807" width="7.140625" style="38" customWidth="1"/>
    <col min="4808" max="4808" width="6.7109375" style="38" customWidth="1"/>
    <col min="4809" max="4809" width="7" style="38" customWidth="1"/>
    <col min="4810" max="4811" width="9.140625" style="38" customWidth="1"/>
    <col min="4812" max="4812" width="6.42578125" style="38" customWidth="1"/>
    <col min="4813" max="4814" width="9.140625" style="38" customWidth="1"/>
    <col min="4815" max="4815" width="6.7109375" style="38" customWidth="1"/>
    <col min="4816" max="4816" width="6.42578125" style="38" customWidth="1"/>
    <col min="4817" max="4817" width="9.28515625" style="38" customWidth="1"/>
    <col min="4818" max="4818" width="8.5703125" style="38" customWidth="1"/>
    <col min="4819" max="4819" width="6.7109375" style="38" customWidth="1"/>
    <col min="4820" max="4820" width="6.42578125" style="38" customWidth="1"/>
    <col min="4821" max="4822" width="9.140625" style="38" customWidth="1"/>
    <col min="4823" max="4823" width="6.42578125" style="38" customWidth="1"/>
    <col min="4824" max="4824" width="8" style="38" customWidth="1"/>
    <col min="4825" max="4825" width="9.140625" style="38" customWidth="1"/>
    <col min="4826" max="4826" width="6.28515625" style="38" customWidth="1"/>
    <col min="4827" max="4827" width="6.85546875" style="38" customWidth="1"/>
    <col min="4828" max="4828" width="9.140625" style="38" customWidth="1"/>
    <col min="4829" max="4829" width="5.42578125" style="38" customWidth="1"/>
    <col min="4830" max="4830" width="8.140625" style="38" customWidth="1"/>
    <col min="4831" max="4831" width="11.140625" style="38" customWidth="1"/>
    <col min="4832" max="4832" width="8.28515625" style="38" customWidth="1"/>
    <col min="4833" max="4833" width="16.7109375" style="38" customWidth="1"/>
    <col min="4834" max="4834" width="12.7109375" style="38" customWidth="1"/>
    <col min="4835" max="4835" width="13" style="38" customWidth="1"/>
    <col min="4836" max="4836" width="16.7109375" style="38" customWidth="1"/>
    <col min="4837" max="4837" width="12.7109375" style="38" customWidth="1"/>
    <col min="4838" max="4838" width="12.85546875" style="38" customWidth="1"/>
    <col min="4839" max="4839" width="14.42578125" style="38" customWidth="1"/>
    <col min="4840" max="4840" width="12.7109375" style="38" customWidth="1"/>
    <col min="4841" max="4842" width="12.85546875" style="38" customWidth="1"/>
    <col min="4843" max="4843" width="12.7109375" style="38" customWidth="1"/>
    <col min="4844" max="4844" width="12.5703125" style="38" customWidth="1"/>
    <col min="4845" max="4845" width="10.42578125" style="38" customWidth="1"/>
    <col min="4846" max="4847" width="12.7109375" style="38" customWidth="1"/>
    <col min="4848" max="4848" width="12.85546875" style="38" bestFit="1" customWidth="1"/>
    <col min="4849" max="4850" width="12.85546875" style="38" customWidth="1"/>
    <col min="4851" max="4851" width="24.140625" style="38" bestFit="1" customWidth="1"/>
    <col min="4852" max="4852" width="13.28515625" style="38" customWidth="1"/>
    <col min="4853" max="4853" width="12.85546875" style="38" bestFit="1" customWidth="1"/>
    <col min="4854" max="4854" width="12.7109375" style="38" bestFit="1" customWidth="1"/>
    <col min="4855" max="4857" width="12.85546875" style="38" bestFit="1" customWidth="1"/>
    <col min="4858" max="4858" width="12.7109375" style="38" bestFit="1" customWidth="1"/>
    <col min="4859" max="4859" width="12.85546875" style="38" bestFit="1" customWidth="1"/>
    <col min="4860" max="4860" width="7.28515625" style="38" customWidth="1"/>
    <col min="4861" max="4862" width="9.140625" style="38"/>
    <col min="4863" max="4863" width="33.42578125" style="38" bestFit="1" customWidth="1"/>
    <col min="4864" max="4865" width="12.85546875" style="38" bestFit="1" customWidth="1"/>
    <col min="4866" max="4866" width="9.140625" style="38"/>
    <col min="4867" max="4867" width="12.85546875" style="38" bestFit="1" customWidth="1"/>
    <col min="4868" max="5034" width="9.140625" style="38"/>
    <col min="5035" max="5035" width="4.140625" style="38" customWidth="1"/>
    <col min="5036" max="5036" width="0" style="38" hidden="1" customWidth="1"/>
    <col min="5037" max="5037" width="5.85546875" style="38" customWidth="1"/>
    <col min="5038" max="5038" width="4.85546875" style="38" customWidth="1"/>
    <col min="5039" max="5039" width="21.85546875" style="38" customWidth="1"/>
    <col min="5040" max="5040" width="5.5703125" style="38" customWidth="1"/>
    <col min="5041" max="5041" width="11.42578125" style="38" customWidth="1"/>
    <col min="5042" max="5042" width="9.140625" style="38" customWidth="1"/>
    <col min="5043" max="5043" width="9.85546875" style="38" customWidth="1"/>
    <col min="5044" max="5045" width="9.140625" style="38" customWidth="1"/>
    <col min="5046" max="5046" width="13.5703125" style="38" customWidth="1"/>
    <col min="5047" max="5047" width="13.28515625" style="38" customWidth="1"/>
    <col min="5048" max="5048" width="15.7109375" style="38" customWidth="1"/>
    <col min="5049" max="5050" width="9.140625" style="38" customWidth="1"/>
    <col min="5051" max="5051" width="12.7109375" style="38" customWidth="1"/>
    <col min="5052" max="5052" width="9.85546875" style="38" customWidth="1"/>
    <col min="5053" max="5053" width="14.5703125" style="38" customWidth="1"/>
    <col min="5054" max="5054" width="9.140625" style="38" customWidth="1"/>
    <col min="5055" max="5055" width="11.5703125" style="38" customWidth="1"/>
    <col min="5056" max="5056" width="9.140625" style="38" customWidth="1"/>
    <col min="5057" max="5057" width="10.85546875" style="38" customWidth="1"/>
    <col min="5058" max="5058" width="11.28515625" style="38" customWidth="1"/>
    <col min="5059" max="5059" width="10.28515625" style="38" customWidth="1"/>
    <col min="5060" max="5060" width="9.140625" style="38" customWidth="1"/>
    <col min="5061" max="5061" width="14.42578125" style="38" customWidth="1"/>
    <col min="5062" max="5062" width="6.7109375" style="38" customWidth="1"/>
    <col min="5063" max="5063" width="7.140625" style="38" customWidth="1"/>
    <col min="5064" max="5064" width="6.7109375" style="38" customWidth="1"/>
    <col min="5065" max="5065" width="7" style="38" customWidth="1"/>
    <col min="5066" max="5067" width="9.140625" style="38" customWidth="1"/>
    <col min="5068" max="5068" width="6.42578125" style="38" customWidth="1"/>
    <col min="5069" max="5070" width="9.140625" style="38" customWidth="1"/>
    <col min="5071" max="5071" width="6.7109375" style="38" customWidth="1"/>
    <col min="5072" max="5072" width="6.42578125" style="38" customWidth="1"/>
    <col min="5073" max="5073" width="9.28515625" style="38" customWidth="1"/>
    <col min="5074" max="5074" width="8.5703125" style="38" customWidth="1"/>
    <col min="5075" max="5075" width="6.7109375" style="38" customWidth="1"/>
    <col min="5076" max="5076" width="6.42578125" style="38" customWidth="1"/>
    <col min="5077" max="5078" width="9.140625" style="38" customWidth="1"/>
    <col min="5079" max="5079" width="6.42578125" style="38" customWidth="1"/>
    <col min="5080" max="5080" width="8" style="38" customWidth="1"/>
    <col min="5081" max="5081" width="9.140625" style="38" customWidth="1"/>
    <col min="5082" max="5082" width="6.28515625" style="38" customWidth="1"/>
    <col min="5083" max="5083" width="6.85546875" style="38" customWidth="1"/>
    <col min="5084" max="5084" width="9.140625" style="38" customWidth="1"/>
    <col min="5085" max="5085" width="5.42578125" style="38" customWidth="1"/>
    <col min="5086" max="5086" width="8.140625" style="38" customWidth="1"/>
    <col min="5087" max="5087" width="11.140625" style="38" customWidth="1"/>
    <col min="5088" max="5088" width="8.28515625" style="38" customWidth="1"/>
    <col min="5089" max="5089" width="16.7109375" style="38" customWidth="1"/>
    <col min="5090" max="5090" width="12.7109375" style="38" customWidth="1"/>
    <col min="5091" max="5091" width="13" style="38" customWidth="1"/>
    <col min="5092" max="5092" width="16.7109375" style="38" customWidth="1"/>
    <col min="5093" max="5093" width="12.7109375" style="38" customWidth="1"/>
    <col min="5094" max="5094" width="12.85546875" style="38" customWidth="1"/>
    <col min="5095" max="5095" width="14.42578125" style="38" customWidth="1"/>
    <col min="5096" max="5096" width="12.7109375" style="38" customWidth="1"/>
    <col min="5097" max="5098" width="12.85546875" style="38" customWidth="1"/>
    <col min="5099" max="5099" width="12.7109375" style="38" customWidth="1"/>
    <col min="5100" max="5100" width="12.5703125" style="38" customWidth="1"/>
    <col min="5101" max="5101" width="10.42578125" style="38" customWidth="1"/>
    <col min="5102" max="5103" width="12.7109375" style="38" customWidth="1"/>
    <col min="5104" max="5104" width="12.85546875" style="38" bestFit="1" customWidth="1"/>
    <col min="5105" max="5106" width="12.85546875" style="38" customWidth="1"/>
    <col min="5107" max="5107" width="24.140625" style="38" bestFit="1" customWidth="1"/>
    <col min="5108" max="5108" width="13.28515625" style="38" customWidth="1"/>
    <col min="5109" max="5109" width="12.85546875" style="38" bestFit="1" customWidth="1"/>
    <col min="5110" max="5110" width="12.7109375" style="38" bestFit="1" customWidth="1"/>
    <col min="5111" max="5113" width="12.85546875" style="38" bestFit="1" customWidth="1"/>
    <col min="5114" max="5114" width="12.7109375" style="38" bestFit="1" customWidth="1"/>
    <col min="5115" max="5115" width="12.85546875" style="38" bestFit="1" customWidth="1"/>
    <col min="5116" max="5116" width="7.28515625" style="38" customWidth="1"/>
    <col min="5117" max="5118" width="9.140625" style="38"/>
    <col min="5119" max="5119" width="33.42578125" style="38" bestFit="1" customWidth="1"/>
    <col min="5120" max="5121" width="12.85546875" style="38" bestFit="1" customWidth="1"/>
    <col min="5122" max="5122" width="9.140625" style="38"/>
    <col min="5123" max="5123" width="12.85546875" style="38" bestFit="1" customWidth="1"/>
    <col min="5124" max="5290" width="9.140625" style="38"/>
    <col min="5291" max="5291" width="4.140625" style="38" customWidth="1"/>
    <col min="5292" max="5292" width="0" style="38" hidden="1" customWidth="1"/>
    <col min="5293" max="5293" width="5.85546875" style="38" customWidth="1"/>
    <col min="5294" max="5294" width="4.85546875" style="38" customWidth="1"/>
    <col min="5295" max="5295" width="21.85546875" style="38" customWidth="1"/>
    <col min="5296" max="5296" width="5.5703125" style="38" customWidth="1"/>
    <col min="5297" max="5297" width="11.42578125" style="38" customWidth="1"/>
    <col min="5298" max="5298" width="9.140625" style="38" customWidth="1"/>
    <col min="5299" max="5299" width="9.85546875" style="38" customWidth="1"/>
    <col min="5300" max="5301" width="9.140625" style="38" customWidth="1"/>
    <col min="5302" max="5302" width="13.5703125" style="38" customWidth="1"/>
    <col min="5303" max="5303" width="13.28515625" style="38" customWidth="1"/>
    <col min="5304" max="5304" width="15.7109375" style="38" customWidth="1"/>
    <col min="5305" max="5306" width="9.140625" style="38" customWidth="1"/>
    <col min="5307" max="5307" width="12.7109375" style="38" customWidth="1"/>
    <col min="5308" max="5308" width="9.85546875" style="38" customWidth="1"/>
    <col min="5309" max="5309" width="14.5703125" style="38" customWidth="1"/>
    <col min="5310" max="5310" width="9.140625" style="38" customWidth="1"/>
    <col min="5311" max="5311" width="11.5703125" style="38" customWidth="1"/>
    <col min="5312" max="5312" width="9.140625" style="38" customWidth="1"/>
    <col min="5313" max="5313" width="10.85546875" style="38" customWidth="1"/>
    <col min="5314" max="5314" width="11.28515625" style="38" customWidth="1"/>
    <col min="5315" max="5315" width="10.28515625" style="38" customWidth="1"/>
    <col min="5316" max="5316" width="9.140625" style="38" customWidth="1"/>
    <col min="5317" max="5317" width="14.42578125" style="38" customWidth="1"/>
    <col min="5318" max="5318" width="6.7109375" style="38" customWidth="1"/>
    <col min="5319" max="5319" width="7.140625" style="38" customWidth="1"/>
    <col min="5320" max="5320" width="6.7109375" style="38" customWidth="1"/>
    <col min="5321" max="5321" width="7" style="38" customWidth="1"/>
    <col min="5322" max="5323" width="9.140625" style="38" customWidth="1"/>
    <col min="5324" max="5324" width="6.42578125" style="38" customWidth="1"/>
    <col min="5325" max="5326" width="9.140625" style="38" customWidth="1"/>
    <col min="5327" max="5327" width="6.7109375" style="38" customWidth="1"/>
    <col min="5328" max="5328" width="6.42578125" style="38" customWidth="1"/>
    <col min="5329" max="5329" width="9.28515625" style="38" customWidth="1"/>
    <col min="5330" max="5330" width="8.5703125" style="38" customWidth="1"/>
    <col min="5331" max="5331" width="6.7109375" style="38" customWidth="1"/>
    <col min="5332" max="5332" width="6.42578125" style="38" customWidth="1"/>
    <col min="5333" max="5334" width="9.140625" style="38" customWidth="1"/>
    <col min="5335" max="5335" width="6.42578125" style="38" customWidth="1"/>
    <col min="5336" max="5336" width="8" style="38" customWidth="1"/>
    <col min="5337" max="5337" width="9.140625" style="38" customWidth="1"/>
    <col min="5338" max="5338" width="6.28515625" style="38" customWidth="1"/>
    <col min="5339" max="5339" width="6.85546875" style="38" customWidth="1"/>
    <col min="5340" max="5340" width="9.140625" style="38" customWidth="1"/>
    <col min="5341" max="5341" width="5.42578125" style="38" customWidth="1"/>
    <col min="5342" max="5342" width="8.140625" style="38" customWidth="1"/>
    <col min="5343" max="5343" width="11.140625" style="38" customWidth="1"/>
    <col min="5344" max="5344" width="8.28515625" style="38" customWidth="1"/>
    <col min="5345" max="5345" width="16.7109375" style="38" customWidth="1"/>
    <col min="5346" max="5346" width="12.7109375" style="38" customWidth="1"/>
    <col min="5347" max="5347" width="13" style="38" customWidth="1"/>
    <col min="5348" max="5348" width="16.7109375" style="38" customWidth="1"/>
    <col min="5349" max="5349" width="12.7109375" style="38" customWidth="1"/>
    <col min="5350" max="5350" width="12.85546875" style="38" customWidth="1"/>
    <col min="5351" max="5351" width="14.42578125" style="38" customWidth="1"/>
    <col min="5352" max="5352" width="12.7109375" style="38" customWidth="1"/>
    <col min="5353" max="5354" width="12.85546875" style="38" customWidth="1"/>
    <col min="5355" max="5355" width="12.7109375" style="38" customWidth="1"/>
    <col min="5356" max="5356" width="12.5703125" style="38" customWidth="1"/>
    <col min="5357" max="5357" width="10.42578125" style="38" customWidth="1"/>
    <col min="5358" max="5359" width="12.7109375" style="38" customWidth="1"/>
    <col min="5360" max="5360" width="12.85546875" style="38" bestFit="1" customWidth="1"/>
    <col min="5361" max="5362" width="12.85546875" style="38" customWidth="1"/>
    <col min="5363" max="5363" width="24.140625" style="38" bestFit="1" customWidth="1"/>
    <col min="5364" max="5364" width="13.28515625" style="38" customWidth="1"/>
    <col min="5365" max="5365" width="12.85546875" style="38" bestFit="1" customWidth="1"/>
    <col min="5366" max="5366" width="12.7109375" style="38" bestFit="1" customWidth="1"/>
    <col min="5367" max="5369" width="12.85546875" style="38" bestFit="1" customWidth="1"/>
    <col min="5370" max="5370" width="12.7109375" style="38" bestFit="1" customWidth="1"/>
    <col min="5371" max="5371" width="12.85546875" style="38" bestFit="1" customWidth="1"/>
    <col min="5372" max="5372" width="7.28515625" style="38" customWidth="1"/>
    <col min="5373" max="5374" width="9.140625" style="38"/>
    <col min="5375" max="5375" width="33.42578125" style="38" bestFit="1" customWidth="1"/>
    <col min="5376" max="5377" width="12.85546875" style="38" bestFit="1" customWidth="1"/>
    <col min="5378" max="5378" width="9.140625" style="38"/>
    <col min="5379" max="5379" width="12.85546875" style="38" bestFit="1" customWidth="1"/>
    <col min="5380" max="5546" width="9.140625" style="38"/>
    <col min="5547" max="5547" width="4.140625" style="38" customWidth="1"/>
    <col min="5548" max="5548" width="0" style="38" hidden="1" customWidth="1"/>
    <col min="5549" max="5549" width="5.85546875" style="38" customWidth="1"/>
    <col min="5550" max="5550" width="4.85546875" style="38" customWidth="1"/>
    <col min="5551" max="5551" width="21.85546875" style="38" customWidth="1"/>
    <col min="5552" max="5552" width="5.5703125" style="38" customWidth="1"/>
    <col min="5553" max="5553" width="11.42578125" style="38" customWidth="1"/>
    <col min="5554" max="5554" width="9.140625" style="38" customWidth="1"/>
    <col min="5555" max="5555" width="9.85546875" style="38" customWidth="1"/>
    <col min="5556" max="5557" width="9.140625" style="38" customWidth="1"/>
    <col min="5558" max="5558" width="13.5703125" style="38" customWidth="1"/>
    <col min="5559" max="5559" width="13.28515625" style="38" customWidth="1"/>
    <col min="5560" max="5560" width="15.7109375" style="38" customWidth="1"/>
    <col min="5561" max="5562" width="9.140625" style="38" customWidth="1"/>
    <col min="5563" max="5563" width="12.7109375" style="38" customWidth="1"/>
    <col min="5564" max="5564" width="9.85546875" style="38" customWidth="1"/>
    <col min="5565" max="5565" width="14.5703125" style="38" customWidth="1"/>
    <col min="5566" max="5566" width="9.140625" style="38" customWidth="1"/>
    <col min="5567" max="5567" width="11.5703125" style="38" customWidth="1"/>
    <col min="5568" max="5568" width="9.140625" style="38" customWidth="1"/>
    <col min="5569" max="5569" width="10.85546875" style="38" customWidth="1"/>
    <col min="5570" max="5570" width="11.28515625" style="38" customWidth="1"/>
    <col min="5571" max="5571" width="10.28515625" style="38" customWidth="1"/>
    <col min="5572" max="5572" width="9.140625" style="38" customWidth="1"/>
    <col min="5573" max="5573" width="14.42578125" style="38" customWidth="1"/>
    <col min="5574" max="5574" width="6.7109375" style="38" customWidth="1"/>
    <col min="5575" max="5575" width="7.140625" style="38" customWidth="1"/>
    <col min="5576" max="5576" width="6.7109375" style="38" customWidth="1"/>
    <col min="5577" max="5577" width="7" style="38" customWidth="1"/>
    <col min="5578" max="5579" width="9.140625" style="38" customWidth="1"/>
    <col min="5580" max="5580" width="6.42578125" style="38" customWidth="1"/>
    <col min="5581" max="5582" width="9.140625" style="38" customWidth="1"/>
    <col min="5583" max="5583" width="6.7109375" style="38" customWidth="1"/>
    <col min="5584" max="5584" width="6.42578125" style="38" customWidth="1"/>
    <col min="5585" max="5585" width="9.28515625" style="38" customWidth="1"/>
    <col min="5586" max="5586" width="8.5703125" style="38" customWidth="1"/>
    <col min="5587" max="5587" width="6.7109375" style="38" customWidth="1"/>
    <col min="5588" max="5588" width="6.42578125" style="38" customWidth="1"/>
    <col min="5589" max="5590" width="9.140625" style="38" customWidth="1"/>
    <col min="5591" max="5591" width="6.42578125" style="38" customWidth="1"/>
    <col min="5592" max="5592" width="8" style="38" customWidth="1"/>
    <col min="5593" max="5593" width="9.140625" style="38" customWidth="1"/>
    <col min="5594" max="5594" width="6.28515625" style="38" customWidth="1"/>
    <col min="5595" max="5595" width="6.85546875" style="38" customWidth="1"/>
    <col min="5596" max="5596" width="9.140625" style="38" customWidth="1"/>
    <col min="5597" max="5597" width="5.42578125" style="38" customWidth="1"/>
    <col min="5598" max="5598" width="8.140625" style="38" customWidth="1"/>
    <col min="5599" max="5599" width="11.140625" style="38" customWidth="1"/>
    <col min="5600" max="5600" width="8.28515625" style="38" customWidth="1"/>
    <col min="5601" max="5601" width="16.7109375" style="38" customWidth="1"/>
    <col min="5602" max="5602" width="12.7109375" style="38" customWidth="1"/>
    <col min="5603" max="5603" width="13" style="38" customWidth="1"/>
    <col min="5604" max="5604" width="16.7109375" style="38" customWidth="1"/>
    <col min="5605" max="5605" width="12.7109375" style="38" customWidth="1"/>
    <col min="5606" max="5606" width="12.85546875" style="38" customWidth="1"/>
    <col min="5607" max="5607" width="14.42578125" style="38" customWidth="1"/>
    <col min="5608" max="5608" width="12.7109375" style="38" customWidth="1"/>
    <col min="5609" max="5610" width="12.85546875" style="38" customWidth="1"/>
    <col min="5611" max="5611" width="12.7109375" style="38" customWidth="1"/>
    <col min="5612" max="5612" width="12.5703125" style="38" customWidth="1"/>
    <col min="5613" max="5613" width="10.42578125" style="38" customWidth="1"/>
    <col min="5614" max="5615" width="12.7109375" style="38" customWidth="1"/>
    <col min="5616" max="5616" width="12.85546875" style="38" bestFit="1" customWidth="1"/>
    <col min="5617" max="5618" width="12.85546875" style="38" customWidth="1"/>
    <col min="5619" max="5619" width="24.140625" style="38" bestFit="1" customWidth="1"/>
    <col min="5620" max="5620" width="13.28515625" style="38" customWidth="1"/>
    <col min="5621" max="5621" width="12.85546875" style="38" bestFit="1" customWidth="1"/>
    <col min="5622" max="5622" width="12.7109375" style="38" bestFit="1" customWidth="1"/>
    <col min="5623" max="5625" width="12.85546875" style="38" bestFit="1" customWidth="1"/>
    <col min="5626" max="5626" width="12.7109375" style="38" bestFit="1" customWidth="1"/>
    <col min="5627" max="5627" width="12.85546875" style="38" bestFit="1" customWidth="1"/>
    <col min="5628" max="5628" width="7.28515625" style="38" customWidth="1"/>
    <col min="5629" max="5630" width="9.140625" style="38"/>
    <col min="5631" max="5631" width="33.42578125" style="38" bestFit="1" customWidth="1"/>
    <col min="5632" max="5633" width="12.85546875" style="38" bestFit="1" customWidth="1"/>
    <col min="5634" max="5634" width="9.140625" style="38"/>
    <col min="5635" max="5635" width="12.85546875" style="38" bestFit="1" customWidth="1"/>
    <col min="5636" max="5802" width="9.140625" style="38"/>
    <col min="5803" max="5803" width="4.140625" style="38" customWidth="1"/>
    <col min="5804" max="5804" width="0" style="38" hidden="1" customWidth="1"/>
    <col min="5805" max="5805" width="5.85546875" style="38" customWidth="1"/>
    <col min="5806" max="5806" width="4.85546875" style="38" customWidth="1"/>
    <col min="5807" max="5807" width="21.85546875" style="38" customWidth="1"/>
    <col min="5808" max="5808" width="5.5703125" style="38" customWidth="1"/>
    <col min="5809" max="5809" width="11.42578125" style="38" customWidth="1"/>
    <col min="5810" max="5810" width="9.140625" style="38" customWidth="1"/>
    <col min="5811" max="5811" width="9.85546875" style="38" customWidth="1"/>
    <col min="5812" max="5813" width="9.140625" style="38" customWidth="1"/>
    <col min="5814" max="5814" width="13.5703125" style="38" customWidth="1"/>
    <col min="5815" max="5815" width="13.28515625" style="38" customWidth="1"/>
    <col min="5816" max="5816" width="15.7109375" style="38" customWidth="1"/>
    <col min="5817" max="5818" width="9.140625" style="38" customWidth="1"/>
    <col min="5819" max="5819" width="12.7109375" style="38" customWidth="1"/>
    <col min="5820" max="5820" width="9.85546875" style="38" customWidth="1"/>
    <col min="5821" max="5821" width="14.5703125" style="38" customWidth="1"/>
    <col min="5822" max="5822" width="9.140625" style="38" customWidth="1"/>
    <col min="5823" max="5823" width="11.5703125" style="38" customWidth="1"/>
    <col min="5824" max="5824" width="9.140625" style="38" customWidth="1"/>
    <col min="5825" max="5825" width="10.85546875" style="38" customWidth="1"/>
    <col min="5826" max="5826" width="11.28515625" style="38" customWidth="1"/>
    <col min="5827" max="5827" width="10.28515625" style="38" customWidth="1"/>
    <col min="5828" max="5828" width="9.140625" style="38" customWidth="1"/>
    <col min="5829" max="5829" width="14.42578125" style="38" customWidth="1"/>
    <col min="5830" max="5830" width="6.7109375" style="38" customWidth="1"/>
    <col min="5831" max="5831" width="7.140625" style="38" customWidth="1"/>
    <col min="5832" max="5832" width="6.7109375" style="38" customWidth="1"/>
    <col min="5833" max="5833" width="7" style="38" customWidth="1"/>
    <col min="5834" max="5835" width="9.140625" style="38" customWidth="1"/>
    <col min="5836" max="5836" width="6.42578125" style="38" customWidth="1"/>
    <col min="5837" max="5838" width="9.140625" style="38" customWidth="1"/>
    <col min="5839" max="5839" width="6.7109375" style="38" customWidth="1"/>
    <col min="5840" max="5840" width="6.42578125" style="38" customWidth="1"/>
    <col min="5841" max="5841" width="9.28515625" style="38" customWidth="1"/>
    <col min="5842" max="5842" width="8.5703125" style="38" customWidth="1"/>
    <col min="5843" max="5843" width="6.7109375" style="38" customWidth="1"/>
    <col min="5844" max="5844" width="6.42578125" style="38" customWidth="1"/>
    <col min="5845" max="5846" width="9.140625" style="38" customWidth="1"/>
    <col min="5847" max="5847" width="6.42578125" style="38" customWidth="1"/>
    <col min="5848" max="5848" width="8" style="38" customWidth="1"/>
    <col min="5849" max="5849" width="9.140625" style="38" customWidth="1"/>
    <col min="5850" max="5850" width="6.28515625" style="38" customWidth="1"/>
    <col min="5851" max="5851" width="6.85546875" style="38" customWidth="1"/>
    <col min="5852" max="5852" width="9.140625" style="38" customWidth="1"/>
    <col min="5853" max="5853" width="5.42578125" style="38" customWidth="1"/>
    <col min="5854" max="5854" width="8.140625" style="38" customWidth="1"/>
    <col min="5855" max="5855" width="11.140625" style="38" customWidth="1"/>
    <col min="5856" max="5856" width="8.28515625" style="38" customWidth="1"/>
    <col min="5857" max="5857" width="16.7109375" style="38" customWidth="1"/>
    <col min="5858" max="5858" width="12.7109375" style="38" customWidth="1"/>
    <col min="5859" max="5859" width="13" style="38" customWidth="1"/>
    <col min="5860" max="5860" width="16.7109375" style="38" customWidth="1"/>
    <col min="5861" max="5861" width="12.7109375" style="38" customWidth="1"/>
    <col min="5862" max="5862" width="12.85546875" style="38" customWidth="1"/>
    <col min="5863" max="5863" width="14.42578125" style="38" customWidth="1"/>
    <col min="5864" max="5864" width="12.7109375" style="38" customWidth="1"/>
    <col min="5865" max="5866" width="12.85546875" style="38" customWidth="1"/>
    <col min="5867" max="5867" width="12.7109375" style="38" customWidth="1"/>
    <col min="5868" max="5868" width="12.5703125" style="38" customWidth="1"/>
    <col min="5869" max="5869" width="10.42578125" style="38" customWidth="1"/>
    <col min="5870" max="5871" width="12.7109375" style="38" customWidth="1"/>
    <col min="5872" max="5872" width="12.85546875" style="38" bestFit="1" customWidth="1"/>
    <col min="5873" max="5874" width="12.85546875" style="38" customWidth="1"/>
    <col min="5875" max="5875" width="24.140625" style="38" bestFit="1" customWidth="1"/>
    <col min="5876" max="5876" width="13.28515625" style="38" customWidth="1"/>
    <col min="5877" max="5877" width="12.85546875" style="38" bestFit="1" customWidth="1"/>
    <col min="5878" max="5878" width="12.7109375" style="38" bestFit="1" customWidth="1"/>
    <col min="5879" max="5881" width="12.85546875" style="38" bestFit="1" customWidth="1"/>
    <col min="5882" max="5882" width="12.7109375" style="38" bestFit="1" customWidth="1"/>
    <col min="5883" max="5883" width="12.85546875" style="38" bestFit="1" customWidth="1"/>
    <col min="5884" max="5884" width="7.28515625" style="38" customWidth="1"/>
    <col min="5885" max="5886" width="9.140625" style="38"/>
    <col min="5887" max="5887" width="33.42578125" style="38" bestFit="1" customWidth="1"/>
    <col min="5888" max="5889" width="12.85546875" style="38" bestFit="1" customWidth="1"/>
    <col min="5890" max="5890" width="9.140625" style="38"/>
    <col min="5891" max="5891" width="12.85546875" style="38" bestFit="1" customWidth="1"/>
    <col min="5892" max="6058" width="9.140625" style="38"/>
    <col min="6059" max="6059" width="4.140625" style="38" customWidth="1"/>
    <col min="6060" max="6060" width="0" style="38" hidden="1" customWidth="1"/>
    <col min="6061" max="6061" width="5.85546875" style="38" customWidth="1"/>
    <col min="6062" max="6062" width="4.85546875" style="38" customWidth="1"/>
    <col min="6063" max="6063" width="21.85546875" style="38" customWidth="1"/>
    <col min="6064" max="6064" width="5.5703125" style="38" customWidth="1"/>
    <col min="6065" max="6065" width="11.42578125" style="38" customWidth="1"/>
    <col min="6066" max="6066" width="9.140625" style="38" customWidth="1"/>
    <col min="6067" max="6067" width="9.85546875" style="38" customWidth="1"/>
    <col min="6068" max="6069" width="9.140625" style="38" customWidth="1"/>
    <col min="6070" max="6070" width="13.5703125" style="38" customWidth="1"/>
    <col min="6071" max="6071" width="13.28515625" style="38" customWidth="1"/>
    <col min="6072" max="6072" width="15.7109375" style="38" customWidth="1"/>
    <col min="6073" max="6074" width="9.140625" style="38" customWidth="1"/>
    <col min="6075" max="6075" width="12.7109375" style="38" customWidth="1"/>
    <col min="6076" max="6076" width="9.85546875" style="38" customWidth="1"/>
    <col min="6077" max="6077" width="14.5703125" style="38" customWidth="1"/>
    <col min="6078" max="6078" width="9.140625" style="38" customWidth="1"/>
    <col min="6079" max="6079" width="11.5703125" style="38" customWidth="1"/>
    <col min="6080" max="6080" width="9.140625" style="38" customWidth="1"/>
    <col min="6081" max="6081" width="10.85546875" style="38" customWidth="1"/>
    <col min="6082" max="6082" width="11.28515625" style="38" customWidth="1"/>
    <col min="6083" max="6083" width="10.28515625" style="38" customWidth="1"/>
    <col min="6084" max="6084" width="9.140625" style="38" customWidth="1"/>
    <col min="6085" max="6085" width="14.42578125" style="38" customWidth="1"/>
    <col min="6086" max="6086" width="6.7109375" style="38" customWidth="1"/>
    <col min="6087" max="6087" width="7.140625" style="38" customWidth="1"/>
    <col min="6088" max="6088" width="6.7109375" style="38" customWidth="1"/>
    <col min="6089" max="6089" width="7" style="38" customWidth="1"/>
    <col min="6090" max="6091" width="9.140625" style="38" customWidth="1"/>
    <col min="6092" max="6092" width="6.42578125" style="38" customWidth="1"/>
    <col min="6093" max="6094" width="9.140625" style="38" customWidth="1"/>
    <col min="6095" max="6095" width="6.7109375" style="38" customWidth="1"/>
    <col min="6096" max="6096" width="6.42578125" style="38" customWidth="1"/>
    <col min="6097" max="6097" width="9.28515625" style="38" customWidth="1"/>
    <col min="6098" max="6098" width="8.5703125" style="38" customWidth="1"/>
    <col min="6099" max="6099" width="6.7109375" style="38" customWidth="1"/>
    <col min="6100" max="6100" width="6.42578125" style="38" customWidth="1"/>
    <col min="6101" max="6102" width="9.140625" style="38" customWidth="1"/>
    <col min="6103" max="6103" width="6.42578125" style="38" customWidth="1"/>
    <col min="6104" max="6104" width="8" style="38" customWidth="1"/>
    <col min="6105" max="6105" width="9.140625" style="38" customWidth="1"/>
    <col min="6106" max="6106" width="6.28515625" style="38" customWidth="1"/>
    <col min="6107" max="6107" width="6.85546875" style="38" customWidth="1"/>
    <col min="6108" max="6108" width="9.140625" style="38" customWidth="1"/>
    <col min="6109" max="6109" width="5.42578125" style="38" customWidth="1"/>
    <col min="6110" max="6110" width="8.140625" style="38" customWidth="1"/>
    <col min="6111" max="6111" width="11.140625" style="38" customWidth="1"/>
    <col min="6112" max="6112" width="8.28515625" style="38" customWidth="1"/>
    <col min="6113" max="6113" width="16.7109375" style="38" customWidth="1"/>
    <col min="6114" max="6114" width="12.7109375" style="38" customWidth="1"/>
    <col min="6115" max="6115" width="13" style="38" customWidth="1"/>
    <col min="6116" max="6116" width="16.7109375" style="38" customWidth="1"/>
    <col min="6117" max="6117" width="12.7109375" style="38" customWidth="1"/>
    <col min="6118" max="6118" width="12.85546875" style="38" customWidth="1"/>
    <col min="6119" max="6119" width="14.42578125" style="38" customWidth="1"/>
    <col min="6120" max="6120" width="12.7109375" style="38" customWidth="1"/>
    <col min="6121" max="6122" width="12.85546875" style="38" customWidth="1"/>
    <col min="6123" max="6123" width="12.7109375" style="38" customWidth="1"/>
    <col min="6124" max="6124" width="12.5703125" style="38" customWidth="1"/>
    <col min="6125" max="6125" width="10.42578125" style="38" customWidth="1"/>
    <col min="6126" max="6127" width="12.7109375" style="38" customWidth="1"/>
    <col min="6128" max="6128" width="12.85546875" style="38" bestFit="1" customWidth="1"/>
    <col min="6129" max="6130" width="12.85546875" style="38" customWidth="1"/>
    <col min="6131" max="6131" width="24.140625" style="38" bestFit="1" customWidth="1"/>
    <col min="6132" max="6132" width="13.28515625" style="38" customWidth="1"/>
    <col min="6133" max="6133" width="12.85546875" style="38" bestFit="1" customWidth="1"/>
    <col min="6134" max="6134" width="12.7109375" style="38" bestFit="1" customWidth="1"/>
    <col min="6135" max="6137" width="12.85546875" style="38" bestFit="1" customWidth="1"/>
    <col min="6138" max="6138" width="12.7109375" style="38" bestFit="1" customWidth="1"/>
    <col min="6139" max="6139" width="12.85546875" style="38" bestFit="1" customWidth="1"/>
    <col min="6140" max="6140" width="7.28515625" style="38" customWidth="1"/>
    <col min="6141" max="6142" width="9.140625" style="38"/>
    <col min="6143" max="6143" width="33.42578125" style="38" bestFit="1" customWidth="1"/>
    <col min="6144" max="6145" width="12.85546875" style="38" bestFit="1" customWidth="1"/>
    <col min="6146" max="6146" width="9.140625" style="38"/>
    <col min="6147" max="6147" width="12.85546875" style="38" bestFit="1" customWidth="1"/>
    <col min="6148" max="6314" width="9.140625" style="38"/>
    <col min="6315" max="6315" width="4.140625" style="38" customWidth="1"/>
    <col min="6316" max="6316" width="0" style="38" hidden="1" customWidth="1"/>
    <col min="6317" max="6317" width="5.85546875" style="38" customWidth="1"/>
    <col min="6318" max="6318" width="4.85546875" style="38" customWidth="1"/>
    <col min="6319" max="6319" width="21.85546875" style="38" customWidth="1"/>
    <col min="6320" max="6320" width="5.5703125" style="38" customWidth="1"/>
    <col min="6321" max="6321" width="11.42578125" style="38" customWidth="1"/>
    <col min="6322" max="6322" width="9.140625" style="38" customWidth="1"/>
    <col min="6323" max="6323" width="9.85546875" style="38" customWidth="1"/>
    <col min="6324" max="6325" width="9.140625" style="38" customWidth="1"/>
    <col min="6326" max="6326" width="13.5703125" style="38" customWidth="1"/>
    <col min="6327" max="6327" width="13.28515625" style="38" customWidth="1"/>
    <col min="6328" max="6328" width="15.7109375" style="38" customWidth="1"/>
    <col min="6329" max="6330" width="9.140625" style="38" customWidth="1"/>
    <col min="6331" max="6331" width="12.7109375" style="38" customWidth="1"/>
    <col min="6332" max="6332" width="9.85546875" style="38" customWidth="1"/>
    <col min="6333" max="6333" width="14.5703125" style="38" customWidth="1"/>
    <col min="6334" max="6334" width="9.140625" style="38" customWidth="1"/>
    <col min="6335" max="6335" width="11.5703125" style="38" customWidth="1"/>
    <col min="6336" max="6336" width="9.140625" style="38" customWidth="1"/>
    <col min="6337" max="6337" width="10.85546875" style="38" customWidth="1"/>
    <col min="6338" max="6338" width="11.28515625" style="38" customWidth="1"/>
    <col min="6339" max="6339" width="10.28515625" style="38" customWidth="1"/>
    <col min="6340" max="6340" width="9.140625" style="38" customWidth="1"/>
    <col min="6341" max="6341" width="14.42578125" style="38" customWidth="1"/>
    <col min="6342" max="6342" width="6.7109375" style="38" customWidth="1"/>
    <col min="6343" max="6343" width="7.140625" style="38" customWidth="1"/>
    <col min="6344" max="6344" width="6.7109375" style="38" customWidth="1"/>
    <col min="6345" max="6345" width="7" style="38" customWidth="1"/>
    <col min="6346" max="6347" width="9.140625" style="38" customWidth="1"/>
    <col min="6348" max="6348" width="6.42578125" style="38" customWidth="1"/>
    <col min="6349" max="6350" width="9.140625" style="38" customWidth="1"/>
    <col min="6351" max="6351" width="6.7109375" style="38" customWidth="1"/>
    <col min="6352" max="6352" width="6.42578125" style="38" customWidth="1"/>
    <col min="6353" max="6353" width="9.28515625" style="38" customWidth="1"/>
    <col min="6354" max="6354" width="8.5703125" style="38" customWidth="1"/>
    <col min="6355" max="6355" width="6.7109375" style="38" customWidth="1"/>
    <col min="6356" max="6356" width="6.42578125" style="38" customWidth="1"/>
    <col min="6357" max="6358" width="9.140625" style="38" customWidth="1"/>
    <col min="6359" max="6359" width="6.42578125" style="38" customWidth="1"/>
    <col min="6360" max="6360" width="8" style="38" customWidth="1"/>
    <col min="6361" max="6361" width="9.140625" style="38" customWidth="1"/>
    <col min="6362" max="6362" width="6.28515625" style="38" customWidth="1"/>
    <col min="6363" max="6363" width="6.85546875" style="38" customWidth="1"/>
    <col min="6364" max="6364" width="9.140625" style="38" customWidth="1"/>
    <col min="6365" max="6365" width="5.42578125" style="38" customWidth="1"/>
    <col min="6366" max="6366" width="8.140625" style="38" customWidth="1"/>
    <col min="6367" max="6367" width="11.140625" style="38" customWidth="1"/>
    <col min="6368" max="6368" width="8.28515625" style="38" customWidth="1"/>
    <col min="6369" max="6369" width="16.7109375" style="38" customWidth="1"/>
    <col min="6370" max="6370" width="12.7109375" style="38" customWidth="1"/>
    <col min="6371" max="6371" width="13" style="38" customWidth="1"/>
    <col min="6372" max="6372" width="16.7109375" style="38" customWidth="1"/>
    <col min="6373" max="6373" width="12.7109375" style="38" customWidth="1"/>
    <col min="6374" max="6374" width="12.85546875" style="38" customWidth="1"/>
    <col min="6375" max="6375" width="14.42578125" style="38" customWidth="1"/>
    <col min="6376" max="6376" width="12.7109375" style="38" customWidth="1"/>
    <col min="6377" max="6378" width="12.85546875" style="38" customWidth="1"/>
    <col min="6379" max="6379" width="12.7109375" style="38" customWidth="1"/>
    <col min="6380" max="6380" width="12.5703125" style="38" customWidth="1"/>
    <col min="6381" max="6381" width="10.42578125" style="38" customWidth="1"/>
    <col min="6382" max="6383" width="12.7109375" style="38" customWidth="1"/>
    <col min="6384" max="6384" width="12.85546875" style="38" bestFit="1" customWidth="1"/>
    <col min="6385" max="6386" width="12.85546875" style="38" customWidth="1"/>
    <col min="6387" max="6387" width="24.140625" style="38" bestFit="1" customWidth="1"/>
    <col min="6388" max="6388" width="13.28515625" style="38" customWidth="1"/>
    <col min="6389" max="6389" width="12.85546875" style="38" bestFit="1" customWidth="1"/>
    <col min="6390" max="6390" width="12.7109375" style="38" bestFit="1" customWidth="1"/>
    <col min="6391" max="6393" width="12.85546875" style="38" bestFit="1" customWidth="1"/>
    <col min="6394" max="6394" width="12.7109375" style="38" bestFit="1" customWidth="1"/>
    <col min="6395" max="6395" width="12.85546875" style="38" bestFit="1" customWidth="1"/>
    <col min="6396" max="6396" width="7.28515625" style="38" customWidth="1"/>
    <col min="6397" max="6398" width="9.140625" style="38"/>
    <col min="6399" max="6399" width="33.42578125" style="38" bestFit="1" customWidth="1"/>
    <col min="6400" max="6401" width="12.85546875" style="38" bestFit="1" customWidth="1"/>
    <col min="6402" max="6402" width="9.140625" style="38"/>
    <col min="6403" max="6403" width="12.85546875" style="38" bestFit="1" customWidth="1"/>
    <col min="6404" max="6570" width="9.140625" style="38"/>
    <col min="6571" max="6571" width="4.140625" style="38" customWidth="1"/>
    <col min="6572" max="6572" width="0" style="38" hidden="1" customWidth="1"/>
    <col min="6573" max="6573" width="5.85546875" style="38" customWidth="1"/>
    <col min="6574" max="6574" width="4.85546875" style="38" customWidth="1"/>
    <col min="6575" max="6575" width="21.85546875" style="38" customWidth="1"/>
    <col min="6576" max="6576" width="5.5703125" style="38" customWidth="1"/>
    <col min="6577" max="6577" width="11.42578125" style="38" customWidth="1"/>
    <col min="6578" max="6578" width="9.140625" style="38" customWidth="1"/>
    <col min="6579" max="6579" width="9.85546875" style="38" customWidth="1"/>
    <col min="6580" max="6581" width="9.140625" style="38" customWidth="1"/>
    <col min="6582" max="6582" width="13.5703125" style="38" customWidth="1"/>
    <col min="6583" max="6583" width="13.28515625" style="38" customWidth="1"/>
    <col min="6584" max="6584" width="15.7109375" style="38" customWidth="1"/>
    <col min="6585" max="6586" width="9.140625" style="38" customWidth="1"/>
    <col min="6587" max="6587" width="12.7109375" style="38" customWidth="1"/>
    <col min="6588" max="6588" width="9.85546875" style="38" customWidth="1"/>
    <col min="6589" max="6589" width="14.5703125" style="38" customWidth="1"/>
    <col min="6590" max="6590" width="9.140625" style="38" customWidth="1"/>
    <col min="6591" max="6591" width="11.5703125" style="38" customWidth="1"/>
    <col min="6592" max="6592" width="9.140625" style="38" customWidth="1"/>
    <col min="6593" max="6593" width="10.85546875" style="38" customWidth="1"/>
    <col min="6594" max="6594" width="11.28515625" style="38" customWidth="1"/>
    <col min="6595" max="6595" width="10.28515625" style="38" customWidth="1"/>
    <col min="6596" max="6596" width="9.140625" style="38" customWidth="1"/>
    <col min="6597" max="6597" width="14.42578125" style="38" customWidth="1"/>
    <col min="6598" max="6598" width="6.7109375" style="38" customWidth="1"/>
    <col min="6599" max="6599" width="7.140625" style="38" customWidth="1"/>
    <col min="6600" max="6600" width="6.7109375" style="38" customWidth="1"/>
    <col min="6601" max="6601" width="7" style="38" customWidth="1"/>
    <col min="6602" max="6603" width="9.140625" style="38" customWidth="1"/>
    <col min="6604" max="6604" width="6.42578125" style="38" customWidth="1"/>
    <col min="6605" max="6606" width="9.140625" style="38" customWidth="1"/>
    <col min="6607" max="6607" width="6.7109375" style="38" customWidth="1"/>
    <col min="6608" max="6608" width="6.42578125" style="38" customWidth="1"/>
    <col min="6609" max="6609" width="9.28515625" style="38" customWidth="1"/>
    <col min="6610" max="6610" width="8.5703125" style="38" customWidth="1"/>
    <col min="6611" max="6611" width="6.7109375" style="38" customWidth="1"/>
    <col min="6612" max="6612" width="6.42578125" style="38" customWidth="1"/>
    <col min="6613" max="6614" width="9.140625" style="38" customWidth="1"/>
    <col min="6615" max="6615" width="6.42578125" style="38" customWidth="1"/>
    <col min="6616" max="6616" width="8" style="38" customWidth="1"/>
    <col min="6617" max="6617" width="9.140625" style="38" customWidth="1"/>
    <col min="6618" max="6618" width="6.28515625" style="38" customWidth="1"/>
    <col min="6619" max="6619" width="6.85546875" style="38" customWidth="1"/>
    <col min="6620" max="6620" width="9.140625" style="38" customWidth="1"/>
    <col min="6621" max="6621" width="5.42578125" style="38" customWidth="1"/>
    <col min="6622" max="6622" width="8.140625" style="38" customWidth="1"/>
    <col min="6623" max="6623" width="11.140625" style="38" customWidth="1"/>
    <col min="6624" max="6624" width="8.28515625" style="38" customWidth="1"/>
    <col min="6625" max="6625" width="16.7109375" style="38" customWidth="1"/>
    <col min="6626" max="6626" width="12.7109375" style="38" customWidth="1"/>
    <col min="6627" max="6627" width="13" style="38" customWidth="1"/>
    <col min="6628" max="6628" width="16.7109375" style="38" customWidth="1"/>
    <col min="6629" max="6629" width="12.7109375" style="38" customWidth="1"/>
    <col min="6630" max="6630" width="12.85546875" style="38" customWidth="1"/>
    <col min="6631" max="6631" width="14.42578125" style="38" customWidth="1"/>
    <col min="6632" max="6632" width="12.7109375" style="38" customWidth="1"/>
    <col min="6633" max="6634" width="12.85546875" style="38" customWidth="1"/>
    <col min="6635" max="6635" width="12.7109375" style="38" customWidth="1"/>
    <col min="6636" max="6636" width="12.5703125" style="38" customWidth="1"/>
    <col min="6637" max="6637" width="10.42578125" style="38" customWidth="1"/>
    <col min="6638" max="6639" width="12.7109375" style="38" customWidth="1"/>
    <col min="6640" max="6640" width="12.85546875" style="38" bestFit="1" customWidth="1"/>
    <col min="6641" max="6642" width="12.85546875" style="38" customWidth="1"/>
    <col min="6643" max="6643" width="24.140625" style="38" bestFit="1" customWidth="1"/>
    <col min="6644" max="6644" width="13.28515625" style="38" customWidth="1"/>
    <col min="6645" max="6645" width="12.85546875" style="38" bestFit="1" customWidth="1"/>
    <col min="6646" max="6646" width="12.7109375" style="38" bestFit="1" customWidth="1"/>
    <col min="6647" max="6649" width="12.85546875" style="38" bestFit="1" customWidth="1"/>
    <col min="6650" max="6650" width="12.7109375" style="38" bestFit="1" customWidth="1"/>
    <col min="6651" max="6651" width="12.85546875" style="38" bestFit="1" customWidth="1"/>
    <col min="6652" max="6652" width="7.28515625" style="38" customWidth="1"/>
    <col min="6653" max="6654" width="9.140625" style="38"/>
    <col min="6655" max="6655" width="33.42578125" style="38" bestFit="1" customWidth="1"/>
    <col min="6656" max="6657" width="12.85546875" style="38" bestFit="1" customWidth="1"/>
    <col min="6658" max="6658" width="9.140625" style="38"/>
    <col min="6659" max="6659" width="12.85546875" style="38" bestFit="1" customWidth="1"/>
    <col min="6660" max="6826" width="9.140625" style="38"/>
    <col min="6827" max="6827" width="4.140625" style="38" customWidth="1"/>
    <col min="6828" max="6828" width="0" style="38" hidden="1" customWidth="1"/>
    <col min="6829" max="6829" width="5.85546875" style="38" customWidth="1"/>
    <col min="6830" max="6830" width="4.85546875" style="38" customWidth="1"/>
    <col min="6831" max="6831" width="21.85546875" style="38" customWidth="1"/>
    <col min="6832" max="6832" width="5.5703125" style="38" customWidth="1"/>
    <col min="6833" max="6833" width="11.42578125" style="38" customWidth="1"/>
    <col min="6834" max="6834" width="9.140625" style="38" customWidth="1"/>
    <col min="6835" max="6835" width="9.85546875" style="38" customWidth="1"/>
    <col min="6836" max="6837" width="9.140625" style="38" customWidth="1"/>
    <col min="6838" max="6838" width="13.5703125" style="38" customWidth="1"/>
    <col min="6839" max="6839" width="13.28515625" style="38" customWidth="1"/>
    <col min="6840" max="6840" width="15.7109375" style="38" customWidth="1"/>
    <col min="6841" max="6842" width="9.140625" style="38" customWidth="1"/>
    <col min="6843" max="6843" width="12.7109375" style="38" customWidth="1"/>
    <col min="6844" max="6844" width="9.85546875" style="38" customWidth="1"/>
    <col min="6845" max="6845" width="14.5703125" style="38" customWidth="1"/>
    <col min="6846" max="6846" width="9.140625" style="38" customWidth="1"/>
    <col min="6847" max="6847" width="11.5703125" style="38" customWidth="1"/>
    <col min="6848" max="6848" width="9.140625" style="38" customWidth="1"/>
    <col min="6849" max="6849" width="10.85546875" style="38" customWidth="1"/>
    <col min="6850" max="6850" width="11.28515625" style="38" customWidth="1"/>
    <col min="6851" max="6851" width="10.28515625" style="38" customWidth="1"/>
    <col min="6852" max="6852" width="9.140625" style="38" customWidth="1"/>
    <col min="6853" max="6853" width="14.42578125" style="38" customWidth="1"/>
    <col min="6854" max="6854" width="6.7109375" style="38" customWidth="1"/>
    <col min="6855" max="6855" width="7.140625" style="38" customWidth="1"/>
    <col min="6856" max="6856" width="6.7109375" style="38" customWidth="1"/>
    <col min="6857" max="6857" width="7" style="38" customWidth="1"/>
    <col min="6858" max="6859" width="9.140625" style="38" customWidth="1"/>
    <col min="6860" max="6860" width="6.42578125" style="38" customWidth="1"/>
    <col min="6861" max="6862" width="9.140625" style="38" customWidth="1"/>
    <col min="6863" max="6863" width="6.7109375" style="38" customWidth="1"/>
    <col min="6864" max="6864" width="6.42578125" style="38" customWidth="1"/>
    <col min="6865" max="6865" width="9.28515625" style="38" customWidth="1"/>
    <col min="6866" max="6866" width="8.5703125" style="38" customWidth="1"/>
    <col min="6867" max="6867" width="6.7109375" style="38" customWidth="1"/>
    <col min="6868" max="6868" width="6.42578125" style="38" customWidth="1"/>
    <col min="6869" max="6870" width="9.140625" style="38" customWidth="1"/>
    <col min="6871" max="6871" width="6.42578125" style="38" customWidth="1"/>
    <col min="6872" max="6872" width="8" style="38" customWidth="1"/>
    <col min="6873" max="6873" width="9.140625" style="38" customWidth="1"/>
    <col min="6874" max="6874" width="6.28515625" style="38" customWidth="1"/>
    <col min="6875" max="6875" width="6.85546875" style="38" customWidth="1"/>
    <col min="6876" max="6876" width="9.140625" style="38" customWidth="1"/>
    <col min="6877" max="6877" width="5.42578125" style="38" customWidth="1"/>
    <col min="6878" max="6878" width="8.140625" style="38" customWidth="1"/>
    <col min="6879" max="6879" width="11.140625" style="38" customWidth="1"/>
    <col min="6880" max="6880" width="8.28515625" style="38" customWidth="1"/>
    <col min="6881" max="6881" width="16.7109375" style="38" customWidth="1"/>
    <col min="6882" max="6882" width="12.7109375" style="38" customWidth="1"/>
    <col min="6883" max="6883" width="13" style="38" customWidth="1"/>
    <col min="6884" max="6884" width="16.7109375" style="38" customWidth="1"/>
    <col min="6885" max="6885" width="12.7109375" style="38" customWidth="1"/>
    <col min="6886" max="6886" width="12.85546875" style="38" customWidth="1"/>
    <col min="6887" max="6887" width="14.42578125" style="38" customWidth="1"/>
    <col min="6888" max="6888" width="12.7109375" style="38" customWidth="1"/>
    <col min="6889" max="6890" width="12.85546875" style="38" customWidth="1"/>
    <col min="6891" max="6891" width="12.7109375" style="38" customWidth="1"/>
    <col min="6892" max="6892" width="12.5703125" style="38" customWidth="1"/>
    <col min="6893" max="6893" width="10.42578125" style="38" customWidth="1"/>
    <col min="6894" max="6895" width="12.7109375" style="38" customWidth="1"/>
    <col min="6896" max="6896" width="12.85546875" style="38" bestFit="1" customWidth="1"/>
    <col min="6897" max="6898" width="12.85546875" style="38" customWidth="1"/>
    <col min="6899" max="6899" width="24.140625" style="38" bestFit="1" customWidth="1"/>
    <col min="6900" max="6900" width="13.28515625" style="38" customWidth="1"/>
    <col min="6901" max="6901" width="12.85546875" style="38" bestFit="1" customWidth="1"/>
    <col min="6902" max="6902" width="12.7109375" style="38" bestFit="1" customWidth="1"/>
    <col min="6903" max="6905" width="12.85546875" style="38" bestFit="1" customWidth="1"/>
    <col min="6906" max="6906" width="12.7109375" style="38" bestFit="1" customWidth="1"/>
    <col min="6907" max="6907" width="12.85546875" style="38" bestFit="1" customWidth="1"/>
    <col min="6908" max="6908" width="7.28515625" style="38" customWidth="1"/>
    <col min="6909" max="6910" width="9.140625" style="38"/>
    <col min="6911" max="6911" width="33.42578125" style="38" bestFit="1" customWidth="1"/>
    <col min="6912" max="6913" width="12.85546875" style="38" bestFit="1" customWidth="1"/>
    <col min="6914" max="6914" width="9.140625" style="38"/>
    <col min="6915" max="6915" width="12.85546875" style="38" bestFit="1" customWidth="1"/>
    <col min="6916" max="7082" width="9.140625" style="38"/>
    <col min="7083" max="7083" width="4.140625" style="38" customWidth="1"/>
    <col min="7084" max="7084" width="0" style="38" hidden="1" customWidth="1"/>
    <col min="7085" max="7085" width="5.85546875" style="38" customWidth="1"/>
    <col min="7086" max="7086" width="4.85546875" style="38" customWidth="1"/>
    <col min="7087" max="7087" width="21.85546875" style="38" customWidth="1"/>
    <col min="7088" max="7088" width="5.5703125" style="38" customWidth="1"/>
    <col min="7089" max="7089" width="11.42578125" style="38" customWidth="1"/>
    <col min="7090" max="7090" width="9.140625" style="38" customWidth="1"/>
    <col min="7091" max="7091" width="9.85546875" style="38" customWidth="1"/>
    <col min="7092" max="7093" width="9.140625" style="38" customWidth="1"/>
    <col min="7094" max="7094" width="13.5703125" style="38" customWidth="1"/>
    <col min="7095" max="7095" width="13.28515625" style="38" customWidth="1"/>
    <col min="7096" max="7096" width="15.7109375" style="38" customWidth="1"/>
    <col min="7097" max="7098" width="9.140625" style="38" customWidth="1"/>
    <col min="7099" max="7099" width="12.7109375" style="38" customWidth="1"/>
    <col min="7100" max="7100" width="9.85546875" style="38" customWidth="1"/>
    <col min="7101" max="7101" width="14.5703125" style="38" customWidth="1"/>
    <col min="7102" max="7102" width="9.140625" style="38" customWidth="1"/>
    <col min="7103" max="7103" width="11.5703125" style="38" customWidth="1"/>
    <col min="7104" max="7104" width="9.140625" style="38" customWidth="1"/>
    <col min="7105" max="7105" width="10.85546875" style="38" customWidth="1"/>
    <col min="7106" max="7106" width="11.28515625" style="38" customWidth="1"/>
    <col min="7107" max="7107" width="10.28515625" style="38" customWidth="1"/>
    <col min="7108" max="7108" width="9.140625" style="38" customWidth="1"/>
    <col min="7109" max="7109" width="14.42578125" style="38" customWidth="1"/>
    <col min="7110" max="7110" width="6.7109375" style="38" customWidth="1"/>
    <col min="7111" max="7111" width="7.140625" style="38" customWidth="1"/>
    <col min="7112" max="7112" width="6.7109375" style="38" customWidth="1"/>
    <col min="7113" max="7113" width="7" style="38" customWidth="1"/>
    <col min="7114" max="7115" width="9.140625" style="38" customWidth="1"/>
    <col min="7116" max="7116" width="6.42578125" style="38" customWidth="1"/>
    <col min="7117" max="7118" width="9.140625" style="38" customWidth="1"/>
    <col min="7119" max="7119" width="6.7109375" style="38" customWidth="1"/>
    <col min="7120" max="7120" width="6.42578125" style="38" customWidth="1"/>
    <col min="7121" max="7121" width="9.28515625" style="38" customWidth="1"/>
    <col min="7122" max="7122" width="8.5703125" style="38" customWidth="1"/>
    <col min="7123" max="7123" width="6.7109375" style="38" customWidth="1"/>
    <col min="7124" max="7124" width="6.42578125" style="38" customWidth="1"/>
    <col min="7125" max="7126" width="9.140625" style="38" customWidth="1"/>
    <col min="7127" max="7127" width="6.42578125" style="38" customWidth="1"/>
    <col min="7128" max="7128" width="8" style="38" customWidth="1"/>
    <col min="7129" max="7129" width="9.140625" style="38" customWidth="1"/>
    <col min="7130" max="7130" width="6.28515625" style="38" customWidth="1"/>
    <col min="7131" max="7131" width="6.85546875" style="38" customWidth="1"/>
    <col min="7132" max="7132" width="9.140625" style="38" customWidth="1"/>
    <col min="7133" max="7133" width="5.42578125" style="38" customWidth="1"/>
    <col min="7134" max="7134" width="8.140625" style="38" customWidth="1"/>
    <col min="7135" max="7135" width="11.140625" style="38" customWidth="1"/>
    <col min="7136" max="7136" width="8.28515625" style="38" customWidth="1"/>
    <col min="7137" max="7137" width="16.7109375" style="38" customWidth="1"/>
    <col min="7138" max="7138" width="12.7109375" style="38" customWidth="1"/>
    <col min="7139" max="7139" width="13" style="38" customWidth="1"/>
    <col min="7140" max="7140" width="16.7109375" style="38" customWidth="1"/>
    <col min="7141" max="7141" width="12.7109375" style="38" customWidth="1"/>
    <col min="7142" max="7142" width="12.85546875" style="38" customWidth="1"/>
    <col min="7143" max="7143" width="14.42578125" style="38" customWidth="1"/>
    <col min="7144" max="7144" width="12.7109375" style="38" customWidth="1"/>
    <col min="7145" max="7146" width="12.85546875" style="38" customWidth="1"/>
    <col min="7147" max="7147" width="12.7109375" style="38" customWidth="1"/>
    <col min="7148" max="7148" width="12.5703125" style="38" customWidth="1"/>
    <col min="7149" max="7149" width="10.42578125" style="38" customWidth="1"/>
    <col min="7150" max="7151" width="12.7109375" style="38" customWidth="1"/>
    <col min="7152" max="7152" width="12.85546875" style="38" bestFit="1" customWidth="1"/>
    <col min="7153" max="7154" width="12.85546875" style="38" customWidth="1"/>
    <col min="7155" max="7155" width="24.140625" style="38" bestFit="1" customWidth="1"/>
    <col min="7156" max="7156" width="13.28515625" style="38" customWidth="1"/>
    <col min="7157" max="7157" width="12.85546875" style="38" bestFit="1" customWidth="1"/>
    <col min="7158" max="7158" width="12.7109375" style="38" bestFit="1" customWidth="1"/>
    <col min="7159" max="7161" width="12.85546875" style="38" bestFit="1" customWidth="1"/>
    <col min="7162" max="7162" width="12.7109375" style="38" bestFit="1" customWidth="1"/>
    <col min="7163" max="7163" width="12.85546875" style="38" bestFit="1" customWidth="1"/>
    <col min="7164" max="7164" width="7.28515625" style="38" customWidth="1"/>
    <col min="7165" max="7166" width="9.140625" style="38"/>
    <col min="7167" max="7167" width="33.42578125" style="38" bestFit="1" customWidth="1"/>
    <col min="7168" max="7169" width="12.85546875" style="38" bestFit="1" customWidth="1"/>
    <col min="7170" max="7170" width="9.140625" style="38"/>
    <col min="7171" max="7171" width="12.85546875" style="38" bestFit="1" customWidth="1"/>
    <col min="7172" max="7338" width="9.140625" style="38"/>
    <col min="7339" max="7339" width="4.140625" style="38" customWidth="1"/>
    <col min="7340" max="7340" width="0" style="38" hidden="1" customWidth="1"/>
    <col min="7341" max="7341" width="5.85546875" style="38" customWidth="1"/>
    <col min="7342" max="7342" width="4.85546875" style="38" customWidth="1"/>
    <col min="7343" max="7343" width="21.85546875" style="38" customWidth="1"/>
    <col min="7344" max="7344" width="5.5703125" style="38" customWidth="1"/>
    <col min="7345" max="7345" width="11.42578125" style="38" customWidth="1"/>
    <col min="7346" max="7346" width="9.140625" style="38" customWidth="1"/>
    <col min="7347" max="7347" width="9.85546875" style="38" customWidth="1"/>
    <col min="7348" max="7349" width="9.140625" style="38" customWidth="1"/>
    <col min="7350" max="7350" width="13.5703125" style="38" customWidth="1"/>
    <col min="7351" max="7351" width="13.28515625" style="38" customWidth="1"/>
    <col min="7352" max="7352" width="15.7109375" style="38" customWidth="1"/>
    <col min="7353" max="7354" width="9.140625" style="38" customWidth="1"/>
    <col min="7355" max="7355" width="12.7109375" style="38" customWidth="1"/>
    <col min="7356" max="7356" width="9.85546875" style="38" customWidth="1"/>
    <col min="7357" max="7357" width="14.5703125" style="38" customWidth="1"/>
    <col min="7358" max="7358" width="9.140625" style="38" customWidth="1"/>
    <col min="7359" max="7359" width="11.5703125" style="38" customWidth="1"/>
    <col min="7360" max="7360" width="9.140625" style="38" customWidth="1"/>
    <col min="7361" max="7361" width="10.85546875" style="38" customWidth="1"/>
    <col min="7362" max="7362" width="11.28515625" style="38" customWidth="1"/>
    <col min="7363" max="7363" width="10.28515625" style="38" customWidth="1"/>
    <col min="7364" max="7364" width="9.140625" style="38" customWidth="1"/>
    <col min="7365" max="7365" width="14.42578125" style="38" customWidth="1"/>
    <col min="7366" max="7366" width="6.7109375" style="38" customWidth="1"/>
    <col min="7367" max="7367" width="7.140625" style="38" customWidth="1"/>
    <col min="7368" max="7368" width="6.7109375" style="38" customWidth="1"/>
    <col min="7369" max="7369" width="7" style="38" customWidth="1"/>
    <col min="7370" max="7371" width="9.140625" style="38" customWidth="1"/>
    <col min="7372" max="7372" width="6.42578125" style="38" customWidth="1"/>
    <col min="7373" max="7374" width="9.140625" style="38" customWidth="1"/>
    <col min="7375" max="7375" width="6.7109375" style="38" customWidth="1"/>
    <col min="7376" max="7376" width="6.42578125" style="38" customWidth="1"/>
    <col min="7377" max="7377" width="9.28515625" style="38" customWidth="1"/>
    <col min="7378" max="7378" width="8.5703125" style="38" customWidth="1"/>
    <col min="7379" max="7379" width="6.7109375" style="38" customWidth="1"/>
    <col min="7380" max="7380" width="6.42578125" style="38" customWidth="1"/>
    <col min="7381" max="7382" width="9.140625" style="38" customWidth="1"/>
    <col min="7383" max="7383" width="6.42578125" style="38" customWidth="1"/>
    <col min="7384" max="7384" width="8" style="38" customWidth="1"/>
    <col min="7385" max="7385" width="9.140625" style="38" customWidth="1"/>
    <col min="7386" max="7386" width="6.28515625" style="38" customWidth="1"/>
    <col min="7387" max="7387" width="6.85546875" style="38" customWidth="1"/>
    <col min="7388" max="7388" width="9.140625" style="38" customWidth="1"/>
    <col min="7389" max="7389" width="5.42578125" style="38" customWidth="1"/>
    <col min="7390" max="7390" width="8.140625" style="38" customWidth="1"/>
    <col min="7391" max="7391" width="11.140625" style="38" customWidth="1"/>
    <col min="7392" max="7392" width="8.28515625" style="38" customWidth="1"/>
    <col min="7393" max="7393" width="16.7109375" style="38" customWidth="1"/>
    <col min="7394" max="7394" width="12.7109375" style="38" customWidth="1"/>
    <col min="7395" max="7395" width="13" style="38" customWidth="1"/>
    <col min="7396" max="7396" width="16.7109375" style="38" customWidth="1"/>
    <col min="7397" max="7397" width="12.7109375" style="38" customWidth="1"/>
    <col min="7398" max="7398" width="12.85546875" style="38" customWidth="1"/>
    <col min="7399" max="7399" width="14.42578125" style="38" customWidth="1"/>
    <col min="7400" max="7400" width="12.7109375" style="38" customWidth="1"/>
    <col min="7401" max="7402" width="12.85546875" style="38" customWidth="1"/>
    <col min="7403" max="7403" width="12.7109375" style="38" customWidth="1"/>
    <col min="7404" max="7404" width="12.5703125" style="38" customWidth="1"/>
    <col min="7405" max="7405" width="10.42578125" style="38" customWidth="1"/>
    <col min="7406" max="7407" width="12.7109375" style="38" customWidth="1"/>
    <col min="7408" max="7408" width="12.85546875" style="38" bestFit="1" customWidth="1"/>
    <col min="7409" max="7410" width="12.85546875" style="38" customWidth="1"/>
    <col min="7411" max="7411" width="24.140625" style="38" bestFit="1" customWidth="1"/>
    <col min="7412" max="7412" width="13.28515625" style="38" customWidth="1"/>
    <col min="7413" max="7413" width="12.85546875" style="38" bestFit="1" customWidth="1"/>
    <col min="7414" max="7414" width="12.7109375" style="38" bestFit="1" customWidth="1"/>
    <col min="7415" max="7417" width="12.85546875" style="38" bestFit="1" customWidth="1"/>
    <col min="7418" max="7418" width="12.7109375" style="38" bestFit="1" customWidth="1"/>
    <col min="7419" max="7419" width="12.85546875" style="38" bestFit="1" customWidth="1"/>
    <col min="7420" max="7420" width="7.28515625" style="38" customWidth="1"/>
    <col min="7421" max="7422" width="9.140625" style="38"/>
    <col min="7423" max="7423" width="33.42578125" style="38" bestFit="1" customWidth="1"/>
    <col min="7424" max="7425" width="12.85546875" style="38" bestFit="1" customWidth="1"/>
    <col min="7426" max="7426" width="9.140625" style="38"/>
    <col min="7427" max="7427" width="12.85546875" style="38" bestFit="1" customWidth="1"/>
    <col min="7428" max="7594" width="9.140625" style="38"/>
    <col min="7595" max="7595" width="4.140625" style="38" customWidth="1"/>
    <col min="7596" max="7596" width="0" style="38" hidden="1" customWidth="1"/>
    <col min="7597" max="7597" width="5.85546875" style="38" customWidth="1"/>
    <col min="7598" max="7598" width="4.85546875" style="38" customWidth="1"/>
    <col min="7599" max="7599" width="21.85546875" style="38" customWidth="1"/>
    <col min="7600" max="7600" width="5.5703125" style="38" customWidth="1"/>
    <col min="7601" max="7601" width="11.42578125" style="38" customWidth="1"/>
    <col min="7602" max="7602" width="9.140625" style="38" customWidth="1"/>
    <col min="7603" max="7603" width="9.85546875" style="38" customWidth="1"/>
    <col min="7604" max="7605" width="9.140625" style="38" customWidth="1"/>
    <col min="7606" max="7606" width="13.5703125" style="38" customWidth="1"/>
    <col min="7607" max="7607" width="13.28515625" style="38" customWidth="1"/>
    <col min="7608" max="7608" width="15.7109375" style="38" customWidth="1"/>
    <col min="7609" max="7610" width="9.140625" style="38" customWidth="1"/>
    <col min="7611" max="7611" width="12.7109375" style="38" customWidth="1"/>
    <col min="7612" max="7612" width="9.85546875" style="38" customWidth="1"/>
    <col min="7613" max="7613" width="14.5703125" style="38" customWidth="1"/>
    <col min="7614" max="7614" width="9.140625" style="38" customWidth="1"/>
    <col min="7615" max="7615" width="11.5703125" style="38" customWidth="1"/>
    <col min="7616" max="7616" width="9.140625" style="38" customWidth="1"/>
    <col min="7617" max="7617" width="10.85546875" style="38" customWidth="1"/>
    <col min="7618" max="7618" width="11.28515625" style="38" customWidth="1"/>
    <col min="7619" max="7619" width="10.28515625" style="38" customWidth="1"/>
    <col min="7620" max="7620" width="9.140625" style="38" customWidth="1"/>
    <col min="7621" max="7621" width="14.42578125" style="38" customWidth="1"/>
    <col min="7622" max="7622" width="6.7109375" style="38" customWidth="1"/>
    <col min="7623" max="7623" width="7.140625" style="38" customWidth="1"/>
    <col min="7624" max="7624" width="6.7109375" style="38" customWidth="1"/>
    <col min="7625" max="7625" width="7" style="38" customWidth="1"/>
    <col min="7626" max="7627" width="9.140625" style="38" customWidth="1"/>
    <col min="7628" max="7628" width="6.42578125" style="38" customWidth="1"/>
    <col min="7629" max="7630" width="9.140625" style="38" customWidth="1"/>
    <col min="7631" max="7631" width="6.7109375" style="38" customWidth="1"/>
    <col min="7632" max="7632" width="6.42578125" style="38" customWidth="1"/>
    <col min="7633" max="7633" width="9.28515625" style="38" customWidth="1"/>
    <col min="7634" max="7634" width="8.5703125" style="38" customWidth="1"/>
    <col min="7635" max="7635" width="6.7109375" style="38" customWidth="1"/>
    <col min="7636" max="7636" width="6.42578125" style="38" customWidth="1"/>
    <col min="7637" max="7638" width="9.140625" style="38" customWidth="1"/>
    <col min="7639" max="7639" width="6.42578125" style="38" customWidth="1"/>
    <col min="7640" max="7640" width="8" style="38" customWidth="1"/>
    <col min="7641" max="7641" width="9.140625" style="38" customWidth="1"/>
    <col min="7642" max="7642" width="6.28515625" style="38" customWidth="1"/>
    <col min="7643" max="7643" width="6.85546875" style="38" customWidth="1"/>
    <col min="7644" max="7644" width="9.140625" style="38" customWidth="1"/>
    <col min="7645" max="7645" width="5.42578125" style="38" customWidth="1"/>
    <col min="7646" max="7646" width="8.140625" style="38" customWidth="1"/>
    <col min="7647" max="7647" width="11.140625" style="38" customWidth="1"/>
    <col min="7648" max="7648" width="8.28515625" style="38" customWidth="1"/>
    <col min="7649" max="7649" width="16.7109375" style="38" customWidth="1"/>
    <col min="7650" max="7650" width="12.7109375" style="38" customWidth="1"/>
    <col min="7651" max="7651" width="13" style="38" customWidth="1"/>
    <col min="7652" max="7652" width="16.7109375" style="38" customWidth="1"/>
    <col min="7653" max="7653" width="12.7109375" style="38" customWidth="1"/>
    <col min="7654" max="7654" width="12.85546875" style="38" customWidth="1"/>
    <col min="7655" max="7655" width="14.42578125" style="38" customWidth="1"/>
    <col min="7656" max="7656" width="12.7109375" style="38" customWidth="1"/>
    <col min="7657" max="7658" width="12.85546875" style="38" customWidth="1"/>
    <col min="7659" max="7659" width="12.7109375" style="38" customWidth="1"/>
    <col min="7660" max="7660" width="12.5703125" style="38" customWidth="1"/>
    <col min="7661" max="7661" width="10.42578125" style="38" customWidth="1"/>
    <col min="7662" max="7663" width="12.7109375" style="38" customWidth="1"/>
    <col min="7664" max="7664" width="12.85546875" style="38" bestFit="1" customWidth="1"/>
    <col min="7665" max="7666" width="12.85546875" style="38" customWidth="1"/>
    <col min="7667" max="7667" width="24.140625" style="38" bestFit="1" customWidth="1"/>
    <col min="7668" max="7668" width="13.28515625" style="38" customWidth="1"/>
    <col min="7669" max="7669" width="12.85546875" style="38" bestFit="1" customWidth="1"/>
    <col min="7670" max="7670" width="12.7109375" style="38" bestFit="1" customWidth="1"/>
    <col min="7671" max="7673" width="12.85546875" style="38" bestFit="1" customWidth="1"/>
    <col min="7674" max="7674" width="12.7109375" style="38" bestFit="1" customWidth="1"/>
    <col min="7675" max="7675" width="12.85546875" style="38" bestFit="1" customWidth="1"/>
    <col min="7676" max="7676" width="7.28515625" style="38" customWidth="1"/>
    <col min="7677" max="7678" width="9.140625" style="38"/>
    <col min="7679" max="7679" width="33.42578125" style="38" bestFit="1" customWidth="1"/>
    <col min="7680" max="7681" width="12.85546875" style="38" bestFit="1" customWidth="1"/>
    <col min="7682" max="7682" width="9.140625" style="38"/>
    <col min="7683" max="7683" width="12.85546875" style="38" bestFit="1" customWidth="1"/>
    <col min="7684" max="7850" width="9.140625" style="38"/>
    <col min="7851" max="7851" width="4.140625" style="38" customWidth="1"/>
    <col min="7852" max="7852" width="0" style="38" hidden="1" customWidth="1"/>
    <col min="7853" max="7853" width="5.85546875" style="38" customWidth="1"/>
    <col min="7854" max="7854" width="4.85546875" style="38" customWidth="1"/>
    <col min="7855" max="7855" width="21.85546875" style="38" customWidth="1"/>
    <col min="7856" max="7856" width="5.5703125" style="38" customWidth="1"/>
    <col min="7857" max="7857" width="11.42578125" style="38" customWidth="1"/>
    <col min="7858" max="7858" width="9.140625" style="38" customWidth="1"/>
    <col min="7859" max="7859" width="9.85546875" style="38" customWidth="1"/>
    <col min="7860" max="7861" width="9.140625" style="38" customWidth="1"/>
    <col min="7862" max="7862" width="13.5703125" style="38" customWidth="1"/>
    <col min="7863" max="7863" width="13.28515625" style="38" customWidth="1"/>
    <col min="7864" max="7864" width="15.7109375" style="38" customWidth="1"/>
    <col min="7865" max="7866" width="9.140625" style="38" customWidth="1"/>
    <col min="7867" max="7867" width="12.7109375" style="38" customWidth="1"/>
    <col min="7868" max="7868" width="9.85546875" style="38" customWidth="1"/>
    <col min="7869" max="7869" width="14.5703125" style="38" customWidth="1"/>
    <col min="7870" max="7870" width="9.140625" style="38" customWidth="1"/>
    <col min="7871" max="7871" width="11.5703125" style="38" customWidth="1"/>
    <col min="7872" max="7872" width="9.140625" style="38" customWidth="1"/>
    <col min="7873" max="7873" width="10.85546875" style="38" customWidth="1"/>
    <col min="7874" max="7874" width="11.28515625" style="38" customWidth="1"/>
    <col min="7875" max="7875" width="10.28515625" style="38" customWidth="1"/>
    <col min="7876" max="7876" width="9.140625" style="38" customWidth="1"/>
    <col min="7877" max="7877" width="14.42578125" style="38" customWidth="1"/>
    <col min="7878" max="7878" width="6.7109375" style="38" customWidth="1"/>
    <col min="7879" max="7879" width="7.140625" style="38" customWidth="1"/>
    <col min="7880" max="7880" width="6.7109375" style="38" customWidth="1"/>
    <col min="7881" max="7881" width="7" style="38" customWidth="1"/>
    <col min="7882" max="7883" width="9.140625" style="38" customWidth="1"/>
    <col min="7884" max="7884" width="6.42578125" style="38" customWidth="1"/>
    <col min="7885" max="7886" width="9.140625" style="38" customWidth="1"/>
    <col min="7887" max="7887" width="6.7109375" style="38" customWidth="1"/>
    <col min="7888" max="7888" width="6.42578125" style="38" customWidth="1"/>
    <col min="7889" max="7889" width="9.28515625" style="38" customWidth="1"/>
    <col min="7890" max="7890" width="8.5703125" style="38" customWidth="1"/>
    <col min="7891" max="7891" width="6.7109375" style="38" customWidth="1"/>
    <col min="7892" max="7892" width="6.42578125" style="38" customWidth="1"/>
    <col min="7893" max="7894" width="9.140625" style="38" customWidth="1"/>
    <col min="7895" max="7895" width="6.42578125" style="38" customWidth="1"/>
    <col min="7896" max="7896" width="8" style="38" customWidth="1"/>
    <col min="7897" max="7897" width="9.140625" style="38" customWidth="1"/>
    <col min="7898" max="7898" width="6.28515625" style="38" customWidth="1"/>
    <col min="7899" max="7899" width="6.85546875" style="38" customWidth="1"/>
    <col min="7900" max="7900" width="9.140625" style="38" customWidth="1"/>
    <col min="7901" max="7901" width="5.42578125" style="38" customWidth="1"/>
    <col min="7902" max="7902" width="8.140625" style="38" customWidth="1"/>
    <col min="7903" max="7903" width="11.140625" style="38" customWidth="1"/>
    <col min="7904" max="7904" width="8.28515625" style="38" customWidth="1"/>
    <col min="7905" max="7905" width="16.7109375" style="38" customWidth="1"/>
    <col min="7906" max="7906" width="12.7109375" style="38" customWidth="1"/>
    <col min="7907" max="7907" width="13" style="38" customWidth="1"/>
    <col min="7908" max="7908" width="16.7109375" style="38" customWidth="1"/>
    <col min="7909" max="7909" width="12.7109375" style="38" customWidth="1"/>
    <col min="7910" max="7910" width="12.85546875" style="38" customWidth="1"/>
    <col min="7911" max="7911" width="14.42578125" style="38" customWidth="1"/>
    <col min="7912" max="7912" width="12.7109375" style="38" customWidth="1"/>
    <col min="7913" max="7914" width="12.85546875" style="38" customWidth="1"/>
    <col min="7915" max="7915" width="12.7109375" style="38" customWidth="1"/>
    <col min="7916" max="7916" width="12.5703125" style="38" customWidth="1"/>
    <col min="7917" max="7917" width="10.42578125" style="38" customWidth="1"/>
    <col min="7918" max="7919" width="12.7109375" style="38" customWidth="1"/>
    <col min="7920" max="7920" width="12.85546875" style="38" bestFit="1" customWidth="1"/>
    <col min="7921" max="7922" width="12.85546875" style="38" customWidth="1"/>
    <col min="7923" max="7923" width="24.140625" style="38" bestFit="1" customWidth="1"/>
    <col min="7924" max="7924" width="13.28515625" style="38" customWidth="1"/>
    <col min="7925" max="7925" width="12.85546875" style="38" bestFit="1" customWidth="1"/>
    <col min="7926" max="7926" width="12.7109375" style="38" bestFit="1" customWidth="1"/>
    <col min="7927" max="7929" width="12.85546875" style="38" bestFit="1" customWidth="1"/>
    <col min="7930" max="7930" width="12.7109375" style="38" bestFit="1" customWidth="1"/>
    <col min="7931" max="7931" width="12.85546875" style="38" bestFit="1" customWidth="1"/>
    <col min="7932" max="7932" width="7.28515625" style="38" customWidth="1"/>
    <col min="7933" max="7934" width="9.140625" style="38"/>
    <col min="7935" max="7935" width="33.42578125" style="38" bestFit="1" customWidth="1"/>
    <col min="7936" max="7937" width="12.85546875" style="38" bestFit="1" customWidth="1"/>
    <col min="7938" max="7938" width="9.140625" style="38"/>
    <col min="7939" max="7939" width="12.85546875" style="38" bestFit="1" customWidth="1"/>
    <col min="7940" max="8106" width="9.140625" style="38"/>
    <col min="8107" max="8107" width="4.140625" style="38" customWidth="1"/>
    <col min="8108" max="8108" width="0" style="38" hidden="1" customWidth="1"/>
    <col min="8109" max="8109" width="5.85546875" style="38" customWidth="1"/>
    <col min="8110" max="8110" width="4.85546875" style="38" customWidth="1"/>
    <col min="8111" max="8111" width="21.85546875" style="38" customWidth="1"/>
    <col min="8112" max="8112" width="5.5703125" style="38" customWidth="1"/>
    <col min="8113" max="8113" width="11.42578125" style="38" customWidth="1"/>
    <col min="8114" max="8114" width="9.140625" style="38" customWidth="1"/>
    <col min="8115" max="8115" width="9.85546875" style="38" customWidth="1"/>
    <col min="8116" max="8117" width="9.140625" style="38" customWidth="1"/>
    <col min="8118" max="8118" width="13.5703125" style="38" customWidth="1"/>
    <col min="8119" max="8119" width="13.28515625" style="38" customWidth="1"/>
    <col min="8120" max="8120" width="15.7109375" style="38" customWidth="1"/>
    <col min="8121" max="8122" width="9.140625" style="38" customWidth="1"/>
    <col min="8123" max="8123" width="12.7109375" style="38" customWidth="1"/>
    <col min="8124" max="8124" width="9.85546875" style="38" customWidth="1"/>
    <col min="8125" max="8125" width="14.5703125" style="38" customWidth="1"/>
    <col min="8126" max="8126" width="9.140625" style="38" customWidth="1"/>
    <col min="8127" max="8127" width="11.5703125" style="38" customWidth="1"/>
    <col min="8128" max="8128" width="9.140625" style="38" customWidth="1"/>
    <col min="8129" max="8129" width="10.85546875" style="38" customWidth="1"/>
    <col min="8130" max="8130" width="11.28515625" style="38" customWidth="1"/>
    <col min="8131" max="8131" width="10.28515625" style="38" customWidth="1"/>
    <col min="8132" max="8132" width="9.140625" style="38" customWidth="1"/>
    <col min="8133" max="8133" width="14.42578125" style="38" customWidth="1"/>
    <col min="8134" max="8134" width="6.7109375" style="38" customWidth="1"/>
    <col min="8135" max="8135" width="7.140625" style="38" customWidth="1"/>
    <col min="8136" max="8136" width="6.7109375" style="38" customWidth="1"/>
    <col min="8137" max="8137" width="7" style="38" customWidth="1"/>
    <col min="8138" max="8139" width="9.140625" style="38" customWidth="1"/>
    <col min="8140" max="8140" width="6.42578125" style="38" customWidth="1"/>
    <col min="8141" max="8142" width="9.140625" style="38" customWidth="1"/>
    <col min="8143" max="8143" width="6.7109375" style="38" customWidth="1"/>
    <col min="8144" max="8144" width="6.42578125" style="38" customWidth="1"/>
    <col min="8145" max="8145" width="9.28515625" style="38" customWidth="1"/>
    <col min="8146" max="8146" width="8.5703125" style="38" customWidth="1"/>
    <col min="8147" max="8147" width="6.7109375" style="38" customWidth="1"/>
    <col min="8148" max="8148" width="6.42578125" style="38" customWidth="1"/>
    <col min="8149" max="8150" width="9.140625" style="38" customWidth="1"/>
    <col min="8151" max="8151" width="6.42578125" style="38" customWidth="1"/>
    <col min="8152" max="8152" width="8" style="38" customWidth="1"/>
    <col min="8153" max="8153" width="9.140625" style="38" customWidth="1"/>
    <col min="8154" max="8154" width="6.28515625" style="38" customWidth="1"/>
    <col min="8155" max="8155" width="6.85546875" style="38" customWidth="1"/>
    <col min="8156" max="8156" width="9.140625" style="38" customWidth="1"/>
    <col min="8157" max="8157" width="5.42578125" style="38" customWidth="1"/>
    <col min="8158" max="8158" width="8.140625" style="38" customWidth="1"/>
    <col min="8159" max="8159" width="11.140625" style="38" customWidth="1"/>
    <col min="8160" max="8160" width="8.28515625" style="38" customWidth="1"/>
    <col min="8161" max="8161" width="16.7109375" style="38" customWidth="1"/>
    <col min="8162" max="8162" width="12.7109375" style="38" customWidth="1"/>
    <col min="8163" max="8163" width="13" style="38" customWidth="1"/>
    <col min="8164" max="8164" width="16.7109375" style="38" customWidth="1"/>
    <col min="8165" max="8165" width="12.7109375" style="38" customWidth="1"/>
    <col min="8166" max="8166" width="12.85546875" style="38" customWidth="1"/>
    <col min="8167" max="8167" width="14.42578125" style="38" customWidth="1"/>
    <col min="8168" max="8168" width="12.7109375" style="38" customWidth="1"/>
    <col min="8169" max="8170" width="12.85546875" style="38" customWidth="1"/>
    <col min="8171" max="8171" width="12.7109375" style="38" customWidth="1"/>
    <col min="8172" max="8172" width="12.5703125" style="38" customWidth="1"/>
    <col min="8173" max="8173" width="10.42578125" style="38" customWidth="1"/>
    <col min="8174" max="8175" width="12.7109375" style="38" customWidth="1"/>
    <col min="8176" max="8176" width="12.85546875" style="38" bestFit="1" customWidth="1"/>
    <col min="8177" max="8178" width="12.85546875" style="38" customWidth="1"/>
    <col min="8179" max="8179" width="24.140625" style="38" bestFit="1" customWidth="1"/>
    <col min="8180" max="8180" width="13.28515625" style="38" customWidth="1"/>
    <col min="8181" max="8181" width="12.85546875" style="38" bestFit="1" customWidth="1"/>
    <col min="8182" max="8182" width="12.7109375" style="38" bestFit="1" customWidth="1"/>
    <col min="8183" max="8185" width="12.85546875" style="38" bestFit="1" customWidth="1"/>
    <col min="8186" max="8186" width="12.7109375" style="38" bestFit="1" customWidth="1"/>
    <col min="8187" max="8187" width="12.85546875" style="38" bestFit="1" customWidth="1"/>
    <col min="8188" max="8188" width="7.28515625" style="38" customWidth="1"/>
    <col min="8189" max="8190" width="9.140625" style="38"/>
    <col min="8191" max="8191" width="33.42578125" style="38" bestFit="1" customWidth="1"/>
    <col min="8192" max="8193" width="12.85546875" style="38" bestFit="1" customWidth="1"/>
    <col min="8194" max="8194" width="9.140625" style="38"/>
    <col min="8195" max="8195" width="12.85546875" style="38" bestFit="1" customWidth="1"/>
    <col min="8196" max="8362" width="9.140625" style="38"/>
    <col min="8363" max="8363" width="4.140625" style="38" customWidth="1"/>
    <col min="8364" max="8364" width="0" style="38" hidden="1" customWidth="1"/>
    <col min="8365" max="8365" width="5.85546875" style="38" customWidth="1"/>
    <col min="8366" max="8366" width="4.85546875" style="38" customWidth="1"/>
    <col min="8367" max="8367" width="21.85546875" style="38" customWidth="1"/>
    <col min="8368" max="8368" width="5.5703125" style="38" customWidth="1"/>
    <col min="8369" max="8369" width="11.42578125" style="38" customWidth="1"/>
    <col min="8370" max="8370" width="9.140625" style="38" customWidth="1"/>
    <col min="8371" max="8371" width="9.85546875" style="38" customWidth="1"/>
    <col min="8372" max="8373" width="9.140625" style="38" customWidth="1"/>
    <col min="8374" max="8374" width="13.5703125" style="38" customWidth="1"/>
    <col min="8375" max="8375" width="13.28515625" style="38" customWidth="1"/>
    <col min="8376" max="8376" width="15.7109375" style="38" customWidth="1"/>
    <col min="8377" max="8378" width="9.140625" style="38" customWidth="1"/>
    <col min="8379" max="8379" width="12.7109375" style="38" customWidth="1"/>
    <col min="8380" max="8380" width="9.85546875" style="38" customWidth="1"/>
    <col min="8381" max="8381" width="14.5703125" style="38" customWidth="1"/>
    <col min="8382" max="8382" width="9.140625" style="38" customWidth="1"/>
    <col min="8383" max="8383" width="11.5703125" style="38" customWidth="1"/>
    <col min="8384" max="8384" width="9.140625" style="38" customWidth="1"/>
    <col min="8385" max="8385" width="10.85546875" style="38" customWidth="1"/>
    <col min="8386" max="8386" width="11.28515625" style="38" customWidth="1"/>
    <col min="8387" max="8387" width="10.28515625" style="38" customWidth="1"/>
    <col min="8388" max="8388" width="9.140625" style="38" customWidth="1"/>
    <col min="8389" max="8389" width="14.42578125" style="38" customWidth="1"/>
    <col min="8390" max="8390" width="6.7109375" style="38" customWidth="1"/>
    <col min="8391" max="8391" width="7.140625" style="38" customWidth="1"/>
    <col min="8392" max="8392" width="6.7109375" style="38" customWidth="1"/>
    <col min="8393" max="8393" width="7" style="38" customWidth="1"/>
    <col min="8394" max="8395" width="9.140625" style="38" customWidth="1"/>
    <col min="8396" max="8396" width="6.42578125" style="38" customWidth="1"/>
    <col min="8397" max="8398" width="9.140625" style="38" customWidth="1"/>
    <col min="8399" max="8399" width="6.7109375" style="38" customWidth="1"/>
    <col min="8400" max="8400" width="6.42578125" style="38" customWidth="1"/>
    <col min="8401" max="8401" width="9.28515625" style="38" customWidth="1"/>
    <col min="8402" max="8402" width="8.5703125" style="38" customWidth="1"/>
    <col min="8403" max="8403" width="6.7109375" style="38" customWidth="1"/>
    <col min="8404" max="8404" width="6.42578125" style="38" customWidth="1"/>
    <col min="8405" max="8406" width="9.140625" style="38" customWidth="1"/>
    <col min="8407" max="8407" width="6.42578125" style="38" customWidth="1"/>
    <col min="8408" max="8408" width="8" style="38" customWidth="1"/>
    <col min="8409" max="8409" width="9.140625" style="38" customWidth="1"/>
    <col min="8410" max="8410" width="6.28515625" style="38" customWidth="1"/>
    <col min="8411" max="8411" width="6.85546875" style="38" customWidth="1"/>
    <col min="8412" max="8412" width="9.140625" style="38" customWidth="1"/>
    <col min="8413" max="8413" width="5.42578125" style="38" customWidth="1"/>
    <col min="8414" max="8414" width="8.140625" style="38" customWidth="1"/>
    <col min="8415" max="8415" width="11.140625" style="38" customWidth="1"/>
    <col min="8416" max="8416" width="8.28515625" style="38" customWidth="1"/>
    <col min="8417" max="8417" width="16.7109375" style="38" customWidth="1"/>
    <col min="8418" max="8418" width="12.7109375" style="38" customWidth="1"/>
    <col min="8419" max="8419" width="13" style="38" customWidth="1"/>
    <col min="8420" max="8420" width="16.7109375" style="38" customWidth="1"/>
    <col min="8421" max="8421" width="12.7109375" style="38" customWidth="1"/>
    <col min="8422" max="8422" width="12.85546875" style="38" customWidth="1"/>
    <col min="8423" max="8423" width="14.42578125" style="38" customWidth="1"/>
    <col min="8424" max="8424" width="12.7109375" style="38" customWidth="1"/>
    <col min="8425" max="8426" width="12.85546875" style="38" customWidth="1"/>
    <col min="8427" max="8427" width="12.7109375" style="38" customWidth="1"/>
    <col min="8428" max="8428" width="12.5703125" style="38" customWidth="1"/>
    <col min="8429" max="8429" width="10.42578125" style="38" customWidth="1"/>
    <col min="8430" max="8431" width="12.7109375" style="38" customWidth="1"/>
    <col min="8432" max="8432" width="12.85546875" style="38" bestFit="1" customWidth="1"/>
    <col min="8433" max="8434" width="12.85546875" style="38" customWidth="1"/>
    <col min="8435" max="8435" width="24.140625" style="38" bestFit="1" customWidth="1"/>
    <col min="8436" max="8436" width="13.28515625" style="38" customWidth="1"/>
    <col min="8437" max="8437" width="12.85546875" style="38" bestFit="1" customWidth="1"/>
    <col min="8438" max="8438" width="12.7109375" style="38" bestFit="1" customWidth="1"/>
    <col min="8439" max="8441" width="12.85546875" style="38" bestFit="1" customWidth="1"/>
    <col min="8442" max="8442" width="12.7109375" style="38" bestFit="1" customWidth="1"/>
    <col min="8443" max="8443" width="12.85546875" style="38" bestFit="1" customWidth="1"/>
    <col min="8444" max="8444" width="7.28515625" style="38" customWidth="1"/>
    <col min="8445" max="8446" width="9.140625" style="38"/>
    <col min="8447" max="8447" width="33.42578125" style="38" bestFit="1" customWidth="1"/>
    <col min="8448" max="8449" width="12.85546875" style="38" bestFit="1" customWidth="1"/>
    <col min="8450" max="8450" width="9.140625" style="38"/>
    <col min="8451" max="8451" width="12.85546875" style="38" bestFit="1" customWidth="1"/>
    <col min="8452" max="8618" width="9.140625" style="38"/>
    <col min="8619" max="8619" width="4.140625" style="38" customWidth="1"/>
    <col min="8620" max="8620" width="0" style="38" hidden="1" customWidth="1"/>
    <col min="8621" max="8621" width="5.85546875" style="38" customWidth="1"/>
    <col min="8622" max="8622" width="4.85546875" style="38" customWidth="1"/>
    <col min="8623" max="8623" width="21.85546875" style="38" customWidth="1"/>
    <col min="8624" max="8624" width="5.5703125" style="38" customWidth="1"/>
    <col min="8625" max="8625" width="11.42578125" style="38" customWidth="1"/>
    <col min="8626" max="8626" width="9.140625" style="38" customWidth="1"/>
    <col min="8627" max="8627" width="9.85546875" style="38" customWidth="1"/>
    <col min="8628" max="8629" width="9.140625" style="38" customWidth="1"/>
    <col min="8630" max="8630" width="13.5703125" style="38" customWidth="1"/>
    <col min="8631" max="8631" width="13.28515625" style="38" customWidth="1"/>
    <col min="8632" max="8632" width="15.7109375" style="38" customWidth="1"/>
    <col min="8633" max="8634" width="9.140625" style="38" customWidth="1"/>
    <col min="8635" max="8635" width="12.7109375" style="38" customWidth="1"/>
    <col min="8636" max="8636" width="9.85546875" style="38" customWidth="1"/>
    <col min="8637" max="8637" width="14.5703125" style="38" customWidth="1"/>
    <col min="8638" max="8638" width="9.140625" style="38" customWidth="1"/>
    <col min="8639" max="8639" width="11.5703125" style="38" customWidth="1"/>
    <col min="8640" max="8640" width="9.140625" style="38" customWidth="1"/>
    <col min="8641" max="8641" width="10.85546875" style="38" customWidth="1"/>
    <col min="8642" max="8642" width="11.28515625" style="38" customWidth="1"/>
    <col min="8643" max="8643" width="10.28515625" style="38" customWidth="1"/>
    <col min="8644" max="8644" width="9.140625" style="38" customWidth="1"/>
    <col min="8645" max="8645" width="14.42578125" style="38" customWidth="1"/>
    <col min="8646" max="8646" width="6.7109375" style="38" customWidth="1"/>
    <col min="8647" max="8647" width="7.140625" style="38" customWidth="1"/>
    <col min="8648" max="8648" width="6.7109375" style="38" customWidth="1"/>
    <col min="8649" max="8649" width="7" style="38" customWidth="1"/>
    <col min="8650" max="8651" width="9.140625" style="38" customWidth="1"/>
    <col min="8652" max="8652" width="6.42578125" style="38" customWidth="1"/>
    <col min="8653" max="8654" width="9.140625" style="38" customWidth="1"/>
    <col min="8655" max="8655" width="6.7109375" style="38" customWidth="1"/>
    <col min="8656" max="8656" width="6.42578125" style="38" customWidth="1"/>
    <col min="8657" max="8657" width="9.28515625" style="38" customWidth="1"/>
    <col min="8658" max="8658" width="8.5703125" style="38" customWidth="1"/>
    <col min="8659" max="8659" width="6.7109375" style="38" customWidth="1"/>
    <col min="8660" max="8660" width="6.42578125" style="38" customWidth="1"/>
    <col min="8661" max="8662" width="9.140625" style="38" customWidth="1"/>
    <col min="8663" max="8663" width="6.42578125" style="38" customWidth="1"/>
    <col min="8664" max="8664" width="8" style="38" customWidth="1"/>
    <col min="8665" max="8665" width="9.140625" style="38" customWidth="1"/>
    <col min="8666" max="8666" width="6.28515625" style="38" customWidth="1"/>
    <col min="8667" max="8667" width="6.85546875" style="38" customWidth="1"/>
    <col min="8668" max="8668" width="9.140625" style="38" customWidth="1"/>
    <col min="8669" max="8669" width="5.42578125" style="38" customWidth="1"/>
    <col min="8670" max="8670" width="8.140625" style="38" customWidth="1"/>
    <col min="8671" max="8671" width="11.140625" style="38" customWidth="1"/>
    <col min="8672" max="8672" width="8.28515625" style="38" customWidth="1"/>
    <col min="8673" max="8673" width="16.7109375" style="38" customWidth="1"/>
    <col min="8674" max="8674" width="12.7109375" style="38" customWidth="1"/>
    <col min="8675" max="8675" width="13" style="38" customWidth="1"/>
    <col min="8676" max="8676" width="16.7109375" style="38" customWidth="1"/>
    <col min="8677" max="8677" width="12.7109375" style="38" customWidth="1"/>
    <col min="8678" max="8678" width="12.85546875" style="38" customWidth="1"/>
    <col min="8679" max="8679" width="14.42578125" style="38" customWidth="1"/>
    <col min="8680" max="8680" width="12.7109375" style="38" customWidth="1"/>
    <col min="8681" max="8682" width="12.85546875" style="38" customWidth="1"/>
    <col min="8683" max="8683" width="12.7109375" style="38" customWidth="1"/>
    <col min="8684" max="8684" width="12.5703125" style="38" customWidth="1"/>
    <col min="8685" max="8685" width="10.42578125" style="38" customWidth="1"/>
    <col min="8686" max="8687" width="12.7109375" style="38" customWidth="1"/>
    <col min="8688" max="8688" width="12.85546875" style="38" bestFit="1" customWidth="1"/>
    <col min="8689" max="8690" width="12.85546875" style="38" customWidth="1"/>
    <col min="8691" max="8691" width="24.140625" style="38" bestFit="1" customWidth="1"/>
    <col min="8692" max="8692" width="13.28515625" style="38" customWidth="1"/>
    <col min="8693" max="8693" width="12.85546875" style="38" bestFit="1" customWidth="1"/>
    <col min="8694" max="8694" width="12.7109375" style="38" bestFit="1" customWidth="1"/>
    <col min="8695" max="8697" width="12.85546875" style="38" bestFit="1" customWidth="1"/>
    <col min="8698" max="8698" width="12.7109375" style="38" bestFit="1" customWidth="1"/>
    <col min="8699" max="8699" width="12.85546875" style="38" bestFit="1" customWidth="1"/>
    <col min="8700" max="8700" width="7.28515625" style="38" customWidth="1"/>
    <col min="8701" max="8702" width="9.140625" style="38"/>
    <col min="8703" max="8703" width="33.42578125" style="38" bestFit="1" customWidth="1"/>
    <col min="8704" max="8705" width="12.85546875" style="38" bestFit="1" customWidth="1"/>
    <col min="8706" max="8706" width="9.140625" style="38"/>
    <col min="8707" max="8707" width="12.85546875" style="38" bestFit="1" customWidth="1"/>
    <col min="8708" max="8874" width="9.140625" style="38"/>
    <col min="8875" max="8875" width="4.140625" style="38" customWidth="1"/>
    <col min="8876" max="8876" width="0" style="38" hidden="1" customWidth="1"/>
    <col min="8877" max="8877" width="5.85546875" style="38" customWidth="1"/>
    <col min="8878" max="8878" width="4.85546875" style="38" customWidth="1"/>
    <col min="8879" max="8879" width="21.85546875" style="38" customWidth="1"/>
    <col min="8880" max="8880" width="5.5703125" style="38" customWidth="1"/>
    <col min="8881" max="8881" width="11.42578125" style="38" customWidth="1"/>
    <col min="8882" max="8882" width="9.140625" style="38" customWidth="1"/>
    <col min="8883" max="8883" width="9.85546875" style="38" customWidth="1"/>
    <col min="8884" max="8885" width="9.140625" style="38" customWidth="1"/>
    <col min="8886" max="8886" width="13.5703125" style="38" customWidth="1"/>
    <col min="8887" max="8887" width="13.28515625" style="38" customWidth="1"/>
    <col min="8888" max="8888" width="15.7109375" style="38" customWidth="1"/>
    <col min="8889" max="8890" width="9.140625" style="38" customWidth="1"/>
    <col min="8891" max="8891" width="12.7109375" style="38" customWidth="1"/>
    <col min="8892" max="8892" width="9.85546875" style="38" customWidth="1"/>
    <col min="8893" max="8893" width="14.5703125" style="38" customWidth="1"/>
    <col min="8894" max="8894" width="9.140625" style="38" customWidth="1"/>
    <col min="8895" max="8895" width="11.5703125" style="38" customWidth="1"/>
    <col min="8896" max="8896" width="9.140625" style="38" customWidth="1"/>
    <col min="8897" max="8897" width="10.85546875" style="38" customWidth="1"/>
    <col min="8898" max="8898" width="11.28515625" style="38" customWidth="1"/>
    <col min="8899" max="8899" width="10.28515625" style="38" customWidth="1"/>
    <col min="8900" max="8900" width="9.140625" style="38" customWidth="1"/>
    <col min="8901" max="8901" width="14.42578125" style="38" customWidth="1"/>
    <col min="8902" max="8902" width="6.7109375" style="38" customWidth="1"/>
    <col min="8903" max="8903" width="7.140625" style="38" customWidth="1"/>
    <col min="8904" max="8904" width="6.7109375" style="38" customWidth="1"/>
    <col min="8905" max="8905" width="7" style="38" customWidth="1"/>
    <col min="8906" max="8907" width="9.140625" style="38" customWidth="1"/>
    <col min="8908" max="8908" width="6.42578125" style="38" customWidth="1"/>
    <col min="8909" max="8910" width="9.140625" style="38" customWidth="1"/>
    <col min="8911" max="8911" width="6.7109375" style="38" customWidth="1"/>
    <col min="8912" max="8912" width="6.42578125" style="38" customWidth="1"/>
    <col min="8913" max="8913" width="9.28515625" style="38" customWidth="1"/>
    <col min="8914" max="8914" width="8.5703125" style="38" customWidth="1"/>
    <col min="8915" max="8915" width="6.7109375" style="38" customWidth="1"/>
    <col min="8916" max="8916" width="6.42578125" style="38" customWidth="1"/>
    <col min="8917" max="8918" width="9.140625" style="38" customWidth="1"/>
    <col min="8919" max="8919" width="6.42578125" style="38" customWidth="1"/>
    <col min="8920" max="8920" width="8" style="38" customWidth="1"/>
    <col min="8921" max="8921" width="9.140625" style="38" customWidth="1"/>
    <col min="8922" max="8922" width="6.28515625" style="38" customWidth="1"/>
    <col min="8923" max="8923" width="6.85546875" style="38" customWidth="1"/>
    <col min="8924" max="8924" width="9.140625" style="38" customWidth="1"/>
    <col min="8925" max="8925" width="5.42578125" style="38" customWidth="1"/>
    <col min="8926" max="8926" width="8.140625" style="38" customWidth="1"/>
    <col min="8927" max="8927" width="11.140625" style="38" customWidth="1"/>
    <col min="8928" max="8928" width="8.28515625" style="38" customWidth="1"/>
    <col min="8929" max="8929" width="16.7109375" style="38" customWidth="1"/>
    <col min="8930" max="8930" width="12.7109375" style="38" customWidth="1"/>
    <col min="8931" max="8931" width="13" style="38" customWidth="1"/>
    <col min="8932" max="8932" width="16.7109375" style="38" customWidth="1"/>
    <col min="8933" max="8933" width="12.7109375" style="38" customWidth="1"/>
    <col min="8934" max="8934" width="12.85546875" style="38" customWidth="1"/>
    <col min="8935" max="8935" width="14.42578125" style="38" customWidth="1"/>
    <col min="8936" max="8936" width="12.7109375" style="38" customWidth="1"/>
    <col min="8937" max="8938" width="12.85546875" style="38" customWidth="1"/>
    <col min="8939" max="8939" width="12.7109375" style="38" customWidth="1"/>
    <col min="8940" max="8940" width="12.5703125" style="38" customWidth="1"/>
    <col min="8941" max="8941" width="10.42578125" style="38" customWidth="1"/>
    <col min="8942" max="8943" width="12.7109375" style="38" customWidth="1"/>
    <col min="8944" max="8944" width="12.85546875" style="38" bestFit="1" customWidth="1"/>
    <col min="8945" max="8946" width="12.85546875" style="38" customWidth="1"/>
    <col min="8947" max="8947" width="24.140625" style="38" bestFit="1" customWidth="1"/>
    <col min="8948" max="8948" width="13.28515625" style="38" customWidth="1"/>
    <col min="8949" max="8949" width="12.85546875" style="38" bestFit="1" customWidth="1"/>
    <col min="8950" max="8950" width="12.7109375" style="38" bestFit="1" customWidth="1"/>
    <col min="8951" max="8953" width="12.85546875" style="38" bestFit="1" customWidth="1"/>
    <col min="8954" max="8954" width="12.7109375" style="38" bestFit="1" customWidth="1"/>
    <col min="8955" max="8955" width="12.85546875" style="38" bestFit="1" customWidth="1"/>
    <col min="8956" max="8956" width="7.28515625" style="38" customWidth="1"/>
    <col min="8957" max="8958" width="9.140625" style="38"/>
    <col min="8959" max="8959" width="33.42578125" style="38" bestFit="1" customWidth="1"/>
    <col min="8960" max="8961" width="12.85546875" style="38" bestFit="1" customWidth="1"/>
    <col min="8962" max="8962" width="9.140625" style="38"/>
    <col min="8963" max="8963" width="12.85546875" style="38" bestFit="1" customWidth="1"/>
    <col min="8964" max="9130" width="9.140625" style="38"/>
    <col min="9131" max="9131" width="4.140625" style="38" customWidth="1"/>
    <col min="9132" max="9132" width="0" style="38" hidden="1" customWidth="1"/>
    <col min="9133" max="9133" width="5.85546875" style="38" customWidth="1"/>
    <col min="9134" max="9134" width="4.85546875" style="38" customWidth="1"/>
    <col min="9135" max="9135" width="21.85546875" style="38" customWidth="1"/>
    <col min="9136" max="9136" width="5.5703125" style="38" customWidth="1"/>
    <col min="9137" max="9137" width="11.42578125" style="38" customWidth="1"/>
    <col min="9138" max="9138" width="9.140625" style="38" customWidth="1"/>
    <col min="9139" max="9139" width="9.85546875" style="38" customWidth="1"/>
    <col min="9140" max="9141" width="9.140625" style="38" customWidth="1"/>
    <col min="9142" max="9142" width="13.5703125" style="38" customWidth="1"/>
    <col min="9143" max="9143" width="13.28515625" style="38" customWidth="1"/>
    <col min="9144" max="9144" width="15.7109375" style="38" customWidth="1"/>
    <col min="9145" max="9146" width="9.140625" style="38" customWidth="1"/>
    <col min="9147" max="9147" width="12.7109375" style="38" customWidth="1"/>
    <col min="9148" max="9148" width="9.85546875" style="38" customWidth="1"/>
    <col min="9149" max="9149" width="14.5703125" style="38" customWidth="1"/>
    <col min="9150" max="9150" width="9.140625" style="38" customWidth="1"/>
    <col min="9151" max="9151" width="11.5703125" style="38" customWidth="1"/>
    <col min="9152" max="9152" width="9.140625" style="38" customWidth="1"/>
    <col min="9153" max="9153" width="10.85546875" style="38" customWidth="1"/>
    <col min="9154" max="9154" width="11.28515625" style="38" customWidth="1"/>
    <col min="9155" max="9155" width="10.28515625" style="38" customWidth="1"/>
    <col min="9156" max="9156" width="9.140625" style="38" customWidth="1"/>
    <col min="9157" max="9157" width="14.42578125" style="38" customWidth="1"/>
    <col min="9158" max="9158" width="6.7109375" style="38" customWidth="1"/>
    <col min="9159" max="9159" width="7.140625" style="38" customWidth="1"/>
    <col min="9160" max="9160" width="6.7109375" style="38" customWidth="1"/>
    <col min="9161" max="9161" width="7" style="38" customWidth="1"/>
    <col min="9162" max="9163" width="9.140625" style="38" customWidth="1"/>
    <col min="9164" max="9164" width="6.42578125" style="38" customWidth="1"/>
    <col min="9165" max="9166" width="9.140625" style="38" customWidth="1"/>
    <col min="9167" max="9167" width="6.7109375" style="38" customWidth="1"/>
    <col min="9168" max="9168" width="6.42578125" style="38" customWidth="1"/>
    <col min="9169" max="9169" width="9.28515625" style="38" customWidth="1"/>
    <col min="9170" max="9170" width="8.5703125" style="38" customWidth="1"/>
    <col min="9171" max="9171" width="6.7109375" style="38" customWidth="1"/>
    <col min="9172" max="9172" width="6.42578125" style="38" customWidth="1"/>
    <col min="9173" max="9174" width="9.140625" style="38" customWidth="1"/>
    <col min="9175" max="9175" width="6.42578125" style="38" customWidth="1"/>
    <col min="9176" max="9176" width="8" style="38" customWidth="1"/>
    <col min="9177" max="9177" width="9.140625" style="38" customWidth="1"/>
    <col min="9178" max="9178" width="6.28515625" style="38" customWidth="1"/>
    <col min="9179" max="9179" width="6.85546875" style="38" customWidth="1"/>
    <col min="9180" max="9180" width="9.140625" style="38" customWidth="1"/>
    <col min="9181" max="9181" width="5.42578125" style="38" customWidth="1"/>
    <col min="9182" max="9182" width="8.140625" style="38" customWidth="1"/>
    <col min="9183" max="9183" width="11.140625" style="38" customWidth="1"/>
    <col min="9184" max="9184" width="8.28515625" style="38" customWidth="1"/>
    <col min="9185" max="9185" width="16.7109375" style="38" customWidth="1"/>
    <col min="9186" max="9186" width="12.7109375" style="38" customWidth="1"/>
    <col min="9187" max="9187" width="13" style="38" customWidth="1"/>
    <col min="9188" max="9188" width="16.7109375" style="38" customWidth="1"/>
    <col min="9189" max="9189" width="12.7109375" style="38" customWidth="1"/>
    <col min="9190" max="9190" width="12.85546875" style="38" customWidth="1"/>
    <col min="9191" max="9191" width="14.42578125" style="38" customWidth="1"/>
    <col min="9192" max="9192" width="12.7109375" style="38" customWidth="1"/>
    <col min="9193" max="9194" width="12.85546875" style="38" customWidth="1"/>
    <col min="9195" max="9195" width="12.7109375" style="38" customWidth="1"/>
    <col min="9196" max="9196" width="12.5703125" style="38" customWidth="1"/>
    <col min="9197" max="9197" width="10.42578125" style="38" customWidth="1"/>
    <col min="9198" max="9199" width="12.7109375" style="38" customWidth="1"/>
    <col min="9200" max="9200" width="12.85546875" style="38" bestFit="1" customWidth="1"/>
    <col min="9201" max="9202" width="12.85546875" style="38" customWidth="1"/>
    <col min="9203" max="9203" width="24.140625" style="38" bestFit="1" customWidth="1"/>
    <col min="9204" max="9204" width="13.28515625" style="38" customWidth="1"/>
    <col min="9205" max="9205" width="12.85546875" style="38" bestFit="1" customWidth="1"/>
    <col min="9206" max="9206" width="12.7109375" style="38" bestFit="1" customWidth="1"/>
    <col min="9207" max="9209" width="12.85546875" style="38" bestFit="1" customWidth="1"/>
    <col min="9210" max="9210" width="12.7109375" style="38" bestFit="1" customWidth="1"/>
    <col min="9211" max="9211" width="12.85546875" style="38" bestFit="1" customWidth="1"/>
    <col min="9212" max="9212" width="7.28515625" style="38" customWidth="1"/>
    <col min="9213" max="9214" width="9.140625" style="38"/>
    <col min="9215" max="9215" width="33.42578125" style="38" bestFit="1" customWidth="1"/>
    <col min="9216" max="9217" width="12.85546875" style="38" bestFit="1" customWidth="1"/>
    <col min="9218" max="9218" width="9.140625" style="38"/>
    <col min="9219" max="9219" width="12.85546875" style="38" bestFit="1" customWidth="1"/>
    <col min="9220" max="9386" width="9.140625" style="38"/>
    <col min="9387" max="9387" width="4.140625" style="38" customWidth="1"/>
    <col min="9388" max="9388" width="0" style="38" hidden="1" customWidth="1"/>
    <col min="9389" max="9389" width="5.85546875" style="38" customWidth="1"/>
    <col min="9390" max="9390" width="4.85546875" style="38" customWidth="1"/>
    <col min="9391" max="9391" width="21.85546875" style="38" customWidth="1"/>
    <col min="9392" max="9392" width="5.5703125" style="38" customWidth="1"/>
    <col min="9393" max="9393" width="11.42578125" style="38" customWidth="1"/>
    <col min="9394" max="9394" width="9.140625" style="38" customWidth="1"/>
    <col min="9395" max="9395" width="9.85546875" style="38" customWidth="1"/>
    <col min="9396" max="9397" width="9.140625" style="38" customWidth="1"/>
    <col min="9398" max="9398" width="13.5703125" style="38" customWidth="1"/>
    <col min="9399" max="9399" width="13.28515625" style="38" customWidth="1"/>
    <col min="9400" max="9400" width="15.7109375" style="38" customWidth="1"/>
    <col min="9401" max="9402" width="9.140625" style="38" customWidth="1"/>
    <col min="9403" max="9403" width="12.7109375" style="38" customWidth="1"/>
    <col min="9404" max="9404" width="9.85546875" style="38" customWidth="1"/>
    <col min="9405" max="9405" width="14.5703125" style="38" customWidth="1"/>
    <col min="9406" max="9406" width="9.140625" style="38" customWidth="1"/>
    <col min="9407" max="9407" width="11.5703125" style="38" customWidth="1"/>
    <col min="9408" max="9408" width="9.140625" style="38" customWidth="1"/>
    <col min="9409" max="9409" width="10.85546875" style="38" customWidth="1"/>
    <col min="9410" max="9410" width="11.28515625" style="38" customWidth="1"/>
    <col min="9411" max="9411" width="10.28515625" style="38" customWidth="1"/>
    <col min="9412" max="9412" width="9.140625" style="38" customWidth="1"/>
    <col min="9413" max="9413" width="14.42578125" style="38" customWidth="1"/>
    <col min="9414" max="9414" width="6.7109375" style="38" customWidth="1"/>
    <col min="9415" max="9415" width="7.140625" style="38" customWidth="1"/>
    <col min="9416" max="9416" width="6.7109375" style="38" customWidth="1"/>
    <col min="9417" max="9417" width="7" style="38" customWidth="1"/>
    <col min="9418" max="9419" width="9.140625" style="38" customWidth="1"/>
    <col min="9420" max="9420" width="6.42578125" style="38" customWidth="1"/>
    <col min="9421" max="9422" width="9.140625" style="38" customWidth="1"/>
    <col min="9423" max="9423" width="6.7109375" style="38" customWidth="1"/>
    <col min="9424" max="9424" width="6.42578125" style="38" customWidth="1"/>
    <col min="9425" max="9425" width="9.28515625" style="38" customWidth="1"/>
    <col min="9426" max="9426" width="8.5703125" style="38" customWidth="1"/>
    <col min="9427" max="9427" width="6.7109375" style="38" customWidth="1"/>
    <col min="9428" max="9428" width="6.42578125" style="38" customWidth="1"/>
    <col min="9429" max="9430" width="9.140625" style="38" customWidth="1"/>
    <col min="9431" max="9431" width="6.42578125" style="38" customWidth="1"/>
    <col min="9432" max="9432" width="8" style="38" customWidth="1"/>
    <col min="9433" max="9433" width="9.140625" style="38" customWidth="1"/>
    <col min="9434" max="9434" width="6.28515625" style="38" customWidth="1"/>
    <col min="9435" max="9435" width="6.85546875" style="38" customWidth="1"/>
    <col min="9436" max="9436" width="9.140625" style="38" customWidth="1"/>
    <col min="9437" max="9437" width="5.42578125" style="38" customWidth="1"/>
    <col min="9438" max="9438" width="8.140625" style="38" customWidth="1"/>
    <col min="9439" max="9439" width="11.140625" style="38" customWidth="1"/>
    <col min="9440" max="9440" width="8.28515625" style="38" customWidth="1"/>
    <col min="9441" max="9441" width="16.7109375" style="38" customWidth="1"/>
    <col min="9442" max="9442" width="12.7109375" style="38" customWidth="1"/>
    <col min="9443" max="9443" width="13" style="38" customWidth="1"/>
    <col min="9444" max="9444" width="16.7109375" style="38" customWidth="1"/>
    <col min="9445" max="9445" width="12.7109375" style="38" customWidth="1"/>
    <col min="9446" max="9446" width="12.85546875" style="38" customWidth="1"/>
    <col min="9447" max="9447" width="14.42578125" style="38" customWidth="1"/>
    <col min="9448" max="9448" width="12.7109375" style="38" customWidth="1"/>
    <col min="9449" max="9450" width="12.85546875" style="38" customWidth="1"/>
    <col min="9451" max="9451" width="12.7109375" style="38" customWidth="1"/>
    <col min="9452" max="9452" width="12.5703125" style="38" customWidth="1"/>
    <col min="9453" max="9453" width="10.42578125" style="38" customWidth="1"/>
    <col min="9454" max="9455" width="12.7109375" style="38" customWidth="1"/>
    <col min="9456" max="9456" width="12.85546875" style="38" bestFit="1" customWidth="1"/>
    <col min="9457" max="9458" width="12.85546875" style="38" customWidth="1"/>
    <col min="9459" max="9459" width="24.140625" style="38" bestFit="1" customWidth="1"/>
    <col min="9460" max="9460" width="13.28515625" style="38" customWidth="1"/>
    <col min="9461" max="9461" width="12.85546875" style="38" bestFit="1" customWidth="1"/>
    <col min="9462" max="9462" width="12.7109375" style="38" bestFit="1" customWidth="1"/>
    <col min="9463" max="9465" width="12.85546875" style="38" bestFit="1" customWidth="1"/>
    <col min="9466" max="9466" width="12.7109375" style="38" bestFit="1" customWidth="1"/>
    <col min="9467" max="9467" width="12.85546875" style="38" bestFit="1" customWidth="1"/>
    <col min="9468" max="9468" width="7.28515625" style="38" customWidth="1"/>
    <col min="9469" max="9470" width="9.140625" style="38"/>
    <col min="9471" max="9471" width="33.42578125" style="38" bestFit="1" customWidth="1"/>
    <col min="9472" max="9473" width="12.85546875" style="38" bestFit="1" customWidth="1"/>
    <col min="9474" max="9474" width="9.140625" style="38"/>
    <col min="9475" max="9475" width="12.85546875" style="38" bestFit="1" customWidth="1"/>
    <col min="9476" max="9642" width="9.140625" style="38"/>
    <col min="9643" max="9643" width="4.140625" style="38" customWidth="1"/>
    <col min="9644" max="9644" width="0" style="38" hidden="1" customWidth="1"/>
    <col min="9645" max="9645" width="5.85546875" style="38" customWidth="1"/>
    <col min="9646" max="9646" width="4.85546875" style="38" customWidth="1"/>
    <col min="9647" max="9647" width="21.85546875" style="38" customWidth="1"/>
    <col min="9648" max="9648" width="5.5703125" style="38" customWidth="1"/>
    <col min="9649" max="9649" width="11.42578125" style="38" customWidth="1"/>
    <col min="9650" max="9650" width="9.140625" style="38" customWidth="1"/>
    <col min="9651" max="9651" width="9.85546875" style="38" customWidth="1"/>
    <col min="9652" max="9653" width="9.140625" style="38" customWidth="1"/>
    <col min="9654" max="9654" width="13.5703125" style="38" customWidth="1"/>
    <col min="9655" max="9655" width="13.28515625" style="38" customWidth="1"/>
    <col min="9656" max="9656" width="15.7109375" style="38" customWidth="1"/>
    <col min="9657" max="9658" width="9.140625" style="38" customWidth="1"/>
    <col min="9659" max="9659" width="12.7109375" style="38" customWidth="1"/>
    <col min="9660" max="9660" width="9.85546875" style="38" customWidth="1"/>
    <col min="9661" max="9661" width="14.5703125" style="38" customWidth="1"/>
    <col min="9662" max="9662" width="9.140625" style="38" customWidth="1"/>
    <col min="9663" max="9663" width="11.5703125" style="38" customWidth="1"/>
    <col min="9664" max="9664" width="9.140625" style="38" customWidth="1"/>
    <col min="9665" max="9665" width="10.85546875" style="38" customWidth="1"/>
    <col min="9666" max="9666" width="11.28515625" style="38" customWidth="1"/>
    <col min="9667" max="9667" width="10.28515625" style="38" customWidth="1"/>
    <col min="9668" max="9668" width="9.140625" style="38" customWidth="1"/>
    <col min="9669" max="9669" width="14.42578125" style="38" customWidth="1"/>
    <col min="9670" max="9670" width="6.7109375" style="38" customWidth="1"/>
    <col min="9671" max="9671" width="7.140625" style="38" customWidth="1"/>
    <col min="9672" max="9672" width="6.7109375" style="38" customWidth="1"/>
    <col min="9673" max="9673" width="7" style="38" customWidth="1"/>
    <col min="9674" max="9675" width="9.140625" style="38" customWidth="1"/>
    <col min="9676" max="9676" width="6.42578125" style="38" customWidth="1"/>
    <col min="9677" max="9678" width="9.140625" style="38" customWidth="1"/>
    <col min="9679" max="9679" width="6.7109375" style="38" customWidth="1"/>
    <col min="9680" max="9680" width="6.42578125" style="38" customWidth="1"/>
    <col min="9681" max="9681" width="9.28515625" style="38" customWidth="1"/>
    <col min="9682" max="9682" width="8.5703125" style="38" customWidth="1"/>
    <col min="9683" max="9683" width="6.7109375" style="38" customWidth="1"/>
    <col min="9684" max="9684" width="6.42578125" style="38" customWidth="1"/>
    <col min="9685" max="9686" width="9.140625" style="38" customWidth="1"/>
    <col min="9687" max="9687" width="6.42578125" style="38" customWidth="1"/>
    <col min="9688" max="9688" width="8" style="38" customWidth="1"/>
    <col min="9689" max="9689" width="9.140625" style="38" customWidth="1"/>
    <col min="9690" max="9690" width="6.28515625" style="38" customWidth="1"/>
    <col min="9691" max="9691" width="6.85546875" style="38" customWidth="1"/>
    <col min="9692" max="9692" width="9.140625" style="38" customWidth="1"/>
    <col min="9693" max="9693" width="5.42578125" style="38" customWidth="1"/>
    <col min="9694" max="9694" width="8.140625" style="38" customWidth="1"/>
    <col min="9695" max="9695" width="11.140625" style="38" customWidth="1"/>
    <col min="9696" max="9696" width="8.28515625" style="38" customWidth="1"/>
    <col min="9697" max="9697" width="16.7109375" style="38" customWidth="1"/>
    <col min="9698" max="9698" width="12.7109375" style="38" customWidth="1"/>
    <col min="9699" max="9699" width="13" style="38" customWidth="1"/>
    <col min="9700" max="9700" width="16.7109375" style="38" customWidth="1"/>
    <col min="9701" max="9701" width="12.7109375" style="38" customWidth="1"/>
    <col min="9702" max="9702" width="12.85546875" style="38" customWidth="1"/>
    <col min="9703" max="9703" width="14.42578125" style="38" customWidth="1"/>
    <col min="9704" max="9704" width="12.7109375" style="38" customWidth="1"/>
    <col min="9705" max="9706" width="12.85546875" style="38" customWidth="1"/>
    <col min="9707" max="9707" width="12.7109375" style="38" customWidth="1"/>
    <col min="9708" max="9708" width="12.5703125" style="38" customWidth="1"/>
    <col min="9709" max="9709" width="10.42578125" style="38" customWidth="1"/>
    <col min="9710" max="9711" width="12.7109375" style="38" customWidth="1"/>
    <col min="9712" max="9712" width="12.85546875" style="38" bestFit="1" customWidth="1"/>
    <col min="9713" max="9714" width="12.85546875" style="38" customWidth="1"/>
    <col min="9715" max="9715" width="24.140625" style="38" bestFit="1" customWidth="1"/>
    <col min="9716" max="9716" width="13.28515625" style="38" customWidth="1"/>
    <col min="9717" max="9717" width="12.85546875" style="38" bestFit="1" customWidth="1"/>
    <col min="9718" max="9718" width="12.7109375" style="38" bestFit="1" customWidth="1"/>
    <col min="9719" max="9721" width="12.85546875" style="38" bestFit="1" customWidth="1"/>
    <col min="9722" max="9722" width="12.7109375" style="38" bestFit="1" customWidth="1"/>
    <col min="9723" max="9723" width="12.85546875" style="38" bestFit="1" customWidth="1"/>
    <col min="9724" max="9724" width="7.28515625" style="38" customWidth="1"/>
    <col min="9725" max="9726" width="9.140625" style="38"/>
    <col min="9727" max="9727" width="33.42578125" style="38" bestFit="1" customWidth="1"/>
    <col min="9728" max="9729" width="12.85546875" style="38" bestFit="1" customWidth="1"/>
    <col min="9730" max="9730" width="9.140625" style="38"/>
    <col min="9731" max="9731" width="12.85546875" style="38" bestFit="1" customWidth="1"/>
    <col min="9732" max="9898" width="9.140625" style="38"/>
    <col min="9899" max="9899" width="4.140625" style="38" customWidth="1"/>
    <col min="9900" max="9900" width="0" style="38" hidden="1" customWidth="1"/>
    <col min="9901" max="9901" width="5.85546875" style="38" customWidth="1"/>
    <col min="9902" max="9902" width="4.85546875" style="38" customWidth="1"/>
    <col min="9903" max="9903" width="21.85546875" style="38" customWidth="1"/>
    <col min="9904" max="9904" width="5.5703125" style="38" customWidth="1"/>
    <col min="9905" max="9905" width="11.42578125" style="38" customWidth="1"/>
    <col min="9906" max="9906" width="9.140625" style="38" customWidth="1"/>
    <col min="9907" max="9907" width="9.85546875" style="38" customWidth="1"/>
    <col min="9908" max="9909" width="9.140625" style="38" customWidth="1"/>
    <col min="9910" max="9910" width="13.5703125" style="38" customWidth="1"/>
    <col min="9911" max="9911" width="13.28515625" style="38" customWidth="1"/>
    <col min="9912" max="9912" width="15.7109375" style="38" customWidth="1"/>
    <col min="9913" max="9914" width="9.140625" style="38" customWidth="1"/>
    <col min="9915" max="9915" width="12.7109375" style="38" customWidth="1"/>
    <col min="9916" max="9916" width="9.85546875" style="38" customWidth="1"/>
    <col min="9917" max="9917" width="14.5703125" style="38" customWidth="1"/>
    <col min="9918" max="9918" width="9.140625" style="38" customWidth="1"/>
    <col min="9919" max="9919" width="11.5703125" style="38" customWidth="1"/>
    <col min="9920" max="9920" width="9.140625" style="38" customWidth="1"/>
    <col min="9921" max="9921" width="10.85546875" style="38" customWidth="1"/>
    <col min="9922" max="9922" width="11.28515625" style="38" customWidth="1"/>
    <col min="9923" max="9923" width="10.28515625" style="38" customWidth="1"/>
    <col min="9924" max="9924" width="9.140625" style="38" customWidth="1"/>
    <col min="9925" max="9925" width="14.42578125" style="38" customWidth="1"/>
    <col min="9926" max="9926" width="6.7109375" style="38" customWidth="1"/>
    <col min="9927" max="9927" width="7.140625" style="38" customWidth="1"/>
    <col min="9928" max="9928" width="6.7109375" style="38" customWidth="1"/>
    <col min="9929" max="9929" width="7" style="38" customWidth="1"/>
    <col min="9930" max="9931" width="9.140625" style="38" customWidth="1"/>
    <col min="9932" max="9932" width="6.42578125" style="38" customWidth="1"/>
    <col min="9933" max="9934" width="9.140625" style="38" customWidth="1"/>
    <col min="9935" max="9935" width="6.7109375" style="38" customWidth="1"/>
    <col min="9936" max="9936" width="6.42578125" style="38" customWidth="1"/>
    <col min="9937" max="9937" width="9.28515625" style="38" customWidth="1"/>
    <col min="9938" max="9938" width="8.5703125" style="38" customWidth="1"/>
    <col min="9939" max="9939" width="6.7109375" style="38" customWidth="1"/>
    <col min="9940" max="9940" width="6.42578125" style="38" customWidth="1"/>
    <col min="9941" max="9942" width="9.140625" style="38" customWidth="1"/>
    <col min="9943" max="9943" width="6.42578125" style="38" customWidth="1"/>
    <col min="9944" max="9944" width="8" style="38" customWidth="1"/>
    <col min="9945" max="9945" width="9.140625" style="38" customWidth="1"/>
    <col min="9946" max="9946" width="6.28515625" style="38" customWidth="1"/>
    <col min="9947" max="9947" width="6.85546875" style="38" customWidth="1"/>
    <col min="9948" max="9948" width="9.140625" style="38" customWidth="1"/>
    <col min="9949" max="9949" width="5.42578125" style="38" customWidth="1"/>
    <col min="9950" max="9950" width="8.140625" style="38" customWidth="1"/>
    <col min="9951" max="9951" width="11.140625" style="38" customWidth="1"/>
    <col min="9952" max="9952" width="8.28515625" style="38" customWidth="1"/>
    <col min="9953" max="9953" width="16.7109375" style="38" customWidth="1"/>
    <col min="9954" max="9954" width="12.7109375" style="38" customWidth="1"/>
    <col min="9955" max="9955" width="13" style="38" customWidth="1"/>
    <col min="9956" max="9956" width="16.7109375" style="38" customWidth="1"/>
    <col min="9957" max="9957" width="12.7109375" style="38" customWidth="1"/>
    <col min="9958" max="9958" width="12.85546875" style="38" customWidth="1"/>
    <col min="9959" max="9959" width="14.42578125" style="38" customWidth="1"/>
    <col min="9960" max="9960" width="12.7109375" style="38" customWidth="1"/>
    <col min="9961" max="9962" width="12.85546875" style="38" customWidth="1"/>
    <col min="9963" max="9963" width="12.7109375" style="38" customWidth="1"/>
    <col min="9964" max="9964" width="12.5703125" style="38" customWidth="1"/>
    <col min="9965" max="9965" width="10.42578125" style="38" customWidth="1"/>
    <col min="9966" max="9967" width="12.7109375" style="38" customWidth="1"/>
    <col min="9968" max="9968" width="12.85546875" style="38" bestFit="1" customWidth="1"/>
    <col min="9969" max="9970" width="12.85546875" style="38" customWidth="1"/>
    <col min="9971" max="9971" width="24.140625" style="38" bestFit="1" customWidth="1"/>
    <col min="9972" max="9972" width="13.28515625" style="38" customWidth="1"/>
    <col min="9973" max="9973" width="12.85546875" style="38" bestFit="1" customWidth="1"/>
    <col min="9974" max="9974" width="12.7109375" style="38" bestFit="1" customWidth="1"/>
    <col min="9975" max="9977" width="12.85546875" style="38" bestFit="1" customWidth="1"/>
    <col min="9978" max="9978" width="12.7109375" style="38" bestFit="1" customWidth="1"/>
    <col min="9979" max="9979" width="12.85546875" style="38" bestFit="1" customWidth="1"/>
    <col min="9980" max="9980" width="7.28515625" style="38" customWidth="1"/>
    <col min="9981" max="9982" width="9.140625" style="38"/>
    <col min="9983" max="9983" width="33.42578125" style="38" bestFit="1" customWidth="1"/>
    <col min="9984" max="9985" width="12.85546875" style="38" bestFit="1" customWidth="1"/>
    <col min="9986" max="9986" width="9.140625" style="38"/>
    <col min="9987" max="9987" width="12.85546875" style="38" bestFit="1" customWidth="1"/>
    <col min="9988" max="10154" width="9.140625" style="38"/>
    <col min="10155" max="10155" width="4.140625" style="38" customWidth="1"/>
    <col min="10156" max="10156" width="0" style="38" hidden="1" customWidth="1"/>
    <col min="10157" max="10157" width="5.85546875" style="38" customWidth="1"/>
    <col min="10158" max="10158" width="4.85546875" style="38" customWidth="1"/>
    <col min="10159" max="10159" width="21.85546875" style="38" customWidth="1"/>
    <col min="10160" max="10160" width="5.5703125" style="38" customWidth="1"/>
    <col min="10161" max="10161" width="11.42578125" style="38" customWidth="1"/>
    <col min="10162" max="10162" width="9.140625" style="38" customWidth="1"/>
    <col min="10163" max="10163" width="9.85546875" style="38" customWidth="1"/>
    <col min="10164" max="10165" width="9.140625" style="38" customWidth="1"/>
    <col min="10166" max="10166" width="13.5703125" style="38" customWidth="1"/>
    <col min="10167" max="10167" width="13.28515625" style="38" customWidth="1"/>
    <col min="10168" max="10168" width="15.7109375" style="38" customWidth="1"/>
    <col min="10169" max="10170" width="9.140625" style="38" customWidth="1"/>
    <col min="10171" max="10171" width="12.7109375" style="38" customWidth="1"/>
    <col min="10172" max="10172" width="9.85546875" style="38" customWidth="1"/>
    <col min="10173" max="10173" width="14.5703125" style="38" customWidth="1"/>
    <col min="10174" max="10174" width="9.140625" style="38" customWidth="1"/>
    <col min="10175" max="10175" width="11.5703125" style="38" customWidth="1"/>
    <col min="10176" max="10176" width="9.140625" style="38" customWidth="1"/>
    <col min="10177" max="10177" width="10.85546875" style="38" customWidth="1"/>
    <col min="10178" max="10178" width="11.28515625" style="38" customWidth="1"/>
    <col min="10179" max="10179" width="10.28515625" style="38" customWidth="1"/>
    <col min="10180" max="10180" width="9.140625" style="38" customWidth="1"/>
    <col min="10181" max="10181" width="14.42578125" style="38" customWidth="1"/>
    <col min="10182" max="10182" width="6.7109375" style="38" customWidth="1"/>
    <col min="10183" max="10183" width="7.140625" style="38" customWidth="1"/>
    <col min="10184" max="10184" width="6.7109375" style="38" customWidth="1"/>
    <col min="10185" max="10185" width="7" style="38" customWidth="1"/>
    <col min="10186" max="10187" width="9.140625" style="38" customWidth="1"/>
    <col min="10188" max="10188" width="6.42578125" style="38" customWidth="1"/>
    <col min="10189" max="10190" width="9.140625" style="38" customWidth="1"/>
    <col min="10191" max="10191" width="6.7109375" style="38" customWidth="1"/>
    <col min="10192" max="10192" width="6.42578125" style="38" customWidth="1"/>
    <col min="10193" max="10193" width="9.28515625" style="38" customWidth="1"/>
    <col min="10194" max="10194" width="8.5703125" style="38" customWidth="1"/>
    <col min="10195" max="10195" width="6.7109375" style="38" customWidth="1"/>
    <col min="10196" max="10196" width="6.42578125" style="38" customWidth="1"/>
    <col min="10197" max="10198" width="9.140625" style="38" customWidth="1"/>
    <col min="10199" max="10199" width="6.42578125" style="38" customWidth="1"/>
    <col min="10200" max="10200" width="8" style="38" customWidth="1"/>
    <col min="10201" max="10201" width="9.140625" style="38" customWidth="1"/>
    <col min="10202" max="10202" width="6.28515625" style="38" customWidth="1"/>
    <col min="10203" max="10203" width="6.85546875" style="38" customWidth="1"/>
    <col min="10204" max="10204" width="9.140625" style="38" customWidth="1"/>
    <col min="10205" max="10205" width="5.42578125" style="38" customWidth="1"/>
    <col min="10206" max="10206" width="8.140625" style="38" customWidth="1"/>
    <col min="10207" max="10207" width="11.140625" style="38" customWidth="1"/>
    <col min="10208" max="10208" width="8.28515625" style="38" customWidth="1"/>
    <col min="10209" max="10209" width="16.7109375" style="38" customWidth="1"/>
    <col min="10210" max="10210" width="12.7109375" style="38" customWidth="1"/>
    <col min="10211" max="10211" width="13" style="38" customWidth="1"/>
    <col min="10212" max="10212" width="16.7109375" style="38" customWidth="1"/>
    <col min="10213" max="10213" width="12.7109375" style="38" customWidth="1"/>
    <col min="10214" max="10214" width="12.85546875" style="38" customWidth="1"/>
    <col min="10215" max="10215" width="14.42578125" style="38" customWidth="1"/>
    <col min="10216" max="10216" width="12.7109375" style="38" customWidth="1"/>
    <col min="10217" max="10218" width="12.85546875" style="38" customWidth="1"/>
    <col min="10219" max="10219" width="12.7109375" style="38" customWidth="1"/>
    <col min="10220" max="10220" width="12.5703125" style="38" customWidth="1"/>
    <col min="10221" max="10221" width="10.42578125" style="38" customWidth="1"/>
    <col min="10222" max="10223" width="12.7109375" style="38" customWidth="1"/>
    <col min="10224" max="10224" width="12.85546875" style="38" bestFit="1" customWidth="1"/>
    <col min="10225" max="10226" width="12.85546875" style="38" customWidth="1"/>
    <col min="10227" max="10227" width="24.140625" style="38" bestFit="1" customWidth="1"/>
    <col min="10228" max="10228" width="13.28515625" style="38" customWidth="1"/>
    <col min="10229" max="10229" width="12.85546875" style="38" bestFit="1" customWidth="1"/>
    <col min="10230" max="10230" width="12.7109375" style="38" bestFit="1" customWidth="1"/>
    <col min="10231" max="10233" width="12.85546875" style="38" bestFit="1" customWidth="1"/>
    <col min="10234" max="10234" width="12.7109375" style="38" bestFit="1" customWidth="1"/>
    <col min="10235" max="10235" width="12.85546875" style="38" bestFit="1" customWidth="1"/>
    <col min="10236" max="10236" width="7.28515625" style="38" customWidth="1"/>
    <col min="10237" max="10238" width="9.140625" style="38"/>
    <col min="10239" max="10239" width="33.42578125" style="38" bestFit="1" customWidth="1"/>
    <col min="10240" max="10241" width="12.85546875" style="38" bestFit="1" customWidth="1"/>
    <col min="10242" max="10242" width="9.140625" style="38"/>
    <col min="10243" max="10243" width="12.85546875" style="38" bestFit="1" customWidth="1"/>
    <col min="10244" max="10410" width="9.140625" style="38"/>
    <col min="10411" max="10411" width="4.140625" style="38" customWidth="1"/>
    <col min="10412" max="10412" width="0" style="38" hidden="1" customWidth="1"/>
    <col min="10413" max="10413" width="5.85546875" style="38" customWidth="1"/>
    <col min="10414" max="10414" width="4.85546875" style="38" customWidth="1"/>
    <col min="10415" max="10415" width="21.85546875" style="38" customWidth="1"/>
    <col min="10416" max="10416" width="5.5703125" style="38" customWidth="1"/>
    <col min="10417" max="10417" width="11.42578125" style="38" customWidth="1"/>
    <col min="10418" max="10418" width="9.140625" style="38" customWidth="1"/>
    <col min="10419" max="10419" width="9.85546875" style="38" customWidth="1"/>
    <col min="10420" max="10421" width="9.140625" style="38" customWidth="1"/>
    <col min="10422" max="10422" width="13.5703125" style="38" customWidth="1"/>
    <col min="10423" max="10423" width="13.28515625" style="38" customWidth="1"/>
    <col min="10424" max="10424" width="15.7109375" style="38" customWidth="1"/>
    <col min="10425" max="10426" width="9.140625" style="38" customWidth="1"/>
    <col min="10427" max="10427" width="12.7109375" style="38" customWidth="1"/>
    <col min="10428" max="10428" width="9.85546875" style="38" customWidth="1"/>
    <col min="10429" max="10429" width="14.5703125" style="38" customWidth="1"/>
    <col min="10430" max="10430" width="9.140625" style="38" customWidth="1"/>
    <col min="10431" max="10431" width="11.5703125" style="38" customWidth="1"/>
    <col min="10432" max="10432" width="9.140625" style="38" customWidth="1"/>
    <col min="10433" max="10433" width="10.85546875" style="38" customWidth="1"/>
    <col min="10434" max="10434" width="11.28515625" style="38" customWidth="1"/>
    <col min="10435" max="10435" width="10.28515625" style="38" customWidth="1"/>
    <col min="10436" max="10436" width="9.140625" style="38" customWidth="1"/>
    <col min="10437" max="10437" width="14.42578125" style="38" customWidth="1"/>
    <col min="10438" max="10438" width="6.7109375" style="38" customWidth="1"/>
    <col min="10439" max="10439" width="7.140625" style="38" customWidth="1"/>
    <col min="10440" max="10440" width="6.7109375" style="38" customWidth="1"/>
    <col min="10441" max="10441" width="7" style="38" customWidth="1"/>
    <col min="10442" max="10443" width="9.140625" style="38" customWidth="1"/>
    <col min="10444" max="10444" width="6.42578125" style="38" customWidth="1"/>
    <col min="10445" max="10446" width="9.140625" style="38" customWidth="1"/>
    <col min="10447" max="10447" width="6.7109375" style="38" customWidth="1"/>
    <col min="10448" max="10448" width="6.42578125" style="38" customWidth="1"/>
    <col min="10449" max="10449" width="9.28515625" style="38" customWidth="1"/>
    <col min="10450" max="10450" width="8.5703125" style="38" customWidth="1"/>
    <col min="10451" max="10451" width="6.7109375" style="38" customWidth="1"/>
    <col min="10452" max="10452" width="6.42578125" style="38" customWidth="1"/>
    <col min="10453" max="10454" width="9.140625" style="38" customWidth="1"/>
    <col min="10455" max="10455" width="6.42578125" style="38" customWidth="1"/>
    <col min="10456" max="10456" width="8" style="38" customWidth="1"/>
    <col min="10457" max="10457" width="9.140625" style="38" customWidth="1"/>
    <col min="10458" max="10458" width="6.28515625" style="38" customWidth="1"/>
    <col min="10459" max="10459" width="6.85546875" style="38" customWidth="1"/>
    <col min="10460" max="10460" width="9.140625" style="38" customWidth="1"/>
    <col min="10461" max="10461" width="5.42578125" style="38" customWidth="1"/>
    <col min="10462" max="10462" width="8.140625" style="38" customWidth="1"/>
    <col min="10463" max="10463" width="11.140625" style="38" customWidth="1"/>
    <col min="10464" max="10464" width="8.28515625" style="38" customWidth="1"/>
    <col min="10465" max="10465" width="16.7109375" style="38" customWidth="1"/>
    <col min="10466" max="10466" width="12.7109375" style="38" customWidth="1"/>
    <col min="10467" max="10467" width="13" style="38" customWidth="1"/>
    <col min="10468" max="10468" width="16.7109375" style="38" customWidth="1"/>
    <col min="10469" max="10469" width="12.7109375" style="38" customWidth="1"/>
    <col min="10470" max="10470" width="12.85546875" style="38" customWidth="1"/>
    <col min="10471" max="10471" width="14.42578125" style="38" customWidth="1"/>
    <col min="10472" max="10472" width="12.7109375" style="38" customWidth="1"/>
    <col min="10473" max="10474" width="12.85546875" style="38" customWidth="1"/>
    <col min="10475" max="10475" width="12.7109375" style="38" customWidth="1"/>
    <col min="10476" max="10476" width="12.5703125" style="38" customWidth="1"/>
    <col min="10477" max="10477" width="10.42578125" style="38" customWidth="1"/>
    <col min="10478" max="10479" width="12.7109375" style="38" customWidth="1"/>
    <col min="10480" max="10480" width="12.85546875" style="38" bestFit="1" customWidth="1"/>
    <col min="10481" max="10482" width="12.85546875" style="38" customWidth="1"/>
    <col min="10483" max="10483" width="24.140625" style="38" bestFit="1" customWidth="1"/>
    <col min="10484" max="10484" width="13.28515625" style="38" customWidth="1"/>
    <col min="10485" max="10485" width="12.85546875" style="38" bestFit="1" customWidth="1"/>
    <col min="10486" max="10486" width="12.7109375" style="38" bestFit="1" customWidth="1"/>
    <col min="10487" max="10489" width="12.85546875" style="38" bestFit="1" customWidth="1"/>
    <col min="10490" max="10490" width="12.7109375" style="38" bestFit="1" customWidth="1"/>
    <col min="10491" max="10491" width="12.85546875" style="38" bestFit="1" customWidth="1"/>
    <col min="10492" max="10492" width="7.28515625" style="38" customWidth="1"/>
    <col min="10493" max="10494" width="9.140625" style="38"/>
    <col min="10495" max="10495" width="33.42578125" style="38" bestFit="1" customWidth="1"/>
    <col min="10496" max="10497" width="12.85546875" style="38" bestFit="1" customWidth="1"/>
    <col min="10498" max="10498" width="9.140625" style="38"/>
    <col min="10499" max="10499" width="12.85546875" style="38" bestFit="1" customWidth="1"/>
    <col min="10500" max="10666" width="9.140625" style="38"/>
    <col min="10667" max="10667" width="4.140625" style="38" customWidth="1"/>
    <col min="10668" max="10668" width="0" style="38" hidden="1" customWidth="1"/>
    <col min="10669" max="10669" width="5.85546875" style="38" customWidth="1"/>
    <col min="10670" max="10670" width="4.85546875" style="38" customWidth="1"/>
    <col min="10671" max="10671" width="21.85546875" style="38" customWidth="1"/>
    <col min="10672" max="10672" width="5.5703125" style="38" customWidth="1"/>
    <col min="10673" max="10673" width="11.42578125" style="38" customWidth="1"/>
    <col min="10674" max="10674" width="9.140625" style="38" customWidth="1"/>
    <col min="10675" max="10675" width="9.85546875" style="38" customWidth="1"/>
    <col min="10676" max="10677" width="9.140625" style="38" customWidth="1"/>
    <col min="10678" max="10678" width="13.5703125" style="38" customWidth="1"/>
    <col min="10679" max="10679" width="13.28515625" style="38" customWidth="1"/>
    <col min="10680" max="10680" width="15.7109375" style="38" customWidth="1"/>
    <col min="10681" max="10682" width="9.140625" style="38" customWidth="1"/>
    <col min="10683" max="10683" width="12.7109375" style="38" customWidth="1"/>
    <col min="10684" max="10684" width="9.85546875" style="38" customWidth="1"/>
    <col min="10685" max="10685" width="14.5703125" style="38" customWidth="1"/>
    <col min="10686" max="10686" width="9.140625" style="38" customWidth="1"/>
    <col min="10687" max="10687" width="11.5703125" style="38" customWidth="1"/>
    <col min="10688" max="10688" width="9.140625" style="38" customWidth="1"/>
    <col min="10689" max="10689" width="10.85546875" style="38" customWidth="1"/>
    <col min="10690" max="10690" width="11.28515625" style="38" customWidth="1"/>
    <col min="10691" max="10691" width="10.28515625" style="38" customWidth="1"/>
    <col min="10692" max="10692" width="9.140625" style="38" customWidth="1"/>
    <col min="10693" max="10693" width="14.42578125" style="38" customWidth="1"/>
    <col min="10694" max="10694" width="6.7109375" style="38" customWidth="1"/>
    <col min="10695" max="10695" width="7.140625" style="38" customWidth="1"/>
    <col min="10696" max="10696" width="6.7109375" style="38" customWidth="1"/>
    <col min="10697" max="10697" width="7" style="38" customWidth="1"/>
    <col min="10698" max="10699" width="9.140625" style="38" customWidth="1"/>
    <col min="10700" max="10700" width="6.42578125" style="38" customWidth="1"/>
    <col min="10701" max="10702" width="9.140625" style="38" customWidth="1"/>
    <col min="10703" max="10703" width="6.7109375" style="38" customWidth="1"/>
    <col min="10704" max="10704" width="6.42578125" style="38" customWidth="1"/>
    <col min="10705" max="10705" width="9.28515625" style="38" customWidth="1"/>
    <col min="10706" max="10706" width="8.5703125" style="38" customWidth="1"/>
    <col min="10707" max="10707" width="6.7109375" style="38" customWidth="1"/>
    <col min="10708" max="10708" width="6.42578125" style="38" customWidth="1"/>
    <col min="10709" max="10710" width="9.140625" style="38" customWidth="1"/>
    <col min="10711" max="10711" width="6.42578125" style="38" customWidth="1"/>
    <col min="10712" max="10712" width="8" style="38" customWidth="1"/>
    <col min="10713" max="10713" width="9.140625" style="38" customWidth="1"/>
    <col min="10714" max="10714" width="6.28515625" style="38" customWidth="1"/>
    <col min="10715" max="10715" width="6.85546875" style="38" customWidth="1"/>
    <col min="10716" max="10716" width="9.140625" style="38" customWidth="1"/>
    <col min="10717" max="10717" width="5.42578125" style="38" customWidth="1"/>
    <col min="10718" max="10718" width="8.140625" style="38" customWidth="1"/>
    <col min="10719" max="10719" width="11.140625" style="38" customWidth="1"/>
    <col min="10720" max="10720" width="8.28515625" style="38" customWidth="1"/>
    <col min="10721" max="10721" width="16.7109375" style="38" customWidth="1"/>
    <col min="10722" max="10722" width="12.7109375" style="38" customWidth="1"/>
    <col min="10723" max="10723" width="13" style="38" customWidth="1"/>
    <col min="10724" max="10724" width="16.7109375" style="38" customWidth="1"/>
    <col min="10725" max="10725" width="12.7109375" style="38" customWidth="1"/>
    <col min="10726" max="10726" width="12.85546875" style="38" customWidth="1"/>
    <col min="10727" max="10727" width="14.42578125" style="38" customWidth="1"/>
    <col min="10728" max="10728" width="12.7109375" style="38" customWidth="1"/>
    <col min="10729" max="10730" width="12.85546875" style="38" customWidth="1"/>
    <col min="10731" max="10731" width="12.7109375" style="38" customWidth="1"/>
    <col min="10732" max="10732" width="12.5703125" style="38" customWidth="1"/>
    <col min="10733" max="10733" width="10.42578125" style="38" customWidth="1"/>
    <col min="10734" max="10735" width="12.7109375" style="38" customWidth="1"/>
    <col min="10736" max="10736" width="12.85546875" style="38" bestFit="1" customWidth="1"/>
    <col min="10737" max="10738" width="12.85546875" style="38" customWidth="1"/>
    <col min="10739" max="10739" width="24.140625" style="38" bestFit="1" customWidth="1"/>
    <col min="10740" max="10740" width="13.28515625" style="38" customWidth="1"/>
    <col min="10741" max="10741" width="12.85546875" style="38" bestFit="1" customWidth="1"/>
    <col min="10742" max="10742" width="12.7109375" style="38" bestFit="1" customWidth="1"/>
    <col min="10743" max="10745" width="12.85546875" style="38" bestFit="1" customWidth="1"/>
    <col min="10746" max="10746" width="12.7109375" style="38" bestFit="1" customWidth="1"/>
    <col min="10747" max="10747" width="12.85546875" style="38" bestFit="1" customWidth="1"/>
    <col min="10748" max="10748" width="7.28515625" style="38" customWidth="1"/>
    <col min="10749" max="10750" width="9.140625" style="38"/>
    <col min="10751" max="10751" width="33.42578125" style="38" bestFit="1" customWidth="1"/>
    <col min="10752" max="10753" width="12.85546875" style="38" bestFit="1" customWidth="1"/>
    <col min="10754" max="10754" width="9.140625" style="38"/>
    <col min="10755" max="10755" width="12.85546875" style="38" bestFit="1" customWidth="1"/>
    <col min="10756" max="10922" width="9.140625" style="38"/>
    <col min="10923" max="10923" width="4.140625" style="38" customWidth="1"/>
    <col min="10924" max="10924" width="0" style="38" hidden="1" customWidth="1"/>
    <col min="10925" max="10925" width="5.85546875" style="38" customWidth="1"/>
    <col min="10926" max="10926" width="4.85546875" style="38" customWidth="1"/>
    <col min="10927" max="10927" width="21.85546875" style="38" customWidth="1"/>
    <col min="10928" max="10928" width="5.5703125" style="38" customWidth="1"/>
    <col min="10929" max="10929" width="11.42578125" style="38" customWidth="1"/>
    <col min="10930" max="10930" width="9.140625" style="38" customWidth="1"/>
    <col min="10931" max="10931" width="9.85546875" style="38" customWidth="1"/>
    <col min="10932" max="10933" width="9.140625" style="38" customWidth="1"/>
    <col min="10934" max="10934" width="13.5703125" style="38" customWidth="1"/>
    <col min="10935" max="10935" width="13.28515625" style="38" customWidth="1"/>
    <col min="10936" max="10936" width="15.7109375" style="38" customWidth="1"/>
    <col min="10937" max="10938" width="9.140625" style="38" customWidth="1"/>
    <col min="10939" max="10939" width="12.7109375" style="38" customWidth="1"/>
    <col min="10940" max="10940" width="9.85546875" style="38" customWidth="1"/>
    <col min="10941" max="10941" width="14.5703125" style="38" customWidth="1"/>
    <col min="10942" max="10942" width="9.140625" style="38" customWidth="1"/>
    <col min="10943" max="10943" width="11.5703125" style="38" customWidth="1"/>
    <col min="10944" max="10944" width="9.140625" style="38" customWidth="1"/>
    <col min="10945" max="10945" width="10.85546875" style="38" customWidth="1"/>
    <col min="10946" max="10946" width="11.28515625" style="38" customWidth="1"/>
    <col min="10947" max="10947" width="10.28515625" style="38" customWidth="1"/>
    <col min="10948" max="10948" width="9.140625" style="38" customWidth="1"/>
    <col min="10949" max="10949" width="14.42578125" style="38" customWidth="1"/>
    <col min="10950" max="10950" width="6.7109375" style="38" customWidth="1"/>
    <col min="10951" max="10951" width="7.140625" style="38" customWidth="1"/>
    <col min="10952" max="10952" width="6.7109375" style="38" customWidth="1"/>
    <col min="10953" max="10953" width="7" style="38" customWidth="1"/>
    <col min="10954" max="10955" width="9.140625" style="38" customWidth="1"/>
    <col min="10956" max="10956" width="6.42578125" style="38" customWidth="1"/>
    <col min="10957" max="10958" width="9.140625" style="38" customWidth="1"/>
    <col min="10959" max="10959" width="6.7109375" style="38" customWidth="1"/>
    <col min="10960" max="10960" width="6.42578125" style="38" customWidth="1"/>
    <col min="10961" max="10961" width="9.28515625" style="38" customWidth="1"/>
    <col min="10962" max="10962" width="8.5703125" style="38" customWidth="1"/>
    <col min="10963" max="10963" width="6.7109375" style="38" customWidth="1"/>
    <col min="10964" max="10964" width="6.42578125" style="38" customWidth="1"/>
    <col min="10965" max="10966" width="9.140625" style="38" customWidth="1"/>
    <col min="10967" max="10967" width="6.42578125" style="38" customWidth="1"/>
    <col min="10968" max="10968" width="8" style="38" customWidth="1"/>
    <col min="10969" max="10969" width="9.140625" style="38" customWidth="1"/>
    <col min="10970" max="10970" width="6.28515625" style="38" customWidth="1"/>
    <col min="10971" max="10971" width="6.85546875" style="38" customWidth="1"/>
    <col min="10972" max="10972" width="9.140625" style="38" customWidth="1"/>
    <col min="10973" max="10973" width="5.42578125" style="38" customWidth="1"/>
    <col min="10974" max="10974" width="8.140625" style="38" customWidth="1"/>
    <col min="10975" max="10975" width="11.140625" style="38" customWidth="1"/>
    <col min="10976" max="10976" width="8.28515625" style="38" customWidth="1"/>
    <col min="10977" max="10977" width="16.7109375" style="38" customWidth="1"/>
    <col min="10978" max="10978" width="12.7109375" style="38" customWidth="1"/>
    <col min="10979" max="10979" width="13" style="38" customWidth="1"/>
    <col min="10980" max="10980" width="16.7109375" style="38" customWidth="1"/>
    <col min="10981" max="10981" width="12.7109375" style="38" customWidth="1"/>
    <col min="10982" max="10982" width="12.85546875" style="38" customWidth="1"/>
    <col min="10983" max="10983" width="14.42578125" style="38" customWidth="1"/>
    <col min="10984" max="10984" width="12.7109375" style="38" customWidth="1"/>
    <col min="10985" max="10986" width="12.85546875" style="38" customWidth="1"/>
    <col min="10987" max="10987" width="12.7109375" style="38" customWidth="1"/>
    <col min="10988" max="10988" width="12.5703125" style="38" customWidth="1"/>
    <col min="10989" max="10989" width="10.42578125" style="38" customWidth="1"/>
    <col min="10990" max="10991" width="12.7109375" style="38" customWidth="1"/>
    <col min="10992" max="10992" width="12.85546875" style="38" bestFit="1" customWidth="1"/>
    <col min="10993" max="10994" width="12.85546875" style="38" customWidth="1"/>
    <col min="10995" max="10995" width="24.140625" style="38" bestFit="1" customWidth="1"/>
    <col min="10996" max="10996" width="13.28515625" style="38" customWidth="1"/>
    <col min="10997" max="10997" width="12.85546875" style="38" bestFit="1" customWidth="1"/>
    <col min="10998" max="10998" width="12.7109375" style="38" bestFit="1" customWidth="1"/>
    <col min="10999" max="11001" width="12.85546875" style="38" bestFit="1" customWidth="1"/>
    <col min="11002" max="11002" width="12.7109375" style="38" bestFit="1" customWidth="1"/>
    <col min="11003" max="11003" width="12.85546875" style="38" bestFit="1" customWidth="1"/>
    <col min="11004" max="11004" width="7.28515625" style="38" customWidth="1"/>
    <col min="11005" max="11006" width="9.140625" style="38"/>
    <col min="11007" max="11007" width="33.42578125" style="38" bestFit="1" customWidth="1"/>
    <col min="11008" max="11009" width="12.85546875" style="38" bestFit="1" customWidth="1"/>
    <col min="11010" max="11010" width="9.140625" style="38"/>
    <col min="11011" max="11011" width="12.85546875" style="38" bestFit="1" customWidth="1"/>
    <col min="11012" max="11178" width="9.140625" style="38"/>
    <col min="11179" max="11179" width="4.140625" style="38" customWidth="1"/>
    <col min="11180" max="11180" width="0" style="38" hidden="1" customWidth="1"/>
    <col min="11181" max="11181" width="5.85546875" style="38" customWidth="1"/>
    <col min="11182" max="11182" width="4.85546875" style="38" customWidth="1"/>
    <col min="11183" max="11183" width="21.85546875" style="38" customWidth="1"/>
    <col min="11184" max="11184" width="5.5703125" style="38" customWidth="1"/>
    <col min="11185" max="11185" width="11.42578125" style="38" customWidth="1"/>
    <col min="11186" max="11186" width="9.140625" style="38" customWidth="1"/>
    <col min="11187" max="11187" width="9.85546875" style="38" customWidth="1"/>
    <col min="11188" max="11189" width="9.140625" style="38" customWidth="1"/>
    <col min="11190" max="11190" width="13.5703125" style="38" customWidth="1"/>
    <col min="11191" max="11191" width="13.28515625" style="38" customWidth="1"/>
    <col min="11192" max="11192" width="15.7109375" style="38" customWidth="1"/>
    <col min="11193" max="11194" width="9.140625" style="38" customWidth="1"/>
    <col min="11195" max="11195" width="12.7109375" style="38" customWidth="1"/>
    <col min="11196" max="11196" width="9.85546875" style="38" customWidth="1"/>
    <col min="11197" max="11197" width="14.5703125" style="38" customWidth="1"/>
    <col min="11198" max="11198" width="9.140625" style="38" customWidth="1"/>
    <col min="11199" max="11199" width="11.5703125" style="38" customWidth="1"/>
    <col min="11200" max="11200" width="9.140625" style="38" customWidth="1"/>
    <col min="11201" max="11201" width="10.85546875" style="38" customWidth="1"/>
    <col min="11202" max="11202" width="11.28515625" style="38" customWidth="1"/>
    <col min="11203" max="11203" width="10.28515625" style="38" customWidth="1"/>
    <col min="11204" max="11204" width="9.140625" style="38" customWidth="1"/>
    <col min="11205" max="11205" width="14.42578125" style="38" customWidth="1"/>
    <col min="11206" max="11206" width="6.7109375" style="38" customWidth="1"/>
    <col min="11207" max="11207" width="7.140625" style="38" customWidth="1"/>
    <col min="11208" max="11208" width="6.7109375" style="38" customWidth="1"/>
    <col min="11209" max="11209" width="7" style="38" customWidth="1"/>
    <col min="11210" max="11211" width="9.140625" style="38" customWidth="1"/>
    <col min="11212" max="11212" width="6.42578125" style="38" customWidth="1"/>
    <col min="11213" max="11214" width="9.140625" style="38" customWidth="1"/>
    <col min="11215" max="11215" width="6.7109375" style="38" customWidth="1"/>
    <col min="11216" max="11216" width="6.42578125" style="38" customWidth="1"/>
    <col min="11217" max="11217" width="9.28515625" style="38" customWidth="1"/>
    <col min="11218" max="11218" width="8.5703125" style="38" customWidth="1"/>
    <col min="11219" max="11219" width="6.7109375" style="38" customWidth="1"/>
    <col min="11220" max="11220" width="6.42578125" style="38" customWidth="1"/>
    <col min="11221" max="11222" width="9.140625" style="38" customWidth="1"/>
    <col min="11223" max="11223" width="6.42578125" style="38" customWidth="1"/>
    <col min="11224" max="11224" width="8" style="38" customWidth="1"/>
    <col min="11225" max="11225" width="9.140625" style="38" customWidth="1"/>
    <col min="11226" max="11226" width="6.28515625" style="38" customWidth="1"/>
    <col min="11227" max="11227" width="6.85546875" style="38" customWidth="1"/>
    <col min="11228" max="11228" width="9.140625" style="38" customWidth="1"/>
    <col min="11229" max="11229" width="5.42578125" style="38" customWidth="1"/>
    <col min="11230" max="11230" width="8.140625" style="38" customWidth="1"/>
    <col min="11231" max="11231" width="11.140625" style="38" customWidth="1"/>
    <col min="11232" max="11232" width="8.28515625" style="38" customWidth="1"/>
    <col min="11233" max="11233" width="16.7109375" style="38" customWidth="1"/>
    <col min="11234" max="11234" width="12.7109375" style="38" customWidth="1"/>
    <col min="11235" max="11235" width="13" style="38" customWidth="1"/>
    <col min="11236" max="11236" width="16.7109375" style="38" customWidth="1"/>
    <col min="11237" max="11237" width="12.7109375" style="38" customWidth="1"/>
    <col min="11238" max="11238" width="12.85546875" style="38" customWidth="1"/>
    <col min="11239" max="11239" width="14.42578125" style="38" customWidth="1"/>
    <col min="11240" max="11240" width="12.7109375" style="38" customWidth="1"/>
    <col min="11241" max="11242" width="12.85546875" style="38" customWidth="1"/>
    <col min="11243" max="11243" width="12.7109375" style="38" customWidth="1"/>
    <col min="11244" max="11244" width="12.5703125" style="38" customWidth="1"/>
    <col min="11245" max="11245" width="10.42578125" style="38" customWidth="1"/>
    <col min="11246" max="11247" width="12.7109375" style="38" customWidth="1"/>
    <col min="11248" max="11248" width="12.85546875" style="38" bestFit="1" customWidth="1"/>
    <col min="11249" max="11250" width="12.85546875" style="38" customWidth="1"/>
    <col min="11251" max="11251" width="24.140625" style="38" bestFit="1" customWidth="1"/>
    <col min="11252" max="11252" width="13.28515625" style="38" customWidth="1"/>
    <col min="11253" max="11253" width="12.85546875" style="38" bestFit="1" customWidth="1"/>
    <col min="11254" max="11254" width="12.7109375" style="38" bestFit="1" customWidth="1"/>
    <col min="11255" max="11257" width="12.85546875" style="38" bestFit="1" customWidth="1"/>
    <col min="11258" max="11258" width="12.7109375" style="38" bestFit="1" customWidth="1"/>
    <col min="11259" max="11259" width="12.85546875" style="38" bestFit="1" customWidth="1"/>
    <col min="11260" max="11260" width="7.28515625" style="38" customWidth="1"/>
    <col min="11261" max="11262" width="9.140625" style="38"/>
    <col min="11263" max="11263" width="33.42578125" style="38" bestFit="1" customWidth="1"/>
    <col min="11264" max="11265" width="12.85546875" style="38" bestFit="1" customWidth="1"/>
    <col min="11266" max="11266" width="9.140625" style="38"/>
    <col min="11267" max="11267" width="12.85546875" style="38" bestFit="1" customWidth="1"/>
    <col min="11268" max="11434" width="9.140625" style="38"/>
    <col min="11435" max="11435" width="4.140625" style="38" customWidth="1"/>
    <col min="11436" max="11436" width="0" style="38" hidden="1" customWidth="1"/>
    <col min="11437" max="11437" width="5.85546875" style="38" customWidth="1"/>
    <col min="11438" max="11438" width="4.85546875" style="38" customWidth="1"/>
    <col min="11439" max="11439" width="21.85546875" style="38" customWidth="1"/>
    <col min="11440" max="11440" width="5.5703125" style="38" customWidth="1"/>
    <col min="11441" max="11441" width="11.42578125" style="38" customWidth="1"/>
    <col min="11442" max="11442" width="9.140625" style="38" customWidth="1"/>
    <col min="11443" max="11443" width="9.85546875" style="38" customWidth="1"/>
    <col min="11444" max="11445" width="9.140625" style="38" customWidth="1"/>
    <col min="11446" max="11446" width="13.5703125" style="38" customWidth="1"/>
    <col min="11447" max="11447" width="13.28515625" style="38" customWidth="1"/>
    <col min="11448" max="11448" width="15.7109375" style="38" customWidth="1"/>
    <col min="11449" max="11450" width="9.140625" style="38" customWidth="1"/>
    <col min="11451" max="11451" width="12.7109375" style="38" customWidth="1"/>
    <col min="11452" max="11452" width="9.85546875" style="38" customWidth="1"/>
    <col min="11453" max="11453" width="14.5703125" style="38" customWidth="1"/>
    <col min="11454" max="11454" width="9.140625" style="38" customWidth="1"/>
    <col min="11455" max="11455" width="11.5703125" style="38" customWidth="1"/>
    <col min="11456" max="11456" width="9.140625" style="38" customWidth="1"/>
    <col min="11457" max="11457" width="10.85546875" style="38" customWidth="1"/>
    <col min="11458" max="11458" width="11.28515625" style="38" customWidth="1"/>
    <col min="11459" max="11459" width="10.28515625" style="38" customWidth="1"/>
    <col min="11460" max="11460" width="9.140625" style="38" customWidth="1"/>
    <col min="11461" max="11461" width="14.42578125" style="38" customWidth="1"/>
    <col min="11462" max="11462" width="6.7109375" style="38" customWidth="1"/>
    <col min="11463" max="11463" width="7.140625" style="38" customWidth="1"/>
    <col min="11464" max="11464" width="6.7109375" style="38" customWidth="1"/>
    <col min="11465" max="11465" width="7" style="38" customWidth="1"/>
    <col min="11466" max="11467" width="9.140625" style="38" customWidth="1"/>
    <col min="11468" max="11468" width="6.42578125" style="38" customWidth="1"/>
    <col min="11469" max="11470" width="9.140625" style="38" customWidth="1"/>
    <col min="11471" max="11471" width="6.7109375" style="38" customWidth="1"/>
    <col min="11472" max="11472" width="6.42578125" style="38" customWidth="1"/>
    <col min="11473" max="11473" width="9.28515625" style="38" customWidth="1"/>
    <col min="11474" max="11474" width="8.5703125" style="38" customWidth="1"/>
    <col min="11475" max="11475" width="6.7109375" style="38" customWidth="1"/>
    <col min="11476" max="11476" width="6.42578125" style="38" customWidth="1"/>
    <col min="11477" max="11478" width="9.140625" style="38" customWidth="1"/>
    <col min="11479" max="11479" width="6.42578125" style="38" customWidth="1"/>
    <col min="11480" max="11480" width="8" style="38" customWidth="1"/>
    <col min="11481" max="11481" width="9.140625" style="38" customWidth="1"/>
    <col min="11482" max="11482" width="6.28515625" style="38" customWidth="1"/>
    <col min="11483" max="11483" width="6.85546875" style="38" customWidth="1"/>
    <col min="11484" max="11484" width="9.140625" style="38" customWidth="1"/>
    <col min="11485" max="11485" width="5.42578125" style="38" customWidth="1"/>
    <col min="11486" max="11486" width="8.140625" style="38" customWidth="1"/>
    <col min="11487" max="11487" width="11.140625" style="38" customWidth="1"/>
    <col min="11488" max="11488" width="8.28515625" style="38" customWidth="1"/>
    <col min="11489" max="11489" width="16.7109375" style="38" customWidth="1"/>
    <col min="11490" max="11490" width="12.7109375" style="38" customWidth="1"/>
    <col min="11491" max="11491" width="13" style="38" customWidth="1"/>
    <col min="11492" max="11492" width="16.7109375" style="38" customWidth="1"/>
    <col min="11493" max="11493" width="12.7109375" style="38" customWidth="1"/>
    <col min="11494" max="11494" width="12.85546875" style="38" customWidth="1"/>
    <col min="11495" max="11495" width="14.42578125" style="38" customWidth="1"/>
    <col min="11496" max="11496" width="12.7109375" style="38" customWidth="1"/>
    <col min="11497" max="11498" width="12.85546875" style="38" customWidth="1"/>
    <col min="11499" max="11499" width="12.7109375" style="38" customWidth="1"/>
    <col min="11500" max="11500" width="12.5703125" style="38" customWidth="1"/>
    <col min="11501" max="11501" width="10.42578125" style="38" customWidth="1"/>
    <col min="11502" max="11503" width="12.7109375" style="38" customWidth="1"/>
    <col min="11504" max="11504" width="12.85546875" style="38" bestFit="1" customWidth="1"/>
    <col min="11505" max="11506" width="12.85546875" style="38" customWidth="1"/>
    <col min="11507" max="11507" width="24.140625" style="38" bestFit="1" customWidth="1"/>
    <col min="11508" max="11508" width="13.28515625" style="38" customWidth="1"/>
    <col min="11509" max="11509" width="12.85546875" style="38" bestFit="1" customWidth="1"/>
    <col min="11510" max="11510" width="12.7109375" style="38" bestFit="1" customWidth="1"/>
    <col min="11511" max="11513" width="12.85546875" style="38" bestFit="1" customWidth="1"/>
    <col min="11514" max="11514" width="12.7109375" style="38" bestFit="1" customWidth="1"/>
    <col min="11515" max="11515" width="12.85546875" style="38" bestFit="1" customWidth="1"/>
    <col min="11516" max="11516" width="7.28515625" style="38" customWidth="1"/>
    <col min="11517" max="11518" width="9.140625" style="38"/>
    <col min="11519" max="11519" width="33.42578125" style="38" bestFit="1" customWidth="1"/>
    <col min="11520" max="11521" width="12.85546875" style="38" bestFit="1" customWidth="1"/>
    <col min="11522" max="11522" width="9.140625" style="38"/>
    <col min="11523" max="11523" width="12.85546875" style="38" bestFit="1" customWidth="1"/>
    <col min="11524" max="11690" width="9.140625" style="38"/>
    <col min="11691" max="11691" width="4.140625" style="38" customWidth="1"/>
    <col min="11692" max="11692" width="0" style="38" hidden="1" customWidth="1"/>
    <col min="11693" max="11693" width="5.85546875" style="38" customWidth="1"/>
    <col min="11694" max="11694" width="4.85546875" style="38" customWidth="1"/>
    <col min="11695" max="11695" width="21.85546875" style="38" customWidth="1"/>
    <col min="11696" max="11696" width="5.5703125" style="38" customWidth="1"/>
    <col min="11697" max="11697" width="11.42578125" style="38" customWidth="1"/>
    <col min="11698" max="11698" width="9.140625" style="38" customWidth="1"/>
    <col min="11699" max="11699" width="9.85546875" style="38" customWidth="1"/>
    <col min="11700" max="11701" width="9.140625" style="38" customWidth="1"/>
    <col min="11702" max="11702" width="13.5703125" style="38" customWidth="1"/>
    <col min="11703" max="11703" width="13.28515625" style="38" customWidth="1"/>
    <col min="11704" max="11704" width="15.7109375" style="38" customWidth="1"/>
    <col min="11705" max="11706" width="9.140625" style="38" customWidth="1"/>
    <col min="11707" max="11707" width="12.7109375" style="38" customWidth="1"/>
    <col min="11708" max="11708" width="9.85546875" style="38" customWidth="1"/>
    <col min="11709" max="11709" width="14.5703125" style="38" customWidth="1"/>
    <col min="11710" max="11710" width="9.140625" style="38" customWidth="1"/>
    <col min="11711" max="11711" width="11.5703125" style="38" customWidth="1"/>
    <col min="11712" max="11712" width="9.140625" style="38" customWidth="1"/>
    <col min="11713" max="11713" width="10.85546875" style="38" customWidth="1"/>
    <col min="11714" max="11714" width="11.28515625" style="38" customWidth="1"/>
    <col min="11715" max="11715" width="10.28515625" style="38" customWidth="1"/>
    <col min="11716" max="11716" width="9.140625" style="38" customWidth="1"/>
    <col min="11717" max="11717" width="14.42578125" style="38" customWidth="1"/>
    <col min="11718" max="11718" width="6.7109375" style="38" customWidth="1"/>
    <col min="11719" max="11719" width="7.140625" style="38" customWidth="1"/>
    <col min="11720" max="11720" width="6.7109375" style="38" customWidth="1"/>
    <col min="11721" max="11721" width="7" style="38" customWidth="1"/>
    <col min="11722" max="11723" width="9.140625" style="38" customWidth="1"/>
    <col min="11724" max="11724" width="6.42578125" style="38" customWidth="1"/>
    <col min="11725" max="11726" width="9.140625" style="38" customWidth="1"/>
    <col min="11727" max="11727" width="6.7109375" style="38" customWidth="1"/>
    <col min="11728" max="11728" width="6.42578125" style="38" customWidth="1"/>
    <col min="11729" max="11729" width="9.28515625" style="38" customWidth="1"/>
    <col min="11730" max="11730" width="8.5703125" style="38" customWidth="1"/>
    <col min="11731" max="11731" width="6.7109375" style="38" customWidth="1"/>
    <col min="11732" max="11732" width="6.42578125" style="38" customWidth="1"/>
    <col min="11733" max="11734" width="9.140625" style="38" customWidth="1"/>
    <col min="11735" max="11735" width="6.42578125" style="38" customWidth="1"/>
    <col min="11736" max="11736" width="8" style="38" customWidth="1"/>
    <col min="11737" max="11737" width="9.140625" style="38" customWidth="1"/>
    <col min="11738" max="11738" width="6.28515625" style="38" customWidth="1"/>
    <col min="11739" max="11739" width="6.85546875" style="38" customWidth="1"/>
    <col min="11740" max="11740" width="9.140625" style="38" customWidth="1"/>
    <col min="11741" max="11741" width="5.42578125" style="38" customWidth="1"/>
    <col min="11742" max="11742" width="8.140625" style="38" customWidth="1"/>
    <col min="11743" max="11743" width="11.140625" style="38" customWidth="1"/>
    <col min="11744" max="11744" width="8.28515625" style="38" customWidth="1"/>
    <col min="11745" max="11745" width="16.7109375" style="38" customWidth="1"/>
    <col min="11746" max="11746" width="12.7109375" style="38" customWidth="1"/>
    <col min="11747" max="11747" width="13" style="38" customWidth="1"/>
    <col min="11748" max="11748" width="16.7109375" style="38" customWidth="1"/>
    <col min="11749" max="11749" width="12.7109375" style="38" customWidth="1"/>
    <col min="11750" max="11750" width="12.85546875" style="38" customWidth="1"/>
    <col min="11751" max="11751" width="14.42578125" style="38" customWidth="1"/>
    <col min="11752" max="11752" width="12.7109375" style="38" customWidth="1"/>
    <col min="11753" max="11754" width="12.85546875" style="38" customWidth="1"/>
    <col min="11755" max="11755" width="12.7109375" style="38" customWidth="1"/>
    <col min="11756" max="11756" width="12.5703125" style="38" customWidth="1"/>
    <col min="11757" max="11757" width="10.42578125" style="38" customWidth="1"/>
    <col min="11758" max="11759" width="12.7109375" style="38" customWidth="1"/>
    <col min="11760" max="11760" width="12.85546875" style="38" bestFit="1" customWidth="1"/>
    <col min="11761" max="11762" width="12.85546875" style="38" customWidth="1"/>
    <col min="11763" max="11763" width="24.140625" style="38" bestFit="1" customWidth="1"/>
    <col min="11764" max="11764" width="13.28515625" style="38" customWidth="1"/>
    <col min="11765" max="11765" width="12.85546875" style="38" bestFit="1" customWidth="1"/>
    <col min="11766" max="11766" width="12.7109375" style="38" bestFit="1" customWidth="1"/>
    <col min="11767" max="11769" width="12.85546875" style="38" bestFit="1" customWidth="1"/>
    <col min="11770" max="11770" width="12.7109375" style="38" bestFit="1" customWidth="1"/>
    <col min="11771" max="11771" width="12.85546875" style="38" bestFit="1" customWidth="1"/>
    <col min="11772" max="11772" width="7.28515625" style="38" customWidth="1"/>
    <col min="11773" max="11774" width="9.140625" style="38"/>
    <col min="11775" max="11775" width="33.42578125" style="38" bestFit="1" customWidth="1"/>
    <col min="11776" max="11777" width="12.85546875" style="38" bestFit="1" customWidth="1"/>
    <col min="11778" max="11778" width="9.140625" style="38"/>
    <col min="11779" max="11779" width="12.85546875" style="38" bestFit="1" customWidth="1"/>
    <col min="11780" max="11946" width="9.140625" style="38"/>
    <col min="11947" max="11947" width="4.140625" style="38" customWidth="1"/>
    <col min="11948" max="11948" width="0" style="38" hidden="1" customWidth="1"/>
    <col min="11949" max="11949" width="5.85546875" style="38" customWidth="1"/>
    <col min="11950" max="11950" width="4.85546875" style="38" customWidth="1"/>
    <col min="11951" max="11951" width="21.85546875" style="38" customWidth="1"/>
    <col min="11952" max="11952" width="5.5703125" style="38" customWidth="1"/>
    <col min="11953" max="11953" width="11.42578125" style="38" customWidth="1"/>
    <col min="11954" max="11954" width="9.140625" style="38" customWidth="1"/>
    <col min="11955" max="11955" width="9.85546875" style="38" customWidth="1"/>
    <col min="11956" max="11957" width="9.140625" style="38" customWidth="1"/>
    <col min="11958" max="11958" width="13.5703125" style="38" customWidth="1"/>
    <col min="11959" max="11959" width="13.28515625" style="38" customWidth="1"/>
    <col min="11960" max="11960" width="15.7109375" style="38" customWidth="1"/>
    <col min="11961" max="11962" width="9.140625" style="38" customWidth="1"/>
    <col min="11963" max="11963" width="12.7109375" style="38" customWidth="1"/>
    <col min="11964" max="11964" width="9.85546875" style="38" customWidth="1"/>
    <col min="11965" max="11965" width="14.5703125" style="38" customWidth="1"/>
    <col min="11966" max="11966" width="9.140625" style="38" customWidth="1"/>
    <col min="11967" max="11967" width="11.5703125" style="38" customWidth="1"/>
    <col min="11968" max="11968" width="9.140625" style="38" customWidth="1"/>
    <col min="11969" max="11969" width="10.85546875" style="38" customWidth="1"/>
    <col min="11970" max="11970" width="11.28515625" style="38" customWidth="1"/>
    <col min="11971" max="11971" width="10.28515625" style="38" customWidth="1"/>
    <col min="11972" max="11972" width="9.140625" style="38" customWidth="1"/>
    <col min="11973" max="11973" width="14.42578125" style="38" customWidth="1"/>
    <col min="11974" max="11974" width="6.7109375" style="38" customWidth="1"/>
    <col min="11975" max="11975" width="7.140625" style="38" customWidth="1"/>
    <col min="11976" max="11976" width="6.7109375" style="38" customWidth="1"/>
    <col min="11977" max="11977" width="7" style="38" customWidth="1"/>
    <col min="11978" max="11979" width="9.140625" style="38" customWidth="1"/>
    <col min="11980" max="11980" width="6.42578125" style="38" customWidth="1"/>
    <col min="11981" max="11982" width="9.140625" style="38" customWidth="1"/>
    <col min="11983" max="11983" width="6.7109375" style="38" customWidth="1"/>
    <col min="11984" max="11984" width="6.42578125" style="38" customWidth="1"/>
    <col min="11985" max="11985" width="9.28515625" style="38" customWidth="1"/>
    <col min="11986" max="11986" width="8.5703125" style="38" customWidth="1"/>
    <col min="11987" max="11987" width="6.7109375" style="38" customWidth="1"/>
    <col min="11988" max="11988" width="6.42578125" style="38" customWidth="1"/>
    <col min="11989" max="11990" width="9.140625" style="38" customWidth="1"/>
    <col min="11991" max="11991" width="6.42578125" style="38" customWidth="1"/>
    <col min="11992" max="11992" width="8" style="38" customWidth="1"/>
    <col min="11993" max="11993" width="9.140625" style="38" customWidth="1"/>
    <col min="11994" max="11994" width="6.28515625" style="38" customWidth="1"/>
    <col min="11995" max="11995" width="6.85546875" style="38" customWidth="1"/>
    <col min="11996" max="11996" width="9.140625" style="38" customWidth="1"/>
    <col min="11997" max="11997" width="5.42578125" style="38" customWidth="1"/>
    <col min="11998" max="11998" width="8.140625" style="38" customWidth="1"/>
    <col min="11999" max="11999" width="11.140625" style="38" customWidth="1"/>
    <col min="12000" max="12000" width="8.28515625" style="38" customWidth="1"/>
    <col min="12001" max="12001" width="16.7109375" style="38" customWidth="1"/>
    <col min="12002" max="12002" width="12.7109375" style="38" customWidth="1"/>
    <col min="12003" max="12003" width="13" style="38" customWidth="1"/>
    <col min="12004" max="12004" width="16.7109375" style="38" customWidth="1"/>
    <col min="12005" max="12005" width="12.7109375" style="38" customWidth="1"/>
    <col min="12006" max="12006" width="12.85546875" style="38" customWidth="1"/>
    <col min="12007" max="12007" width="14.42578125" style="38" customWidth="1"/>
    <col min="12008" max="12008" width="12.7109375" style="38" customWidth="1"/>
    <col min="12009" max="12010" width="12.85546875" style="38" customWidth="1"/>
    <col min="12011" max="12011" width="12.7109375" style="38" customWidth="1"/>
    <col min="12012" max="12012" width="12.5703125" style="38" customWidth="1"/>
    <col min="12013" max="12013" width="10.42578125" style="38" customWidth="1"/>
    <col min="12014" max="12015" width="12.7109375" style="38" customWidth="1"/>
    <col min="12016" max="12016" width="12.85546875" style="38" bestFit="1" customWidth="1"/>
    <col min="12017" max="12018" width="12.85546875" style="38" customWidth="1"/>
    <col min="12019" max="12019" width="24.140625" style="38" bestFit="1" customWidth="1"/>
    <col min="12020" max="12020" width="13.28515625" style="38" customWidth="1"/>
    <col min="12021" max="12021" width="12.85546875" style="38" bestFit="1" customWidth="1"/>
    <col min="12022" max="12022" width="12.7109375" style="38" bestFit="1" customWidth="1"/>
    <col min="12023" max="12025" width="12.85546875" style="38" bestFit="1" customWidth="1"/>
    <col min="12026" max="12026" width="12.7109375" style="38" bestFit="1" customWidth="1"/>
    <col min="12027" max="12027" width="12.85546875" style="38" bestFit="1" customWidth="1"/>
    <col min="12028" max="12028" width="7.28515625" style="38" customWidth="1"/>
    <col min="12029" max="12030" width="9.140625" style="38"/>
    <col min="12031" max="12031" width="33.42578125" style="38" bestFit="1" customWidth="1"/>
    <col min="12032" max="12033" width="12.85546875" style="38" bestFit="1" customWidth="1"/>
    <col min="12034" max="12034" width="9.140625" style="38"/>
    <col min="12035" max="12035" width="12.85546875" style="38" bestFit="1" customWidth="1"/>
    <col min="12036" max="12202" width="9.140625" style="38"/>
    <col min="12203" max="12203" width="4.140625" style="38" customWidth="1"/>
    <col min="12204" max="12204" width="0" style="38" hidden="1" customWidth="1"/>
    <col min="12205" max="12205" width="5.85546875" style="38" customWidth="1"/>
    <col min="12206" max="12206" width="4.85546875" style="38" customWidth="1"/>
    <col min="12207" max="12207" width="21.85546875" style="38" customWidth="1"/>
    <col min="12208" max="12208" width="5.5703125" style="38" customWidth="1"/>
    <col min="12209" max="12209" width="11.42578125" style="38" customWidth="1"/>
    <col min="12210" max="12210" width="9.140625" style="38" customWidth="1"/>
    <col min="12211" max="12211" width="9.85546875" style="38" customWidth="1"/>
    <col min="12212" max="12213" width="9.140625" style="38" customWidth="1"/>
    <col min="12214" max="12214" width="13.5703125" style="38" customWidth="1"/>
    <col min="12215" max="12215" width="13.28515625" style="38" customWidth="1"/>
    <col min="12216" max="12216" width="15.7109375" style="38" customWidth="1"/>
    <col min="12217" max="12218" width="9.140625" style="38" customWidth="1"/>
    <col min="12219" max="12219" width="12.7109375" style="38" customWidth="1"/>
    <col min="12220" max="12220" width="9.85546875" style="38" customWidth="1"/>
    <col min="12221" max="12221" width="14.5703125" style="38" customWidth="1"/>
    <col min="12222" max="12222" width="9.140625" style="38" customWidth="1"/>
    <col min="12223" max="12223" width="11.5703125" style="38" customWidth="1"/>
    <col min="12224" max="12224" width="9.140625" style="38" customWidth="1"/>
    <col min="12225" max="12225" width="10.85546875" style="38" customWidth="1"/>
    <col min="12226" max="12226" width="11.28515625" style="38" customWidth="1"/>
    <col min="12227" max="12227" width="10.28515625" style="38" customWidth="1"/>
    <col min="12228" max="12228" width="9.140625" style="38" customWidth="1"/>
    <col min="12229" max="12229" width="14.42578125" style="38" customWidth="1"/>
    <col min="12230" max="12230" width="6.7109375" style="38" customWidth="1"/>
    <col min="12231" max="12231" width="7.140625" style="38" customWidth="1"/>
    <col min="12232" max="12232" width="6.7109375" style="38" customWidth="1"/>
    <col min="12233" max="12233" width="7" style="38" customWidth="1"/>
    <col min="12234" max="12235" width="9.140625" style="38" customWidth="1"/>
    <col min="12236" max="12236" width="6.42578125" style="38" customWidth="1"/>
    <col min="12237" max="12238" width="9.140625" style="38" customWidth="1"/>
    <col min="12239" max="12239" width="6.7109375" style="38" customWidth="1"/>
    <col min="12240" max="12240" width="6.42578125" style="38" customWidth="1"/>
    <col min="12241" max="12241" width="9.28515625" style="38" customWidth="1"/>
    <col min="12242" max="12242" width="8.5703125" style="38" customWidth="1"/>
    <col min="12243" max="12243" width="6.7109375" style="38" customWidth="1"/>
    <col min="12244" max="12244" width="6.42578125" style="38" customWidth="1"/>
    <col min="12245" max="12246" width="9.140625" style="38" customWidth="1"/>
    <col min="12247" max="12247" width="6.42578125" style="38" customWidth="1"/>
    <col min="12248" max="12248" width="8" style="38" customWidth="1"/>
    <col min="12249" max="12249" width="9.140625" style="38" customWidth="1"/>
    <col min="12250" max="12250" width="6.28515625" style="38" customWidth="1"/>
    <col min="12251" max="12251" width="6.85546875" style="38" customWidth="1"/>
    <col min="12252" max="12252" width="9.140625" style="38" customWidth="1"/>
    <col min="12253" max="12253" width="5.42578125" style="38" customWidth="1"/>
    <col min="12254" max="12254" width="8.140625" style="38" customWidth="1"/>
    <col min="12255" max="12255" width="11.140625" style="38" customWidth="1"/>
    <col min="12256" max="12256" width="8.28515625" style="38" customWidth="1"/>
    <col min="12257" max="12257" width="16.7109375" style="38" customWidth="1"/>
    <col min="12258" max="12258" width="12.7109375" style="38" customWidth="1"/>
    <col min="12259" max="12259" width="13" style="38" customWidth="1"/>
    <col min="12260" max="12260" width="16.7109375" style="38" customWidth="1"/>
    <col min="12261" max="12261" width="12.7109375" style="38" customWidth="1"/>
    <col min="12262" max="12262" width="12.85546875" style="38" customWidth="1"/>
    <col min="12263" max="12263" width="14.42578125" style="38" customWidth="1"/>
    <col min="12264" max="12264" width="12.7109375" style="38" customWidth="1"/>
    <col min="12265" max="12266" width="12.85546875" style="38" customWidth="1"/>
    <col min="12267" max="12267" width="12.7109375" style="38" customWidth="1"/>
    <col min="12268" max="12268" width="12.5703125" style="38" customWidth="1"/>
    <col min="12269" max="12269" width="10.42578125" style="38" customWidth="1"/>
    <col min="12270" max="12271" width="12.7109375" style="38" customWidth="1"/>
    <col min="12272" max="12272" width="12.85546875" style="38" bestFit="1" customWidth="1"/>
    <col min="12273" max="12274" width="12.85546875" style="38" customWidth="1"/>
    <col min="12275" max="12275" width="24.140625" style="38" bestFit="1" customWidth="1"/>
    <col min="12276" max="12276" width="13.28515625" style="38" customWidth="1"/>
    <col min="12277" max="12277" width="12.85546875" style="38" bestFit="1" customWidth="1"/>
    <col min="12278" max="12278" width="12.7109375" style="38" bestFit="1" customWidth="1"/>
    <col min="12279" max="12281" width="12.85546875" style="38" bestFit="1" customWidth="1"/>
    <col min="12282" max="12282" width="12.7109375" style="38" bestFit="1" customWidth="1"/>
    <col min="12283" max="12283" width="12.85546875" style="38" bestFit="1" customWidth="1"/>
    <col min="12284" max="12284" width="7.28515625" style="38" customWidth="1"/>
    <col min="12285" max="12286" width="9.140625" style="38"/>
    <col min="12287" max="12287" width="33.42578125" style="38" bestFit="1" customWidth="1"/>
    <col min="12288" max="12289" width="12.85546875" style="38" bestFit="1" customWidth="1"/>
    <col min="12290" max="12290" width="9.140625" style="38"/>
    <col min="12291" max="12291" width="12.85546875" style="38" bestFit="1" customWidth="1"/>
    <col min="12292" max="12458" width="9.140625" style="38"/>
    <col min="12459" max="12459" width="4.140625" style="38" customWidth="1"/>
    <col min="12460" max="12460" width="0" style="38" hidden="1" customWidth="1"/>
    <col min="12461" max="12461" width="5.85546875" style="38" customWidth="1"/>
    <col min="12462" max="12462" width="4.85546875" style="38" customWidth="1"/>
    <col min="12463" max="12463" width="21.85546875" style="38" customWidth="1"/>
    <col min="12464" max="12464" width="5.5703125" style="38" customWidth="1"/>
    <col min="12465" max="12465" width="11.42578125" style="38" customWidth="1"/>
    <col min="12466" max="12466" width="9.140625" style="38" customWidth="1"/>
    <col min="12467" max="12467" width="9.85546875" style="38" customWidth="1"/>
    <col min="12468" max="12469" width="9.140625" style="38" customWidth="1"/>
    <col min="12470" max="12470" width="13.5703125" style="38" customWidth="1"/>
    <col min="12471" max="12471" width="13.28515625" style="38" customWidth="1"/>
    <col min="12472" max="12472" width="15.7109375" style="38" customWidth="1"/>
    <col min="12473" max="12474" width="9.140625" style="38" customWidth="1"/>
    <col min="12475" max="12475" width="12.7109375" style="38" customWidth="1"/>
    <col min="12476" max="12476" width="9.85546875" style="38" customWidth="1"/>
    <col min="12477" max="12477" width="14.5703125" style="38" customWidth="1"/>
    <col min="12478" max="12478" width="9.140625" style="38" customWidth="1"/>
    <col min="12479" max="12479" width="11.5703125" style="38" customWidth="1"/>
    <col min="12480" max="12480" width="9.140625" style="38" customWidth="1"/>
    <col min="12481" max="12481" width="10.85546875" style="38" customWidth="1"/>
    <col min="12482" max="12482" width="11.28515625" style="38" customWidth="1"/>
    <col min="12483" max="12483" width="10.28515625" style="38" customWidth="1"/>
    <col min="12484" max="12484" width="9.140625" style="38" customWidth="1"/>
    <col min="12485" max="12485" width="14.42578125" style="38" customWidth="1"/>
    <col min="12486" max="12486" width="6.7109375" style="38" customWidth="1"/>
    <col min="12487" max="12487" width="7.140625" style="38" customWidth="1"/>
    <col min="12488" max="12488" width="6.7109375" style="38" customWidth="1"/>
    <col min="12489" max="12489" width="7" style="38" customWidth="1"/>
    <col min="12490" max="12491" width="9.140625" style="38" customWidth="1"/>
    <col min="12492" max="12492" width="6.42578125" style="38" customWidth="1"/>
    <col min="12493" max="12494" width="9.140625" style="38" customWidth="1"/>
    <col min="12495" max="12495" width="6.7109375" style="38" customWidth="1"/>
    <col min="12496" max="12496" width="6.42578125" style="38" customWidth="1"/>
    <col min="12497" max="12497" width="9.28515625" style="38" customWidth="1"/>
    <col min="12498" max="12498" width="8.5703125" style="38" customWidth="1"/>
    <col min="12499" max="12499" width="6.7109375" style="38" customWidth="1"/>
    <col min="12500" max="12500" width="6.42578125" style="38" customWidth="1"/>
    <col min="12501" max="12502" width="9.140625" style="38" customWidth="1"/>
    <col min="12503" max="12503" width="6.42578125" style="38" customWidth="1"/>
    <col min="12504" max="12504" width="8" style="38" customWidth="1"/>
    <col min="12505" max="12505" width="9.140625" style="38" customWidth="1"/>
    <col min="12506" max="12506" width="6.28515625" style="38" customWidth="1"/>
    <col min="12507" max="12507" width="6.85546875" style="38" customWidth="1"/>
    <col min="12508" max="12508" width="9.140625" style="38" customWidth="1"/>
    <col min="12509" max="12509" width="5.42578125" style="38" customWidth="1"/>
    <col min="12510" max="12510" width="8.140625" style="38" customWidth="1"/>
    <col min="12511" max="12511" width="11.140625" style="38" customWidth="1"/>
    <col min="12512" max="12512" width="8.28515625" style="38" customWidth="1"/>
    <col min="12513" max="12513" width="16.7109375" style="38" customWidth="1"/>
    <col min="12514" max="12514" width="12.7109375" style="38" customWidth="1"/>
    <col min="12515" max="12515" width="13" style="38" customWidth="1"/>
    <col min="12516" max="12516" width="16.7109375" style="38" customWidth="1"/>
    <col min="12517" max="12517" width="12.7109375" style="38" customWidth="1"/>
    <col min="12518" max="12518" width="12.85546875" style="38" customWidth="1"/>
    <col min="12519" max="12519" width="14.42578125" style="38" customWidth="1"/>
    <col min="12520" max="12520" width="12.7109375" style="38" customWidth="1"/>
    <col min="12521" max="12522" width="12.85546875" style="38" customWidth="1"/>
    <col min="12523" max="12523" width="12.7109375" style="38" customWidth="1"/>
    <col min="12524" max="12524" width="12.5703125" style="38" customWidth="1"/>
    <col min="12525" max="12525" width="10.42578125" style="38" customWidth="1"/>
    <col min="12526" max="12527" width="12.7109375" style="38" customWidth="1"/>
    <col min="12528" max="12528" width="12.85546875" style="38" bestFit="1" customWidth="1"/>
    <col min="12529" max="12530" width="12.85546875" style="38" customWidth="1"/>
    <col min="12531" max="12531" width="24.140625" style="38" bestFit="1" customWidth="1"/>
    <col min="12532" max="12532" width="13.28515625" style="38" customWidth="1"/>
    <col min="12533" max="12533" width="12.85546875" style="38" bestFit="1" customWidth="1"/>
    <col min="12534" max="12534" width="12.7109375" style="38" bestFit="1" customWidth="1"/>
    <col min="12535" max="12537" width="12.85546875" style="38" bestFit="1" customWidth="1"/>
    <col min="12538" max="12538" width="12.7109375" style="38" bestFit="1" customWidth="1"/>
    <col min="12539" max="12539" width="12.85546875" style="38" bestFit="1" customWidth="1"/>
    <col min="12540" max="12540" width="7.28515625" style="38" customWidth="1"/>
    <col min="12541" max="12542" width="9.140625" style="38"/>
    <col min="12543" max="12543" width="33.42578125" style="38" bestFit="1" customWidth="1"/>
    <col min="12544" max="12545" width="12.85546875" style="38" bestFit="1" customWidth="1"/>
    <col min="12546" max="12546" width="9.140625" style="38"/>
    <col min="12547" max="12547" width="12.85546875" style="38" bestFit="1" customWidth="1"/>
    <col min="12548" max="12714" width="9.140625" style="38"/>
    <col min="12715" max="12715" width="4.140625" style="38" customWidth="1"/>
    <col min="12716" max="12716" width="0" style="38" hidden="1" customWidth="1"/>
    <col min="12717" max="12717" width="5.85546875" style="38" customWidth="1"/>
    <col min="12718" max="12718" width="4.85546875" style="38" customWidth="1"/>
    <col min="12719" max="12719" width="21.85546875" style="38" customWidth="1"/>
    <col min="12720" max="12720" width="5.5703125" style="38" customWidth="1"/>
    <col min="12721" max="12721" width="11.42578125" style="38" customWidth="1"/>
    <col min="12722" max="12722" width="9.140625" style="38" customWidth="1"/>
    <col min="12723" max="12723" width="9.85546875" style="38" customWidth="1"/>
    <col min="12724" max="12725" width="9.140625" style="38" customWidth="1"/>
    <col min="12726" max="12726" width="13.5703125" style="38" customWidth="1"/>
    <col min="12727" max="12727" width="13.28515625" style="38" customWidth="1"/>
    <col min="12728" max="12728" width="15.7109375" style="38" customWidth="1"/>
    <col min="12729" max="12730" width="9.140625" style="38" customWidth="1"/>
    <col min="12731" max="12731" width="12.7109375" style="38" customWidth="1"/>
    <col min="12732" max="12732" width="9.85546875" style="38" customWidth="1"/>
    <col min="12733" max="12733" width="14.5703125" style="38" customWidth="1"/>
    <col min="12734" max="12734" width="9.140625" style="38" customWidth="1"/>
    <col min="12735" max="12735" width="11.5703125" style="38" customWidth="1"/>
    <col min="12736" max="12736" width="9.140625" style="38" customWidth="1"/>
    <col min="12737" max="12737" width="10.85546875" style="38" customWidth="1"/>
    <col min="12738" max="12738" width="11.28515625" style="38" customWidth="1"/>
    <col min="12739" max="12739" width="10.28515625" style="38" customWidth="1"/>
    <col min="12740" max="12740" width="9.140625" style="38" customWidth="1"/>
    <col min="12741" max="12741" width="14.42578125" style="38" customWidth="1"/>
    <col min="12742" max="12742" width="6.7109375" style="38" customWidth="1"/>
    <col min="12743" max="12743" width="7.140625" style="38" customWidth="1"/>
    <col min="12744" max="12744" width="6.7109375" style="38" customWidth="1"/>
    <col min="12745" max="12745" width="7" style="38" customWidth="1"/>
    <col min="12746" max="12747" width="9.140625" style="38" customWidth="1"/>
    <col min="12748" max="12748" width="6.42578125" style="38" customWidth="1"/>
    <col min="12749" max="12750" width="9.140625" style="38" customWidth="1"/>
    <col min="12751" max="12751" width="6.7109375" style="38" customWidth="1"/>
    <col min="12752" max="12752" width="6.42578125" style="38" customWidth="1"/>
    <col min="12753" max="12753" width="9.28515625" style="38" customWidth="1"/>
    <col min="12754" max="12754" width="8.5703125" style="38" customWidth="1"/>
    <col min="12755" max="12755" width="6.7109375" style="38" customWidth="1"/>
    <col min="12756" max="12756" width="6.42578125" style="38" customWidth="1"/>
    <col min="12757" max="12758" width="9.140625" style="38" customWidth="1"/>
    <col min="12759" max="12759" width="6.42578125" style="38" customWidth="1"/>
    <col min="12760" max="12760" width="8" style="38" customWidth="1"/>
    <col min="12761" max="12761" width="9.140625" style="38" customWidth="1"/>
    <col min="12762" max="12762" width="6.28515625" style="38" customWidth="1"/>
    <col min="12763" max="12763" width="6.85546875" style="38" customWidth="1"/>
    <col min="12764" max="12764" width="9.140625" style="38" customWidth="1"/>
    <col min="12765" max="12765" width="5.42578125" style="38" customWidth="1"/>
    <col min="12766" max="12766" width="8.140625" style="38" customWidth="1"/>
    <col min="12767" max="12767" width="11.140625" style="38" customWidth="1"/>
    <col min="12768" max="12768" width="8.28515625" style="38" customWidth="1"/>
    <col min="12769" max="12769" width="16.7109375" style="38" customWidth="1"/>
    <col min="12770" max="12770" width="12.7109375" style="38" customWidth="1"/>
    <col min="12771" max="12771" width="13" style="38" customWidth="1"/>
    <col min="12772" max="12772" width="16.7109375" style="38" customWidth="1"/>
    <col min="12773" max="12773" width="12.7109375" style="38" customWidth="1"/>
    <col min="12774" max="12774" width="12.85546875" style="38" customWidth="1"/>
    <col min="12775" max="12775" width="14.42578125" style="38" customWidth="1"/>
    <col min="12776" max="12776" width="12.7109375" style="38" customWidth="1"/>
    <col min="12777" max="12778" width="12.85546875" style="38" customWidth="1"/>
    <col min="12779" max="12779" width="12.7109375" style="38" customWidth="1"/>
    <col min="12780" max="12780" width="12.5703125" style="38" customWidth="1"/>
    <col min="12781" max="12781" width="10.42578125" style="38" customWidth="1"/>
    <col min="12782" max="12783" width="12.7109375" style="38" customWidth="1"/>
    <col min="12784" max="12784" width="12.85546875" style="38" bestFit="1" customWidth="1"/>
    <col min="12785" max="12786" width="12.85546875" style="38" customWidth="1"/>
    <col min="12787" max="12787" width="24.140625" style="38" bestFit="1" customWidth="1"/>
    <col min="12788" max="12788" width="13.28515625" style="38" customWidth="1"/>
    <col min="12789" max="12789" width="12.85546875" style="38" bestFit="1" customWidth="1"/>
    <col min="12790" max="12790" width="12.7109375" style="38" bestFit="1" customWidth="1"/>
    <col min="12791" max="12793" width="12.85546875" style="38" bestFit="1" customWidth="1"/>
    <col min="12794" max="12794" width="12.7109375" style="38" bestFit="1" customWidth="1"/>
    <col min="12795" max="12795" width="12.85546875" style="38" bestFit="1" customWidth="1"/>
    <col min="12796" max="12796" width="7.28515625" style="38" customWidth="1"/>
    <col min="12797" max="12798" width="9.140625" style="38"/>
    <col min="12799" max="12799" width="33.42578125" style="38" bestFit="1" customWidth="1"/>
    <col min="12800" max="12801" width="12.85546875" style="38" bestFit="1" customWidth="1"/>
    <col min="12802" max="12802" width="9.140625" style="38"/>
    <col min="12803" max="12803" width="12.85546875" style="38" bestFit="1" customWidth="1"/>
    <col min="12804" max="12970" width="9.140625" style="38"/>
    <col min="12971" max="12971" width="4.140625" style="38" customWidth="1"/>
    <col min="12972" max="12972" width="0" style="38" hidden="1" customWidth="1"/>
    <col min="12973" max="12973" width="5.85546875" style="38" customWidth="1"/>
    <col min="12974" max="12974" width="4.85546875" style="38" customWidth="1"/>
    <col min="12975" max="12975" width="21.85546875" style="38" customWidth="1"/>
    <col min="12976" max="12976" width="5.5703125" style="38" customWidth="1"/>
    <col min="12977" max="12977" width="11.42578125" style="38" customWidth="1"/>
    <col min="12978" max="12978" width="9.140625" style="38" customWidth="1"/>
    <col min="12979" max="12979" width="9.85546875" style="38" customWidth="1"/>
    <col min="12980" max="12981" width="9.140625" style="38" customWidth="1"/>
    <col min="12982" max="12982" width="13.5703125" style="38" customWidth="1"/>
    <col min="12983" max="12983" width="13.28515625" style="38" customWidth="1"/>
    <col min="12984" max="12984" width="15.7109375" style="38" customWidth="1"/>
    <col min="12985" max="12986" width="9.140625" style="38" customWidth="1"/>
    <col min="12987" max="12987" width="12.7109375" style="38" customWidth="1"/>
    <col min="12988" max="12988" width="9.85546875" style="38" customWidth="1"/>
    <col min="12989" max="12989" width="14.5703125" style="38" customWidth="1"/>
    <col min="12990" max="12990" width="9.140625" style="38" customWidth="1"/>
    <col min="12991" max="12991" width="11.5703125" style="38" customWidth="1"/>
    <col min="12992" max="12992" width="9.140625" style="38" customWidth="1"/>
    <col min="12993" max="12993" width="10.85546875" style="38" customWidth="1"/>
    <col min="12994" max="12994" width="11.28515625" style="38" customWidth="1"/>
    <col min="12995" max="12995" width="10.28515625" style="38" customWidth="1"/>
    <col min="12996" max="12996" width="9.140625" style="38" customWidth="1"/>
    <col min="12997" max="12997" width="14.42578125" style="38" customWidth="1"/>
    <col min="12998" max="12998" width="6.7109375" style="38" customWidth="1"/>
    <col min="12999" max="12999" width="7.140625" style="38" customWidth="1"/>
    <col min="13000" max="13000" width="6.7109375" style="38" customWidth="1"/>
    <col min="13001" max="13001" width="7" style="38" customWidth="1"/>
    <col min="13002" max="13003" width="9.140625" style="38" customWidth="1"/>
    <col min="13004" max="13004" width="6.42578125" style="38" customWidth="1"/>
    <col min="13005" max="13006" width="9.140625" style="38" customWidth="1"/>
    <col min="13007" max="13007" width="6.7109375" style="38" customWidth="1"/>
    <col min="13008" max="13008" width="6.42578125" style="38" customWidth="1"/>
    <col min="13009" max="13009" width="9.28515625" style="38" customWidth="1"/>
    <col min="13010" max="13010" width="8.5703125" style="38" customWidth="1"/>
    <col min="13011" max="13011" width="6.7109375" style="38" customWidth="1"/>
    <col min="13012" max="13012" width="6.42578125" style="38" customWidth="1"/>
    <col min="13013" max="13014" width="9.140625" style="38" customWidth="1"/>
    <col min="13015" max="13015" width="6.42578125" style="38" customWidth="1"/>
    <col min="13016" max="13016" width="8" style="38" customWidth="1"/>
    <col min="13017" max="13017" width="9.140625" style="38" customWidth="1"/>
    <col min="13018" max="13018" width="6.28515625" style="38" customWidth="1"/>
    <col min="13019" max="13019" width="6.85546875" style="38" customWidth="1"/>
    <col min="13020" max="13020" width="9.140625" style="38" customWidth="1"/>
    <col min="13021" max="13021" width="5.42578125" style="38" customWidth="1"/>
    <col min="13022" max="13022" width="8.140625" style="38" customWidth="1"/>
    <col min="13023" max="13023" width="11.140625" style="38" customWidth="1"/>
    <col min="13024" max="13024" width="8.28515625" style="38" customWidth="1"/>
    <col min="13025" max="13025" width="16.7109375" style="38" customWidth="1"/>
    <col min="13026" max="13026" width="12.7109375" style="38" customWidth="1"/>
    <col min="13027" max="13027" width="13" style="38" customWidth="1"/>
    <col min="13028" max="13028" width="16.7109375" style="38" customWidth="1"/>
    <col min="13029" max="13029" width="12.7109375" style="38" customWidth="1"/>
    <col min="13030" max="13030" width="12.85546875" style="38" customWidth="1"/>
    <col min="13031" max="13031" width="14.42578125" style="38" customWidth="1"/>
    <col min="13032" max="13032" width="12.7109375" style="38" customWidth="1"/>
    <col min="13033" max="13034" width="12.85546875" style="38" customWidth="1"/>
    <col min="13035" max="13035" width="12.7109375" style="38" customWidth="1"/>
    <col min="13036" max="13036" width="12.5703125" style="38" customWidth="1"/>
    <col min="13037" max="13037" width="10.42578125" style="38" customWidth="1"/>
    <col min="13038" max="13039" width="12.7109375" style="38" customWidth="1"/>
    <col min="13040" max="13040" width="12.85546875" style="38" bestFit="1" customWidth="1"/>
    <col min="13041" max="13042" width="12.85546875" style="38" customWidth="1"/>
    <col min="13043" max="13043" width="24.140625" style="38" bestFit="1" customWidth="1"/>
    <col min="13044" max="13044" width="13.28515625" style="38" customWidth="1"/>
    <col min="13045" max="13045" width="12.85546875" style="38" bestFit="1" customWidth="1"/>
    <col min="13046" max="13046" width="12.7109375" style="38" bestFit="1" customWidth="1"/>
    <col min="13047" max="13049" width="12.85546875" style="38" bestFit="1" customWidth="1"/>
    <col min="13050" max="13050" width="12.7109375" style="38" bestFit="1" customWidth="1"/>
    <col min="13051" max="13051" width="12.85546875" style="38" bestFit="1" customWidth="1"/>
    <col min="13052" max="13052" width="7.28515625" style="38" customWidth="1"/>
    <col min="13053" max="13054" width="9.140625" style="38"/>
    <col min="13055" max="13055" width="33.42578125" style="38" bestFit="1" customWidth="1"/>
    <col min="13056" max="13057" width="12.85546875" style="38" bestFit="1" customWidth="1"/>
    <col min="13058" max="13058" width="9.140625" style="38"/>
    <col min="13059" max="13059" width="12.85546875" style="38" bestFit="1" customWidth="1"/>
    <col min="13060" max="13226" width="9.140625" style="38"/>
    <col min="13227" max="13227" width="4.140625" style="38" customWidth="1"/>
    <col min="13228" max="13228" width="0" style="38" hidden="1" customWidth="1"/>
    <col min="13229" max="13229" width="5.85546875" style="38" customWidth="1"/>
    <col min="13230" max="13230" width="4.85546875" style="38" customWidth="1"/>
    <col min="13231" max="13231" width="21.85546875" style="38" customWidth="1"/>
    <col min="13232" max="13232" width="5.5703125" style="38" customWidth="1"/>
    <col min="13233" max="13233" width="11.42578125" style="38" customWidth="1"/>
    <col min="13234" max="13234" width="9.140625" style="38" customWidth="1"/>
    <col min="13235" max="13235" width="9.85546875" style="38" customWidth="1"/>
    <col min="13236" max="13237" width="9.140625" style="38" customWidth="1"/>
    <col min="13238" max="13238" width="13.5703125" style="38" customWidth="1"/>
    <col min="13239" max="13239" width="13.28515625" style="38" customWidth="1"/>
    <col min="13240" max="13240" width="15.7109375" style="38" customWidth="1"/>
    <col min="13241" max="13242" width="9.140625" style="38" customWidth="1"/>
    <col min="13243" max="13243" width="12.7109375" style="38" customWidth="1"/>
    <col min="13244" max="13244" width="9.85546875" style="38" customWidth="1"/>
    <col min="13245" max="13245" width="14.5703125" style="38" customWidth="1"/>
    <col min="13246" max="13246" width="9.140625" style="38" customWidth="1"/>
    <col min="13247" max="13247" width="11.5703125" style="38" customWidth="1"/>
    <col min="13248" max="13248" width="9.140625" style="38" customWidth="1"/>
    <col min="13249" max="13249" width="10.85546875" style="38" customWidth="1"/>
    <col min="13250" max="13250" width="11.28515625" style="38" customWidth="1"/>
    <col min="13251" max="13251" width="10.28515625" style="38" customWidth="1"/>
    <col min="13252" max="13252" width="9.140625" style="38" customWidth="1"/>
    <col min="13253" max="13253" width="14.42578125" style="38" customWidth="1"/>
    <col min="13254" max="13254" width="6.7109375" style="38" customWidth="1"/>
    <col min="13255" max="13255" width="7.140625" style="38" customWidth="1"/>
    <col min="13256" max="13256" width="6.7109375" style="38" customWidth="1"/>
    <col min="13257" max="13257" width="7" style="38" customWidth="1"/>
    <col min="13258" max="13259" width="9.140625" style="38" customWidth="1"/>
    <col min="13260" max="13260" width="6.42578125" style="38" customWidth="1"/>
    <col min="13261" max="13262" width="9.140625" style="38" customWidth="1"/>
    <col min="13263" max="13263" width="6.7109375" style="38" customWidth="1"/>
    <col min="13264" max="13264" width="6.42578125" style="38" customWidth="1"/>
    <col min="13265" max="13265" width="9.28515625" style="38" customWidth="1"/>
    <col min="13266" max="13266" width="8.5703125" style="38" customWidth="1"/>
    <col min="13267" max="13267" width="6.7109375" style="38" customWidth="1"/>
    <col min="13268" max="13268" width="6.42578125" style="38" customWidth="1"/>
    <col min="13269" max="13270" width="9.140625" style="38" customWidth="1"/>
    <col min="13271" max="13271" width="6.42578125" style="38" customWidth="1"/>
    <col min="13272" max="13272" width="8" style="38" customWidth="1"/>
    <col min="13273" max="13273" width="9.140625" style="38" customWidth="1"/>
    <col min="13274" max="13274" width="6.28515625" style="38" customWidth="1"/>
    <col min="13275" max="13275" width="6.85546875" style="38" customWidth="1"/>
    <col min="13276" max="13276" width="9.140625" style="38" customWidth="1"/>
    <col min="13277" max="13277" width="5.42578125" style="38" customWidth="1"/>
    <col min="13278" max="13278" width="8.140625" style="38" customWidth="1"/>
    <col min="13279" max="13279" width="11.140625" style="38" customWidth="1"/>
    <col min="13280" max="13280" width="8.28515625" style="38" customWidth="1"/>
    <col min="13281" max="13281" width="16.7109375" style="38" customWidth="1"/>
    <col min="13282" max="13282" width="12.7109375" style="38" customWidth="1"/>
    <col min="13283" max="13283" width="13" style="38" customWidth="1"/>
    <col min="13284" max="13284" width="16.7109375" style="38" customWidth="1"/>
    <col min="13285" max="13285" width="12.7109375" style="38" customWidth="1"/>
    <col min="13286" max="13286" width="12.85546875" style="38" customWidth="1"/>
    <col min="13287" max="13287" width="14.42578125" style="38" customWidth="1"/>
    <col min="13288" max="13288" width="12.7109375" style="38" customWidth="1"/>
    <col min="13289" max="13290" width="12.85546875" style="38" customWidth="1"/>
    <col min="13291" max="13291" width="12.7109375" style="38" customWidth="1"/>
    <col min="13292" max="13292" width="12.5703125" style="38" customWidth="1"/>
    <col min="13293" max="13293" width="10.42578125" style="38" customWidth="1"/>
    <col min="13294" max="13295" width="12.7109375" style="38" customWidth="1"/>
    <col min="13296" max="13296" width="12.85546875" style="38" bestFit="1" customWidth="1"/>
    <col min="13297" max="13298" width="12.85546875" style="38" customWidth="1"/>
    <col min="13299" max="13299" width="24.140625" style="38" bestFit="1" customWidth="1"/>
    <col min="13300" max="13300" width="13.28515625" style="38" customWidth="1"/>
    <col min="13301" max="13301" width="12.85546875" style="38" bestFit="1" customWidth="1"/>
    <col min="13302" max="13302" width="12.7109375" style="38" bestFit="1" customWidth="1"/>
    <col min="13303" max="13305" width="12.85546875" style="38" bestFit="1" customWidth="1"/>
    <col min="13306" max="13306" width="12.7109375" style="38" bestFit="1" customWidth="1"/>
    <col min="13307" max="13307" width="12.85546875" style="38" bestFit="1" customWidth="1"/>
    <col min="13308" max="13308" width="7.28515625" style="38" customWidth="1"/>
    <col min="13309" max="13310" width="9.140625" style="38"/>
    <col min="13311" max="13311" width="33.42578125" style="38" bestFit="1" customWidth="1"/>
    <col min="13312" max="13313" width="12.85546875" style="38" bestFit="1" customWidth="1"/>
    <col min="13314" max="13314" width="9.140625" style="38"/>
    <col min="13315" max="13315" width="12.85546875" style="38" bestFit="1" customWidth="1"/>
    <col min="13316" max="13482" width="9.140625" style="38"/>
    <col min="13483" max="13483" width="4.140625" style="38" customWidth="1"/>
    <col min="13484" max="13484" width="0" style="38" hidden="1" customWidth="1"/>
    <col min="13485" max="13485" width="5.85546875" style="38" customWidth="1"/>
    <col min="13486" max="13486" width="4.85546875" style="38" customWidth="1"/>
    <col min="13487" max="13487" width="21.85546875" style="38" customWidth="1"/>
    <col min="13488" max="13488" width="5.5703125" style="38" customWidth="1"/>
    <col min="13489" max="13489" width="11.42578125" style="38" customWidth="1"/>
    <col min="13490" max="13490" width="9.140625" style="38" customWidth="1"/>
    <col min="13491" max="13491" width="9.85546875" style="38" customWidth="1"/>
    <col min="13492" max="13493" width="9.140625" style="38" customWidth="1"/>
    <col min="13494" max="13494" width="13.5703125" style="38" customWidth="1"/>
    <col min="13495" max="13495" width="13.28515625" style="38" customWidth="1"/>
    <col min="13496" max="13496" width="15.7109375" style="38" customWidth="1"/>
    <col min="13497" max="13498" width="9.140625" style="38" customWidth="1"/>
    <col min="13499" max="13499" width="12.7109375" style="38" customWidth="1"/>
    <col min="13500" max="13500" width="9.85546875" style="38" customWidth="1"/>
    <col min="13501" max="13501" width="14.5703125" style="38" customWidth="1"/>
    <col min="13502" max="13502" width="9.140625" style="38" customWidth="1"/>
    <col min="13503" max="13503" width="11.5703125" style="38" customWidth="1"/>
    <col min="13504" max="13504" width="9.140625" style="38" customWidth="1"/>
    <col min="13505" max="13505" width="10.85546875" style="38" customWidth="1"/>
    <col min="13506" max="13506" width="11.28515625" style="38" customWidth="1"/>
    <col min="13507" max="13507" width="10.28515625" style="38" customWidth="1"/>
    <col min="13508" max="13508" width="9.140625" style="38" customWidth="1"/>
    <col min="13509" max="13509" width="14.42578125" style="38" customWidth="1"/>
    <col min="13510" max="13510" width="6.7109375" style="38" customWidth="1"/>
    <col min="13511" max="13511" width="7.140625" style="38" customWidth="1"/>
    <col min="13512" max="13512" width="6.7109375" style="38" customWidth="1"/>
    <col min="13513" max="13513" width="7" style="38" customWidth="1"/>
    <col min="13514" max="13515" width="9.140625" style="38" customWidth="1"/>
    <col min="13516" max="13516" width="6.42578125" style="38" customWidth="1"/>
    <col min="13517" max="13518" width="9.140625" style="38" customWidth="1"/>
    <col min="13519" max="13519" width="6.7109375" style="38" customWidth="1"/>
    <col min="13520" max="13520" width="6.42578125" style="38" customWidth="1"/>
    <col min="13521" max="13521" width="9.28515625" style="38" customWidth="1"/>
    <col min="13522" max="13522" width="8.5703125" style="38" customWidth="1"/>
    <col min="13523" max="13523" width="6.7109375" style="38" customWidth="1"/>
    <col min="13524" max="13524" width="6.42578125" style="38" customWidth="1"/>
    <col min="13525" max="13526" width="9.140625" style="38" customWidth="1"/>
    <col min="13527" max="13527" width="6.42578125" style="38" customWidth="1"/>
    <col min="13528" max="13528" width="8" style="38" customWidth="1"/>
    <col min="13529" max="13529" width="9.140625" style="38" customWidth="1"/>
    <col min="13530" max="13530" width="6.28515625" style="38" customWidth="1"/>
    <col min="13531" max="13531" width="6.85546875" style="38" customWidth="1"/>
    <col min="13532" max="13532" width="9.140625" style="38" customWidth="1"/>
    <col min="13533" max="13533" width="5.42578125" style="38" customWidth="1"/>
    <col min="13534" max="13534" width="8.140625" style="38" customWidth="1"/>
    <col min="13535" max="13535" width="11.140625" style="38" customWidth="1"/>
    <col min="13536" max="13536" width="8.28515625" style="38" customWidth="1"/>
    <col min="13537" max="13537" width="16.7109375" style="38" customWidth="1"/>
    <col min="13538" max="13538" width="12.7109375" style="38" customWidth="1"/>
    <col min="13539" max="13539" width="13" style="38" customWidth="1"/>
    <col min="13540" max="13540" width="16.7109375" style="38" customWidth="1"/>
    <col min="13541" max="13541" width="12.7109375" style="38" customWidth="1"/>
    <col min="13542" max="13542" width="12.85546875" style="38" customWidth="1"/>
    <col min="13543" max="13543" width="14.42578125" style="38" customWidth="1"/>
    <col min="13544" max="13544" width="12.7109375" style="38" customWidth="1"/>
    <col min="13545" max="13546" width="12.85546875" style="38" customWidth="1"/>
    <col min="13547" max="13547" width="12.7109375" style="38" customWidth="1"/>
    <col min="13548" max="13548" width="12.5703125" style="38" customWidth="1"/>
    <col min="13549" max="13549" width="10.42578125" style="38" customWidth="1"/>
    <col min="13550" max="13551" width="12.7109375" style="38" customWidth="1"/>
    <col min="13552" max="13552" width="12.85546875" style="38" bestFit="1" customWidth="1"/>
    <col min="13553" max="13554" width="12.85546875" style="38" customWidth="1"/>
    <col min="13555" max="13555" width="24.140625" style="38" bestFit="1" customWidth="1"/>
    <col min="13556" max="13556" width="13.28515625" style="38" customWidth="1"/>
    <col min="13557" max="13557" width="12.85546875" style="38" bestFit="1" customWidth="1"/>
    <col min="13558" max="13558" width="12.7109375" style="38" bestFit="1" customWidth="1"/>
    <col min="13559" max="13561" width="12.85546875" style="38" bestFit="1" customWidth="1"/>
    <col min="13562" max="13562" width="12.7109375" style="38" bestFit="1" customWidth="1"/>
    <col min="13563" max="13563" width="12.85546875" style="38" bestFit="1" customWidth="1"/>
    <col min="13564" max="13564" width="7.28515625" style="38" customWidth="1"/>
    <col min="13565" max="13566" width="9.140625" style="38"/>
    <col min="13567" max="13567" width="33.42578125" style="38" bestFit="1" customWidth="1"/>
    <col min="13568" max="13569" width="12.85546875" style="38" bestFit="1" customWidth="1"/>
    <col min="13570" max="13570" width="9.140625" style="38"/>
    <col min="13571" max="13571" width="12.85546875" style="38" bestFit="1" customWidth="1"/>
    <col min="13572" max="13738" width="9.140625" style="38"/>
    <col min="13739" max="13739" width="4.140625" style="38" customWidth="1"/>
    <col min="13740" max="13740" width="0" style="38" hidden="1" customWidth="1"/>
    <col min="13741" max="13741" width="5.85546875" style="38" customWidth="1"/>
    <col min="13742" max="13742" width="4.85546875" style="38" customWidth="1"/>
    <col min="13743" max="13743" width="21.85546875" style="38" customWidth="1"/>
    <col min="13744" max="13744" width="5.5703125" style="38" customWidth="1"/>
    <col min="13745" max="13745" width="11.42578125" style="38" customWidth="1"/>
    <col min="13746" max="13746" width="9.140625" style="38" customWidth="1"/>
    <col min="13747" max="13747" width="9.85546875" style="38" customWidth="1"/>
    <col min="13748" max="13749" width="9.140625" style="38" customWidth="1"/>
    <col min="13750" max="13750" width="13.5703125" style="38" customWidth="1"/>
    <col min="13751" max="13751" width="13.28515625" style="38" customWidth="1"/>
    <col min="13752" max="13752" width="15.7109375" style="38" customWidth="1"/>
    <col min="13753" max="13754" width="9.140625" style="38" customWidth="1"/>
    <col min="13755" max="13755" width="12.7109375" style="38" customWidth="1"/>
    <col min="13756" max="13756" width="9.85546875" style="38" customWidth="1"/>
    <col min="13757" max="13757" width="14.5703125" style="38" customWidth="1"/>
    <col min="13758" max="13758" width="9.140625" style="38" customWidth="1"/>
    <col min="13759" max="13759" width="11.5703125" style="38" customWidth="1"/>
    <col min="13760" max="13760" width="9.140625" style="38" customWidth="1"/>
    <col min="13761" max="13761" width="10.85546875" style="38" customWidth="1"/>
    <col min="13762" max="13762" width="11.28515625" style="38" customWidth="1"/>
    <col min="13763" max="13763" width="10.28515625" style="38" customWidth="1"/>
    <col min="13764" max="13764" width="9.140625" style="38" customWidth="1"/>
    <col min="13765" max="13765" width="14.42578125" style="38" customWidth="1"/>
    <col min="13766" max="13766" width="6.7109375" style="38" customWidth="1"/>
    <col min="13767" max="13767" width="7.140625" style="38" customWidth="1"/>
    <col min="13768" max="13768" width="6.7109375" style="38" customWidth="1"/>
    <col min="13769" max="13769" width="7" style="38" customWidth="1"/>
    <col min="13770" max="13771" width="9.140625" style="38" customWidth="1"/>
    <col min="13772" max="13772" width="6.42578125" style="38" customWidth="1"/>
    <col min="13773" max="13774" width="9.140625" style="38" customWidth="1"/>
    <col min="13775" max="13775" width="6.7109375" style="38" customWidth="1"/>
    <col min="13776" max="13776" width="6.42578125" style="38" customWidth="1"/>
    <col min="13777" max="13777" width="9.28515625" style="38" customWidth="1"/>
    <col min="13778" max="13778" width="8.5703125" style="38" customWidth="1"/>
    <col min="13779" max="13779" width="6.7109375" style="38" customWidth="1"/>
    <col min="13780" max="13780" width="6.42578125" style="38" customWidth="1"/>
    <col min="13781" max="13782" width="9.140625" style="38" customWidth="1"/>
    <col min="13783" max="13783" width="6.42578125" style="38" customWidth="1"/>
    <col min="13784" max="13784" width="8" style="38" customWidth="1"/>
    <col min="13785" max="13785" width="9.140625" style="38" customWidth="1"/>
    <col min="13786" max="13786" width="6.28515625" style="38" customWidth="1"/>
    <col min="13787" max="13787" width="6.85546875" style="38" customWidth="1"/>
    <col min="13788" max="13788" width="9.140625" style="38" customWidth="1"/>
    <col min="13789" max="13789" width="5.42578125" style="38" customWidth="1"/>
    <col min="13790" max="13790" width="8.140625" style="38" customWidth="1"/>
    <col min="13791" max="13791" width="11.140625" style="38" customWidth="1"/>
    <col min="13792" max="13792" width="8.28515625" style="38" customWidth="1"/>
    <col min="13793" max="13793" width="16.7109375" style="38" customWidth="1"/>
    <col min="13794" max="13794" width="12.7109375" style="38" customWidth="1"/>
    <col min="13795" max="13795" width="13" style="38" customWidth="1"/>
    <col min="13796" max="13796" width="16.7109375" style="38" customWidth="1"/>
    <col min="13797" max="13797" width="12.7109375" style="38" customWidth="1"/>
    <col min="13798" max="13798" width="12.85546875" style="38" customWidth="1"/>
    <col min="13799" max="13799" width="14.42578125" style="38" customWidth="1"/>
    <col min="13800" max="13800" width="12.7109375" style="38" customWidth="1"/>
    <col min="13801" max="13802" width="12.85546875" style="38" customWidth="1"/>
    <col min="13803" max="13803" width="12.7109375" style="38" customWidth="1"/>
    <col min="13804" max="13804" width="12.5703125" style="38" customWidth="1"/>
    <col min="13805" max="13805" width="10.42578125" style="38" customWidth="1"/>
    <col min="13806" max="13807" width="12.7109375" style="38" customWidth="1"/>
    <col min="13808" max="13808" width="12.85546875" style="38" bestFit="1" customWidth="1"/>
    <col min="13809" max="13810" width="12.85546875" style="38" customWidth="1"/>
    <col min="13811" max="13811" width="24.140625" style="38" bestFit="1" customWidth="1"/>
    <col min="13812" max="13812" width="13.28515625" style="38" customWidth="1"/>
    <col min="13813" max="13813" width="12.85546875" style="38" bestFit="1" customWidth="1"/>
    <col min="13814" max="13814" width="12.7109375" style="38" bestFit="1" customWidth="1"/>
    <col min="13815" max="13817" width="12.85546875" style="38" bestFit="1" customWidth="1"/>
    <col min="13818" max="13818" width="12.7109375" style="38" bestFit="1" customWidth="1"/>
    <col min="13819" max="13819" width="12.85546875" style="38" bestFit="1" customWidth="1"/>
    <col min="13820" max="13820" width="7.28515625" style="38" customWidth="1"/>
    <col min="13821" max="13822" width="9.140625" style="38"/>
    <col min="13823" max="13823" width="33.42578125" style="38" bestFit="1" customWidth="1"/>
    <col min="13824" max="13825" width="12.85546875" style="38" bestFit="1" customWidth="1"/>
    <col min="13826" max="13826" width="9.140625" style="38"/>
    <col min="13827" max="13827" width="12.85546875" style="38" bestFit="1" customWidth="1"/>
    <col min="13828" max="13994" width="9.140625" style="38"/>
    <col min="13995" max="13995" width="4.140625" style="38" customWidth="1"/>
    <col min="13996" max="13996" width="0" style="38" hidden="1" customWidth="1"/>
    <col min="13997" max="13997" width="5.85546875" style="38" customWidth="1"/>
    <col min="13998" max="13998" width="4.85546875" style="38" customWidth="1"/>
    <col min="13999" max="13999" width="21.85546875" style="38" customWidth="1"/>
    <col min="14000" max="14000" width="5.5703125" style="38" customWidth="1"/>
    <col min="14001" max="14001" width="11.42578125" style="38" customWidth="1"/>
    <col min="14002" max="14002" width="9.140625" style="38" customWidth="1"/>
    <col min="14003" max="14003" width="9.85546875" style="38" customWidth="1"/>
    <col min="14004" max="14005" width="9.140625" style="38" customWidth="1"/>
    <col min="14006" max="14006" width="13.5703125" style="38" customWidth="1"/>
    <col min="14007" max="14007" width="13.28515625" style="38" customWidth="1"/>
    <col min="14008" max="14008" width="15.7109375" style="38" customWidth="1"/>
    <col min="14009" max="14010" width="9.140625" style="38" customWidth="1"/>
    <col min="14011" max="14011" width="12.7109375" style="38" customWidth="1"/>
    <col min="14012" max="14012" width="9.85546875" style="38" customWidth="1"/>
    <col min="14013" max="14013" width="14.5703125" style="38" customWidth="1"/>
    <col min="14014" max="14014" width="9.140625" style="38" customWidth="1"/>
    <col min="14015" max="14015" width="11.5703125" style="38" customWidth="1"/>
    <col min="14016" max="14016" width="9.140625" style="38" customWidth="1"/>
    <col min="14017" max="14017" width="10.85546875" style="38" customWidth="1"/>
    <col min="14018" max="14018" width="11.28515625" style="38" customWidth="1"/>
    <col min="14019" max="14019" width="10.28515625" style="38" customWidth="1"/>
    <col min="14020" max="14020" width="9.140625" style="38" customWidth="1"/>
    <col min="14021" max="14021" width="14.42578125" style="38" customWidth="1"/>
    <col min="14022" max="14022" width="6.7109375" style="38" customWidth="1"/>
    <col min="14023" max="14023" width="7.140625" style="38" customWidth="1"/>
    <col min="14024" max="14024" width="6.7109375" style="38" customWidth="1"/>
    <col min="14025" max="14025" width="7" style="38" customWidth="1"/>
    <col min="14026" max="14027" width="9.140625" style="38" customWidth="1"/>
    <col min="14028" max="14028" width="6.42578125" style="38" customWidth="1"/>
    <col min="14029" max="14030" width="9.140625" style="38" customWidth="1"/>
    <col min="14031" max="14031" width="6.7109375" style="38" customWidth="1"/>
    <col min="14032" max="14032" width="6.42578125" style="38" customWidth="1"/>
    <col min="14033" max="14033" width="9.28515625" style="38" customWidth="1"/>
    <col min="14034" max="14034" width="8.5703125" style="38" customWidth="1"/>
    <col min="14035" max="14035" width="6.7109375" style="38" customWidth="1"/>
    <col min="14036" max="14036" width="6.42578125" style="38" customWidth="1"/>
    <col min="14037" max="14038" width="9.140625" style="38" customWidth="1"/>
    <col min="14039" max="14039" width="6.42578125" style="38" customWidth="1"/>
    <col min="14040" max="14040" width="8" style="38" customWidth="1"/>
    <col min="14041" max="14041" width="9.140625" style="38" customWidth="1"/>
    <col min="14042" max="14042" width="6.28515625" style="38" customWidth="1"/>
    <col min="14043" max="14043" width="6.85546875" style="38" customWidth="1"/>
    <col min="14044" max="14044" width="9.140625" style="38" customWidth="1"/>
    <col min="14045" max="14045" width="5.42578125" style="38" customWidth="1"/>
    <col min="14046" max="14046" width="8.140625" style="38" customWidth="1"/>
    <col min="14047" max="14047" width="11.140625" style="38" customWidth="1"/>
    <col min="14048" max="14048" width="8.28515625" style="38" customWidth="1"/>
    <col min="14049" max="14049" width="16.7109375" style="38" customWidth="1"/>
    <col min="14050" max="14050" width="12.7109375" style="38" customWidth="1"/>
    <col min="14051" max="14051" width="13" style="38" customWidth="1"/>
    <col min="14052" max="14052" width="16.7109375" style="38" customWidth="1"/>
    <col min="14053" max="14053" width="12.7109375" style="38" customWidth="1"/>
    <col min="14054" max="14054" width="12.85546875" style="38" customWidth="1"/>
    <col min="14055" max="14055" width="14.42578125" style="38" customWidth="1"/>
    <col min="14056" max="14056" width="12.7109375" style="38" customWidth="1"/>
    <col min="14057" max="14058" width="12.85546875" style="38" customWidth="1"/>
    <col min="14059" max="14059" width="12.7109375" style="38" customWidth="1"/>
    <col min="14060" max="14060" width="12.5703125" style="38" customWidth="1"/>
    <col min="14061" max="14061" width="10.42578125" style="38" customWidth="1"/>
    <col min="14062" max="14063" width="12.7109375" style="38" customWidth="1"/>
    <col min="14064" max="14064" width="12.85546875" style="38" bestFit="1" customWidth="1"/>
    <col min="14065" max="14066" width="12.85546875" style="38" customWidth="1"/>
    <col min="14067" max="14067" width="24.140625" style="38" bestFit="1" customWidth="1"/>
    <col min="14068" max="14068" width="13.28515625" style="38" customWidth="1"/>
    <col min="14069" max="14069" width="12.85546875" style="38" bestFit="1" customWidth="1"/>
    <col min="14070" max="14070" width="12.7109375" style="38" bestFit="1" customWidth="1"/>
    <col min="14071" max="14073" width="12.85546875" style="38" bestFit="1" customWidth="1"/>
    <col min="14074" max="14074" width="12.7109375" style="38" bestFit="1" customWidth="1"/>
    <col min="14075" max="14075" width="12.85546875" style="38" bestFit="1" customWidth="1"/>
    <col min="14076" max="14076" width="7.28515625" style="38" customWidth="1"/>
    <col min="14077" max="14078" width="9.140625" style="38"/>
    <col min="14079" max="14079" width="33.42578125" style="38" bestFit="1" customWidth="1"/>
    <col min="14080" max="14081" width="12.85546875" style="38" bestFit="1" customWidth="1"/>
    <col min="14082" max="14082" width="9.140625" style="38"/>
    <col min="14083" max="14083" width="12.85546875" style="38" bestFit="1" customWidth="1"/>
    <col min="14084" max="14250" width="9.140625" style="38"/>
    <col min="14251" max="14251" width="4.140625" style="38" customWidth="1"/>
    <col min="14252" max="14252" width="0" style="38" hidden="1" customWidth="1"/>
    <col min="14253" max="14253" width="5.85546875" style="38" customWidth="1"/>
    <col min="14254" max="14254" width="4.85546875" style="38" customWidth="1"/>
    <col min="14255" max="14255" width="21.85546875" style="38" customWidth="1"/>
    <col min="14256" max="14256" width="5.5703125" style="38" customWidth="1"/>
    <col min="14257" max="14257" width="11.42578125" style="38" customWidth="1"/>
    <col min="14258" max="14258" width="9.140625" style="38" customWidth="1"/>
    <col min="14259" max="14259" width="9.85546875" style="38" customWidth="1"/>
    <col min="14260" max="14261" width="9.140625" style="38" customWidth="1"/>
    <col min="14262" max="14262" width="13.5703125" style="38" customWidth="1"/>
    <col min="14263" max="14263" width="13.28515625" style="38" customWidth="1"/>
    <col min="14264" max="14264" width="15.7109375" style="38" customWidth="1"/>
    <col min="14265" max="14266" width="9.140625" style="38" customWidth="1"/>
    <col min="14267" max="14267" width="12.7109375" style="38" customWidth="1"/>
    <col min="14268" max="14268" width="9.85546875" style="38" customWidth="1"/>
    <col min="14269" max="14269" width="14.5703125" style="38" customWidth="1"/>
    <col min="14270" max="14270" width="9.140625" style="38" customWidth="1"/>
    <col min="14271" max="14271" width="11.5703125" style="38" customWidth="1"/>
    <col min="14272" max="14272" width="9.140625" style="38" customWidth="1"/>
    <col min="14273" max="14273" width="10.85546875" style="38" customWidth="1"/>
    <col min="14274" max="14274" width="11.28515625" style="38" customWidth="1"/>
    <col min="14275" max="14275" width="10.28515625" style="38" customWidth="1"/>
    <col min="14276" max="14276" width="9.140625" style="38" customWidth="1"/>
    <col min="14277" max="14277" width="14.42578125" style="38" customWidth="1"/>
    <col min="14278" max="14278" width="6.7109375" style="38" customWidth="1"/>
    <col min="14279" max="14279" width="7.140625" style="38" customWidth="1"/>
    <col min="14280" max="14280" width="6.7109375" style="38" customWidth="1"/>
    <col min="14281" max="14281" width="7" style="38" customWidth="1"/>
    <col min="14282" max="14283" width="9.140625" style="38" customWidth="1"/>
    <col min="14284" max="14284" width="6.42578125" style="38" customWidth="1"/>
    <col min="14285" max="14286" width="9.140625" style="38" customWidth="1"/>
    <col min="14287" max="14287" width="6.7109375" style="38" customWidth="1"/>
    <col min="14288" max="14288" width="6.42578125" style="38" customWidth="1"/>
    <col min="14289" max="14289" width="9.28515625" style="38" customWidth="1"/>
    <col min="14290" max="14290" width="8.5703125" style="38" customWidth="1"/>
    <col min="14291" max="14291" width="6.7109375" style="38" customWidth="1"/>
    <col min="14292" max="14292" width="6.42578125" style="38" customWidth="1"/>
    <col min="14293" max="14294" width="9.140625" style="38" customWidth="1"/>
    <col min="14295" max="14295" width="6.42578125" style="38" customWidth="1"/>
    <col min="14296" max="14296" width="8" style="38" customWidth="1"/>
    <col min="14297" max="14297" width="9.140625" style="38" customWidth="1"/>
    <col min="14298" max="14298" width="6.28515625" style="38" customWidth="1"/>
    <col min="14299" max="14299" width="6.85546875" style="38" customWidth="1"/>
    <col min="14300" max="14300" width="9.140625" style="38" customWidth="1"/>
    <col min="14301" max="14301" width="5.42578125" style="38" customWidth="1"/>
    <col min="14302" max="14302" width="8.140625" style="38" customWidth="1"/>
    <col min="14303" max="14303" width="11.140625" style="38" customWidth="1"/>
    <col min="14304" max="14304" width="8.28515625" style="38" customWidth="1"/>
    <col min="14305" max="14305" width="16.7109375" style="38" customWidth="1"/>
    <col min="14306" max="14306" width="12.7109375" style="38" customWidth="1"/>
    <col min="14307" max="14307" width="13" style="38" customWidth="1"/>
    <col min="14308" max="14308" width="16.7109375" style="38" customWidth="1"/>
    <col min="14309" max="14309" width="12.7109375" style="38" customWidth="1"/>
    <col min="14310" max="14310" width="12.85546875" style="38" customWidth="1"/>
    <col min="14311" max="14311" width="14.42578125" style="38" customWidth="1"/>
    <col min="14312" max="14312" width="12.7109375" style="38" customWidth="1"/>
    <col min="14313" max="14314" width="12.85546875" style="38" customWidth="1"/>
    <col min="14315" max="14315" width="12.7109375" style="38" customWidth="1"/>
    <col min="14316" max="14316" width="12.5703125" style="38" customWidth="1"/>
    <col min="14317" max="14317" width="10.42578125" style="38" customWidth="1"/>
    <col min="14318" max="14319" width="12.7109375" style="38" customWidth="1"/>
    <col min="14320" max="14320" width="12.85546875" style="38" bestFit="1" customWidth="1"/>
    <col min="14321" max="14322" width="12.85546875" style="38" customWidth="1"/>
    <col min="14323" max="14323" width="24.140625" style="38" bestFit="1" customWidth="1"/>
    <col min="14324" max="14324" width="13.28515625" style="38" customWidth="1"/>
    <col min="14325" max="14325" width="12.85546875" style="38" bestFit="1" customWidth="1"/>
    <col min="14326" max="14326" width="12.7109375" style="38" bestFit="1" customWidth="1"/>
    <col min="14327" max="14329" width="12.85546875" style="38" bestFit="1" customWidth="1"/>
    <col min="14330" max="14330" width="12.7109375" style="38" bestFit="1" customWidth="1"/>
    <col min="14331" max="14331" width="12.85546875" style="38" bestFit="1" customWidth="1"/>
    <col min="14332" max="14332" width="7.28515625" style="38" customWidth="1"/>
    <col min="14333" max="14334" width="9.140625" style="38"/>
    <col min="14335" max="14335" width="33.42578125" style="38" bestFit="1" customWidth="1"/>
    <col min="14336" max="14337" width="12.85546875" style="38" bestFit="1" customWidth="1"/>
    <col min="14338" max="14338" width="9.140625" style="38"/>
    <col min="14339" max="14339" width="12.85546875" style="38" bestFit="1" customWidth="1"/>
    <col min="14340" max="14506" width="9.140625" style="38"/>
    <col min="14507" max="14507" width="4.140625" style="38" customWidth="1"/>
    <col min="14508" max="14508" width="0" style="38" hidden="1" customWidth="1"/>
    <col min="14509" max="14509" width="5.85546875" style="38" customWidth="1"/>
    <col min="14510" max="14510" width="4.85546875" style="38" customWidth="1"/>
    <col min="14511" max="14511" width="21.85546875" style="38" customWidth="1"/>
    <col min="14512" max="14512" width="5.5703125" style="38" customWidth="1"/>
    <col min="14513" max="14513" width="11.42578125" style="38" customWidth="1"/>
    <col min="14514" max="14514" width="9.140625" style="38" customWidth="1"/>
    <col min="14515" max="14515" width="9.85546875" style="38" customWidth="1"/>
    <col min="14516" max="14517" width="9.140625" style="38" customWidth="1"/>
    <col min="14518" max="14518" width="13.5703125" style="38" customWidth="1"/>
    <col min="14519" max="14519" width="13.28515625" style="38" customWidth="1"/>
    <col min="14520" max="14520" width="15.7109375" style="38" customWidth="1"/>
    <col min="14521" max="14522" width="9.140625" style="38" customWidth="1"/>
    <col min="14523" max="14523" width="12.7109375" style="38" customWidth="1"/>
    <col min="14524" max="14524" width="9.85546875" style="38" customWidth="1"/>
    <col min="14525" max="14525" width="14.5703125" style="38" customWidth="1"/>
    <col min="14526" max="14526" width="9.140625" style="38" customWidth="1"/>
    <col min="14527" max="14527" width="11.5703125" style="38" customWidth="1"/>
    <col min="14528" max="14528" width="9.140625" style="38" customWidth="1"/>
    <col min="14529" max="14529" width="10.85546875" style="38" customWidth="1"/>
    <col min="14530" max="14530" width="11.28515625" style="38" customWidth="1"/>
    <col min="14531" max="14531" width="10.28515625" style="38" customWidth="1"/>
    <col min="14532" max="14532" width="9.140625" style="38" customWidth="1"/>
    <col min="14533" max="14533" width="14.42578125" style="38" customWidth="1"/>
    <col min="14534" max="14534" width="6.7109375" style="38" customWidth="1"/>
    <col min="14535" max="14535" width="7.140625" style="38" customWidth="1"/>
    <col min="14536" max="14536" width="6.7109375" style="38" customWidth="1"/>
    <col min="14537" max="14537" width="7" style="38" customWidth="1"/>
    <col min="14538" max="14539" width="9.140625" style="38" customWidth="1"/>
    <col min="14540" max="14540" width="6.42578125" style="38" customWidth="1"/>
    <col min="14541" max="14542" width="9.140625" style="38" customWidth="1"/>
    <col min="14543" max="14543" width="6.7109375" style="38" customWidth="1"/>
    <col min="14544" max="14544" width="6.42578125" style="38" customWidth="1"/>
    <col min="14545" max="14545" width="9.28515625" style="38" customWidth="1"/>
    <col min="14546" max="14546" width="8.5703125" style="38" customWidth="1"/>
    <col min="14547" max="14547" width="6.7109375" style="38" customWidth="1"/>
    <col min="14548" max="14548" width="6.42578125" style="38" customWidth="1"/>
    <col min="14549" max="14550" width="9.140625" style="38" customWidth="1"/>
    <col min="14551" max="14551" width="6.42578125" style="38" customWidth="1"/>
    <col min="14552" max="14552" width="8" style="38" customWidth="1"/>
    <col min="14553" max="14553" width="9.140625" style="38" customWidth="1"/>
    <col min="14554" max="14554" width="6.28515625" style="38" customWidth="1"/>
    <col min="14555" max="14555" width="6.85546875" style="38" customWidth="1"/>
    <col min="14556" max="14556" width="9.140625" style="38" customWidth="1"/>
    <col min="14557" max="14557" width="5.42578125" style="38" customWidth="1"/>
    <col min="14558" max="14558" width="8.140625" style="38" customWidth="1"/>
    <col min="14559" max="14559" width="11.140625" style="38" customWidth="1"/>
    <col min="14560" max="14560" width="8.28515625" style="38" customWidth="1"/>
    <col min="14561" max="14561" width="16.7109375" style="38" customWidth="1"/>
    <col min="14562" max="14562" width="12.7109375" style="38" customWidth="1"/>
    <col min="14563" max="14563" width="13" style="38" customWidth="1"/>
    <col min="14564" max="14564" width="16.7109375" style="38" customWidth="1"/>
    <col min="14565" max="14565" width="12.7109375" style="38" customWidth="1"/>
    <col min="14566" max="14566" width="12.85546875" style="38" customWidth="1"/>
    <col min="14567" max="14567" width="14.42578125" style="38" customWidth="1"/>
    <col min="14568" max="14568" width="12.7109375" style="38" customWidth="1"/>
    <col min="14569" max="14570" width="12.85546875" style="38" customWidth="1"/>
    <col min="14571" max="14571" width="12.7109375" style="38" customWidth="1"/>
    <col min="14572" max="14572" width="12.5703125" style="38" customWidth="1"/>
    <col min="14573" max="14573" width="10.42578125" style="38" customWidth="1"/>
    <col min="14574" max="14575" width="12.7109375" style="38" customWidth="1"/>
    <col min="14576" max="14576" width="12.85546875" style="38" bestFit="1" customWidth="1"/>
    <col min="14577" max="14578" width="12.85546875" style="38" customWidth="1"/>
    <col min="14579" max="14579" width="24.140625" style="38" bestFit="1" customWidth="1"/>
    <col min="14580" max="14580" width="13.28515625" style="38" customWidth="1"/>
    <col min="14581" max="14581" width="12.85546875" style="38" bestFit="1" customWidth="1"/>
    <col min="14582" max="14582" width="12.7109375" style="38" bestFit="1" customWidth="1"/>
    <col min="14583" max="14585" width="12.85546875" style="38" bestFit="1" customWidth="1"/>
    <col min="14586" max="14586" width="12.7109375" style="38" bestFit="1" customWidth="1"/>
    <col min="14587" max="14587" width="12.85546875" style="38" bestFit="1" customWidth="1"/>
    <col min="14588" max="14588" width="7.28515625" style="38" customWidth="1"/>
    <col min="14589" max="14590" width="9.140625" style="38"/>
    <col min="14591" max="14591" width="33.42578125" style="38" bestFit="1" customWidth="1"/>
    <col min="14592" max="14593" width="12.85546875" style="38" bestFit="1" customWidth="1"/>
    <col min="14594" max="14594" width="9.140625" style="38"/>
    <col min="14595" max="14595" width="12.85546875" style="38" bestFit="1" customWidth="1"/>
    <col min="14596" max="14762" width="9.140625" style="38"/>
    <col min="14763" max="14763" width="4.140625" style="38" customWidth="1"/>
    <col min="14764" max="14764" width="0" style="38" hidden="1" customWidth="1"/>
    <col min="14765" max="14765" width="5.85546875" style="38" customWidth="1"/>
    <col min="14766" max="14766" width="4.85546875" style="38" customWidth="1"/>
    <col min="14767" max="14767" width="21.85546875" style="38" customWidth="1"/>
    <col min="14768" max="14768" width="5.5703125" style="38" customWidth="1"/>
    <col min="14769" max="14769" width="11.42578125" style="38" customWidth="1"/>
    <col min="14770" max="14770" width="9.140625" style="38" customWidth="1"/>
    <col min="14771" max="14771" width="9.85546875" style="38" customWidth="1"/>
    <col min="14772" max="14773" width="9.140625" style="38" customWidth="1"/>
    <col min="14774" max="14774" width="13.5703125" style="38" customWidth="1"/>
    <col min="14775" max="14775" width="13.28515625" style="38" customWidth="1"/>
    <col min="14776" max="14776" width="15.7109375" style="38" customWidth="1"/>
    <col min="14777" max="14778" width="9.140625" style="38" customWidth="1"/>
    <col min="14779" max="14779" width="12.7109375" style="38" customWidth="1"/>
    <col min="14780" max="14780" width="9.85546875" style="38" customWidth="1"/>
    <col min="14781" max="14781" width="14.5703125" style="38" customWidth="1"/>
    <col min="14782" max="14782" width="9.140625" style="38" customWidth="1"/>
    <col min="14783" max="14783" width="11.5703125" style="38" customWidth="1"/>
    <col min="14784" max="14784" width="9.140625" style="38" customWidth="1"/>
    <col min="14785" max="14785" width="10.85546875" style="38" customWidth="1"/>
    <col min="14786" max="14786" width="11.28515625" style="38" customWidth="1"/>
    <col min="14787" max="14787" width="10.28515625" style="38" customWidth="1"/>
    <col min="14788" max="14788" width="9.140625" style="38" customWidth="1"/>
    <col min="14789" max="14789" width="14.42578125" style="38" customWidth="1"/>
    <col min="14790" max="14790" width="6.7109375" style="38" customWidth="1"/>
    <col min="14791" max="14791" width="7.140625" style="38" customWidth="1"/>
    <col min="14792" max="14792" width="6.7109375" style="38" customWidth="1"/>
    <col min="14793" max="14793" width="7" style="38" customWidth="1"/>
    <col min="14794" max="14795" width="9.140625" style="38" customWidth="1"/>
    <col min="14796" max="14796" width="6.42578125" style="38" customWidth="1"/>
    <col min="14797" max="14798" width="9.140625" style="38" customWidth="1"/>
    <col min="14799" max="14799" width="6.7109375" style="38" customWidth="1"/>
    <col min="14800" max="14800" width="6.42578125" style="38" customWidth="1"/>
    <col min="14801" max="14801" width="9.28515625" style="38" customWidth="1"/>
    <col min="14802" max="14802" width="8.5703125" style="38" customWidth="1"/>
    <col min="14803" max="14803" width="6.7109375" style="38" customWidth="1"/>
    <col min="14804" max="14804" width="6.42578125" style="38" customWidth="1"/>
    <col min="14805" max="14806" width="9.140625" style="38" customWidth="1"/>
    <col min="14807" max="14807" width="6.42578125" style="38" customWidth="1"/>
    <col min="14808" max="14808" width="8" style="38" customWidth="1"/>
    <col min="14809" max="14809" width="9.140625" style="38" customWidth="1"/>
    <col min="14810" max="14810" width="6.28515625" style="38" customWidth="1"/>
    <col min="14811" max="14811" width="6.85546875" style="38" customWidth="1"/>
    <col min="14812" max="14812" width="9.140625" style="38" customWidth="1"/>
    <col min="14813" max="14813" width="5.42578125" style="38" customWidth="1"/>
    <col min="14814" max="14814" width="8.140625" style="38" customWidth="1"/>
    <col min="14815" max="14815" width="11.140625" style="38" customWidth="1"/>
    <col min="14816" max="14816" width="8.28515625" style="38" customWidth="1"/>
    <col min="14817" max="14817" width="16.7109375" style="38" customWidth="1"/>
    <col min="14818" max="14818" width="12.7109375" style="38" customWidth="1"/>
    <col min="14819" max="14819" width="13" style="38" customWidth="1"/>
    <col min="14820" max="14820" width="16.7109375" style="38" customWidth="1"/>
    <col min="14821" max="14821" width="12.7109375" style="38" customWidth="1"/>
    <col min="14822" max="14822" width="12.85546875" style="38" customWidth="1"/>
    <col min="14823" max="14823" width="14.42578125" style="38" customWidth="1"/>
    <col min="14824" max="14824" width="12.7109375" style="38" customWidth="1"/>
    <col min="14825" max="14826" width="12.85546875" style="38" customWidth="1"/>
    <col min="14827" max="14827" width="12.7109375" style="38" customWidth="1"/>
    <col min="14828" max="14828" width="12.5703125" style="38" customWidth="1"/>
    <col min="14829" max="14829" width="10.42578125" style="38" customWidth="1"/>
    <col min="14830" max="14831" width="12.7109375" style="38" customWidth="1"/>
    <col min="14832" max="14832" width="12.85546875" style="38" bestFit="1" customWidth="1"/>
    <col min="14833" max="14834" width="12.85546875" style="38" customWidth="1"/>
    <col min="14835" max="14835" width="24.140625" style="38" bestFit="1" customWidth="1"/>
    <col min="14836" max="14836" width="13.28515625" style="38" customWidth="1"/>
    <col min="14837" max="14837" width="12.85546875" style="38" bestFit="1" customWidth="1"/>
    <col min="14838" max="14838" width="12.7109375" style="38" bestFit="1" customWidth="1"/>
    <col min="14839" max="14841" width="12.85546875" style="38" bestFit="1" customWidth="1"/>
    <col min="14842" max="14842" width="12.7109375" style="38" bestFit="1" customWidth="1"/>
    <col min="14843" max="14843" width="12.85546875" style="38" bestFit="1" customWidth="1"/>
    <col min="14844" max="14844" width="7.28515625" style="38" customWidth="1"/>
    <col min="14845" max="14846" width="9.140625" style="38"/>
    <col min="14847" max="14847" width="33.42578125" style="38" bestFit="1" customWidth="1"/>
    <col min="14848" max="14849" width="12.85546875" style="38" bestFit="1" customWidth="1"/>
    <col min="14850" max="14850" width="9.140625" style="38"/>
    <col min="14851" max="14851" width="12.85546875" style="38" bestFit="1" customWidth="1"/>
    <col min="14852" max="15018" width="9.140625" style="38"/>
    <col min="15019" max="15019" width="4.140625" style="38" customWidth="1"/>
    <col min="15020" max="15020" width="0" style="38" hidden="1" customWidth="1"/>
    <col min="15021" max="15021" width="5.85546875" style="38" customWidth="1"/>
    <col min="15022" max="15022" width="4.85546875" style="38" customWidth="1"/>
    <col min="15023" max="15023" width="21.85546875" style="38" customWidth="1"/>
    <col min="15024" max="15024" width="5.5703125" style="38" customWidth="1"/>
    <col min="15025" max="15025" width="11.42578125" style="38" customWidth="1"/>
    <col min="15026" max="15026" width="9.140625" style="38" customWidth="1"/>
    <col min="15027" max="15027" width="9.85546875" style="38" customWidth="1"/>
    <col min="15028" max="15029" width="9.140625" style="38" customWidth="1"/>
    <col min="15030" max="15030" width="13.5703125" style="38" customWidth="1"/>
    <col min="15031" max="15031" width="13.28515625" style="38" customWidth="1"/>
    <col min="15032" max="15032" width="15.7109375" style="38" customWidth="1"/>
    <col min="15033" max="15034" width="9.140625" style="38" customWidth="1"/>
    <col min="15035" max="15035" width="12.7109375" style="38" customWidth="1"/>
    <col min="15036" max="15036" width="9.85546875" style="38" customWidth="1"/>
    <col min="15037" max="15037" width="14.5703125" style="38" customWidth="1"/>
    <col min="15038" max="15038" width="9.140625" style="38" customWidth="1"/>
    <col min="15039" max="15039" width="11.5703125" style="38" customWidth="1"/>
    <col min="15040" max="15040" width="9.140625" style="38" customWidth="1"/>
    <col min="15041" max="15041" width="10.85546875" style="38" customWidth="1"/>
    <col min="15042" max="15042" width="11.28515625" style="38" customWidth="1"/>
    <col min="15043" max="15043" width="10.28515625" style="38" customWidth="1"/>
    <col min="15044" max="15044" width="9.140625" style="38" customWidth="1"/>
    <col min="15045" max="15045" width="14.42578125" style="38" customWidth="1"/>
    <col min="15046" max="15046" width="6.7109375" style="38" customWidth="1"/>
    <col min="15047" max="15047" width="7.140625" style="38" customWidth="1"/>
    <col min="15048" max="15048" width="6.7109375" style="38" customWidth="1"/>
    <col min="15049" max="15049" width="7" style="38" customWidth="1"/>
    <col min="15050" max="15051" width="9.140625" style="38" customWidth="1"/>
    <col min="15052" max="15052" width="6.42578125" style="38" customWidth="1"/>
    <col min="15053" max="15054" width="9.140625" style="38" customWidth="1"/>
    <col min="15055" max="15055" width="6.7109375" style="38" customWidth="1"/>
    <col min="15056" max="15056" width="6.42578125" style="38" customWidth="1"/>
    <col min="15057" max="15057" width="9.28515625" style="38" customWidth="1"/>
    <col min="15058" max="15058" width="8.5703125" style="38" customWidth="1"/>
    <col min="15059" max="15059" width="6.7109375" style="38" customWidth="1"/>
    <col min="15060" max="15060" width="6.42578125" style="38" customWidth="1"/>
    <col min="15061" max="15062" width="9.140625" style="38" customWidth="1"/>
    <col min="15063" max="15063" width="6.42578125" style="38" customWidth="1"/>
    <col min="15064" max="15064" width="8" style="38" customWidth="1"/>
    <col min="15065" max="15065" width="9.140625" style="38" customWidth="1"/>
    <col min="15066" max="15066" width="6.28515625" style="38" customWidth="1"/>
    <col min="15067" max="15067" width="6.85546875" style="38" customWidth="1"/>
    <col min="15068" max="15068" width="9.140625" style="38" customWidth="1"/>
    <col min="15069" max="15069" width="5.42578125" style="38" customWidth="1"/>
    <col min="15070" max="15070" width="8.140625" style="38" customWidth="1"/>
    <col min="15071" max="15071" width="11.140625" style="38" customWidth="1"/>
    <col min="15072" max="15072" width="8.28515625" style="38" customWidth="1"/>
    <col min="15073" max="15073" width="16.7109375" style="38" customWidth="1"/>
    <col min="15074" max="15074" width="12.7109375" style="38" customWidth="1"/>
    <col min="15075" max="15075" width="13" style="38" customWidth="1"/>
    <col min="15076" max="15076" width="16.7109375" style="38" customWidth="1"/>
    <col min="15077" max="15077" width="12.7109375" style="38" customWidth="1"/>
    <col min="15078" max="15078" width="12.85546875" style="38" customWidth="1"/>
    <col min="15079" max="15079" width="14.42578125" style="38" customWidth="1"/>
    <col min="15080" max="15080" width="12.7109375" style="38" customWidth="1"/>
    <col min="15081" max="15082" width="12.85546875" style="38" customWidth="1"/>
    <col min="15083" max="15083" width="12.7109375" style="38" customWidth="1"/>
    <col min="15084" max="15084" width="12.5703125" style="38" customWidth="1"/>
    <col min="15085" max="15085" width="10.42578125" style="38" customWidth="1"/>
    <col min="15086" max="15087" width="12.7109375" style="38" customWidth="1"/>
    <col min="15088" max="15088" width="12.85546875" style="38" bestFit="1" customWidth="1"/>
    <col min="15089" max="15090" width="12.85546875" style="38" customWidth="1"/>
    <col min="15091" max="15091" width="24.140625" style="38" bestFit="1" customWidth="1"/>
    <col min="15092" max="15092" width="13.28515625" style="38" customWidth="1"/>
    <col min="15093" max="15093" width="12.85546875" style="38" bestFit="1" customWidth="1"/>
    <col min="15094" max="15094" width="12.7109375" style="38" bestFit="1" customWidth="1"/>
    <col min="15095" max="15097" width="12.85546875" style="38" bestFit="1" customWidth="1"/>
    <col min="15098" max="15098" width="12.7109375" style="38" bestFit="1" customWidth="1"/>
    <col min="15099" max="15099" width="12.85546875" style="38" bestFit="1" customWidth="1"/>
    <col min="15100" max="15100" width="7.28515625" style="38" customWidth="1"/>
    <col min="15101" max="15102" width="9.140625" style="38"/>
    <col min="15103" max="15103" width="33.42578125" style="38" bestFit="1" customWidth="1"/>
    <col min="15104" max="15105" width="12.85546875" style="38" bestFit="1" customWidth="1"/>
    <col min="15106" max="15106" width="9.140625" style="38"/>
    <col min="15107" max="15107" width="12.85546875" style="38" bestFit="1" customWidth="1"/>
    <col min="15108" max="15274" width="9.140625" style="38"/>
    <col min="15275" max="15275" width="4.140625" style="38" customWidth="1"/>
    <col min="15276" max="15276" width="0" style="38" hidden="1" customWidth="1"/>
    <col min="15277" max="15277" width="5.85546875" style="38" customWidth="1"/>
    <col min="15278" max="15278" width="4.85546875" style="38" customWidth="1"/>
    <col min="15279" max="15279" width="21.85546875" style="38" customWidth="1"/>
    <col min="15280" max="15280" width="5.5703125" style="38" customWidth="1"/>
    <col min="15281" max="15281" width="11.42578125" style="38" customWidth="1"/>
    <col min="15282" max="15282" width="9.140625" style="38" customWidth="1"/>
    <col min="15283" max="15283" width="9.85546875" style="38" customWidth="1"/>
    <col min="15284" max="15285" width="9.140625" style="38" customWidth="1"/>
    <col min="15286" max="15286" width="13.5703125" style="38" customWidth="1"/>
    <col min="15287" max="15287" width="13.28515625" style="38" customWidth="1"/>
    <col min="15288" max="15288" width="15.7109375" style="38" customWidth="1"/>
    <col min="15289" max="15290" width="9.140625" style="38" customWidth="1"/>
    <col min="15291" max="15291" width="12.7109375" style="38" customWidth="1"/>
    <col min="15292" max="15292" width="9.85546875" style="38" customWidth="1"/>
    <col min="15293" max="15293" width="14.5703125" style="38" customWidth="1"/>
    <col min="15294" max="15294" width="9.140625" style="38" customWidth="1"/>
    <col min="15295" max="15295" width="11.5703125" style="38" customWidth="1"/>
    <col min="15296" max="15296" width="9.140625" style="38" customWidth="1"/>
    <col min="15297" max="15297" width="10.85546875" style="38" customWidth="1"/>
    <col min="15298" max="15298" width="11.28515625" style="38" customWidth="1"/>
    <col min="15299" max="15299" width="10.28515625" style="38" customWidth="1"/>
    <col min="15300" max="15300" width="9.140625" style="38" customWidth="1"/>
    <col min="15301" max="15301" width="14.42578125" style="38" customWidth="1"/>
    <col min="15302" max="15302" width="6.7109375" style="38" customWidth="1"/>
    <col min="15303" max="15303" width="7.140625" style="38" customWidth="1"/>
    <col min="15304" max="15304" width="6.7109375" style="38" customWidth="1"/>
    <col min="15305" max="15305" width="7" style="38" customWidth="1"/>
    <col min="15306" max="15307" width="9.140625" style="38" customWidth="1"/>
    <col min="15308" max="15308" width="6.42578125" style="38" customWidth="1"/>
    <col min="15309" max="15310" width="9.140625" style="38" customWidth="1"/>
    <col min="15311" max="15311" width="6.7109375" style="38" customWidth="1"/>
    <col min="15312" max="15312" width="6.42578125" style="38" customWidth="1"/>
    <col min="15313" max="15313" width="9.28515625" style="38" customWidth="1"/>
    <col min="15314" max="15314" width="8.5703125" style="38" customWidth="1"/>
    <col min="15315" max="15315" width="6.7109375" style="38" customWidth="1"/>
    <col min="15316" max="15316" width="6.42578125" style="38" customWidth="1"/>
    <col min="15317" max="15318" width="9.140625" style="38" customWidth="1"/>
    <col min="15319" max="15319" width="6.42578125" style="38" customWidth="1"/>
    <col min="15320" max="15320" width="8" style="38" customWidth="1"/>
    <col min="15321" max="15321" width="9.140625" style="38" customWidth="1"/>
    <col min="15322" max="15322" width="6.28515625" style="38" customWidth="1"/>
    <col min="15323" max="15323" width="6.85546875" style="38" customWidth="1"/>
    <col min="15324" max="15324" width="9.140625" style="38" customWidth="1"/>
    <col min="15325" max="15325" width="5.42578125" style="38" customWidth="1"/>
    <col min="15326" max="15326" width="8.140625" style="38" customWidth="1"/>
    <col min="15327" max="15327" width="11.140625" style="38" customWidth="1"/>
    <col min="15328" max="15328" width="8.28515625" style="38" customWidth="1"/>
    <col min="15329" max="15329" width="16.7109375" style="38" customWidth="1"/>
    <col min="15330" max="15330" width="12.7109375" style="38" customWidth="1"/>
    <col min="15331" max="15331" width="13" style="38" customWidth="1"/>
    <col min="15332" max="15332" width="16.7109375" style="38" customWidth="1"/>
    <col min="15333" max="15333" width="12.7109375" style="38" customWidth="1"/>
    <col min="15334" max="15334" width="12.85546875" style="38" customWidth="1"/>
    <col min="15335" max="15335" width="14.42578125" style="38" customWidth="1"/>
    <col min="15336" max="15336" width="12.7109375" style="38" customWidth="1"/>
    <col min="15337" max="15338" width="12.85546875" style="38" customWidth="1"/>
    <col min="15339" max="15339" width="12.7109375" style="38" customWidth="1"/>
    <col min="15340" max="15340" width="12.5703125" style="38" customWidth="1"/>
    <col min="15341" max="15341" width="10.42578125" style="38" customWidth="1"/>
    <col min="15342" max="15343" width="12.7109375" style="38" customWidth="1"/>
    <col min="15344" max="15344" width="12.85546875" style="38" bestFit="1" customWidth="1"/>
    <col min="15345" max="15346" width="12.85546875" style="38" customWidth="1"/>
    <col min="15347" max="15347" width="24.140625" style="38" bestFit="1" customWidth="1"/>
    <col min="15348" max="15348" width="13.28515625" style="38" customWidth="1"/>
    <col min="15349" max="15349" width="12.85546875" style="38" bestFit="1" customWidth="1"/>
    <col min="15350" max="15350" width="12.7109375" style="38" bestFit="1" customWidth="1"/>
    <col min="15351" max="15353" width="12.85546875" style="38" bestFit="1" customWidth="1"/>
    <col min="15354" max="15354" width="12.7109375" style="38" bestFit="1" customWidth="1"/>
    <col min="15355" max="15355" width="12.85546875" style="38" bestFit="1" customWidth="1"/>
    <col min="15356" max="15356" width="7.28515625" style="38" customWidth="1"/>
    <col min="15357" max="15358" width="9.140625" style="38"/>
    <col min="15359" max="15359" width="33.42578125" style="38" bestFit="1" customWidth="1"/>
    <col min="15360" max="15361" width="12.85546875" style="38" bestFit="1" customWidth="1"/>
    <col min="15362" max="15362" width="9.140625" style="38"/>
    <col min="15363" max="15363" width="12.85546875" style="38" bestFit="1" customWidth="1"/>
    <col min="15364" max="15530" width="9.140625" style="38"/>
    <col min="15531" max="15531" width="4.140625" style="38" customWidth="1"/>
    <col min="15532" max="15532" width="0" style="38" hidden="1" customWidth="1"/>
    <col min="15533" max="15533" width="5.85546875" style="38" customWidth="1"/>
    <col min="15534" max="15534" width="4.85546875" style="38" customWidth="1"/>
    <col min="15535" max="15535" width="21.85546875" style="38" customWidth="1"/>
    <col min="15536" max="15536" width="5.5703125" style="38" customWidth="1"/>
    <col min="15537" max="15537" width="11.42578125" style="38" customWidth="1"/>
    <col min="15538" max="15538" width="9.140625" style="38" customWidth="1"/>
    <col min="15539" max="15539" width="9.85546875" style="38" customWidth="1"/>
    <col min="15540" max="15541" width="9.140625" style="38" customWidth="1"/>
    <col min="15542" max="15542" width="13.5703125" style="38" customWidth="1"/>
    <col min="15543" max="15543" width="13.28515625" style="38" customWidth="1"/>
    <col min="15544" max="15544" width="15.7109375" style="38" customWidth="1"/>
    <col min="15545" max="15546" width="9.140625" style="38" customWidth="1"/>
    <col min="15547" max="15547" width="12.7109375" style="38" customWidth="1"/>
    <col min="15548" max="15548" width="9.85546875" style="38" customWidth="1"/>
    <col min="15549" max="15549" width="14.5703125" style="38" customWidth="1"/>
    <col min="15550" max="15550" width="9.140625" style="38" customWidth="1"/>
    <col min="15551" max="15551" width="11.5703125" style="38" customWidth="1"/>
    <col min="15552" max="15552" width="9.140625" style="38" customWidth="1"/>
    <col min="15553" max="15553" width="10.85546875" style="38" customWidth="1"/>
    <col min="15554" max="15554" width="11.28515625" style="38" customWidth="1"/>
    <col min="15555" max="15555" width="10.28515625" style="38" customWidth="1"/>
    <col min="15556" max="15556" width="9.140625" style="38" customWidth="1"/>
    <col min="15557" max="15557" width="14.42578125" style="38" customWidth="1"/>
    <col min="15558" max="15558" width="6.7109375" style="38" customWidth="1"/>
    <col min="15559" max="15559" width="7.140625" style="38" customWidth="1"/>
    <col min="15560" max="15560" width="6.7109375" style="38" customWidth="1"/>
    <col min="15561" max="15561" width="7" style="38" customWidth="1"/>
    <col min="15562" max="15563" width="9.140625" style="38" customWidth="1"/>
    <col min="15564" max="15564" width="6.42578125" style="38" customWidth="1"/>
    <col min="15565" max="15566" width="9.140625" style="38" customWidth="1"/>
    <col min="15567" max="15567" width="6.7109375" style="38" customWidth="1"/>
    <col min="15568" max="15568" width="6.42578125" style="38" customWidth="1"/>
    <col min="15569" max="15569" width="9.28515625" style="38" customWidth="1"/>
    <col min="15570" max="15570" width="8.5703125" style="38" customWidth="1"/>
    <col min="15571" max="15571" width="6.7109375" style="38" customWidth="1"/>
    <col min="15572" max="15572" width="6.42578125" style="38" customWidth="1"/>
    <col min="15573" max="15574" width="9.140625" style="38" customWidth="1"/>
    <col min="15575" max="15575" width="6.42578125" style="38" customWidth="1"/>
    <col min="15576" max="15576" width="8" style="38" customWidth="1"/>
    <col min="15577" max="15577" width="9.140625" style="38" customWidth="1"/>
    <col min="15578" max="15578" width="6.28515625" style="38" customWidth="1"/>
    <col min="15579" max="15579" width="6.85546875" style="38" customWidth="1"/>
    <col min="15580" max="15580" width="9.140625" style="38" customWidth="1"/>
    <col min="15581" max="15581" width="5.42578125" style="38" customWidth="1"/>
    <col min="15582" max="15582" width="8.140625" style="38" customWidth="1"/>
    <col min="15583" max="15583" width="11.140625" style="38" customWidth="1"/>
    <col min="15584" max="15584" width="8.28515625" style="38" customWidth="1"/>
    <col min="15585" max="15585" width="16.7109375" style="38" customWidth="1"/>
    <col min="15586" max="15586" width="12.7109375" style="38" customWidth="1"/>
    <col min="15587" max="15587" width="13" style="38" customWidth="1"/>
    <col min="15588" max="15588" width="16.7109375" style="38" customWidth="1"/>
    <col min="15589" max="15589" width="12.7109375" style="38" customWidth="1"/>
    <col min="15590" max="15590" width="12.85546875" style="38" customWidth="1"/>
    <col min="15591" max="15591" width="14.42578125" style="38" customWidth="1"/>
    <col min="15592" max="15592" width="12.7109375" style="38" customWidth="1"/>
    <col min="15593" max="15594" width="12.85546875" style="38" customWidth="1"/>
    <col min="15595" max="15595" width="12.7109375" style="38" customWidth="1"/>
    <col min="15596" max="15596" width="12.5703125" style="38" customWidth="1"/>
    <col min="15597" max="15597" width="10.42578125" style="38" customWidth="1"/>
    <col min="15598" max="15599" width="12.7109375" style="38" customWidth="1"/>
    <col min="15600" max="15600" width="12.85546875" style="38" bestFit="1" customWidth="1"/>
    <col min="15601" max="15602" width="12.85546875" style="38" customWidth="1"/>
    <col min="15603" max="15603" width="24.140625" style="38" bestFit="1" customWidth="1"/>
    <col min="15604" max="15604" width="13.28515625" style="38" customWidth="1"/>
    <col min="15605" max="15605" width="12.85546875" style="38" bestFit="1" customWidth="1"/>
    <col min="15606" max="15606" width="12.7109375" style="38" bestFit="1" customWidth="1"/>
    <col min="15607" max="15609" width="12.85546875" style="38" bestFit="1" customWidth="1"/>
    <col min="15610" max="15610" width="12.7109375" style="38" bestFit="1" customWidth="1"/>
    <col min="15611" max="15611" width="12.85546875" style="38" bestFit="1" customWidth="1"/>
    <col min="15612" max="15612" width="7.28515625" style="38" customWidth="1"/>
    <col min="15613" max="15614" width="9.140625" style="38"/>
    <col min="15615" max="15615" width="33.42578125" style="38" bestFit="1" customWidth="1"/>
    <col min="15616" max="15617" width="12.85546875" style="38" bestFit="1" customWidth="1"/>
    <col min="15618" max="15618" width="9.140625" style="38"/>
    <col min="15619" max="15619" width="12.85546875" style="38" bestFit="1" customWidth="1"/>
    <col min="15620" max="15786" width="9.140625" style="38"/>
    <col min="15787" max="15787" width="4.140625" style="38" customWidth="1"/>
    <col min="15788" max="15788" width="0" style="38" hidden="1" customWidth="1"/>
    <col min="15789" max="15789" width="5.85546875" style="38" customWidth="1"/>
    <col min="15790" max="15790" width="4.85546875" style="38" customWidth="1"/>
    <col min="15791" max="15791" width="21.85546875" style="38" customWidth="1"/>
    <col min="15792" max="15792" width="5.5703125" style="38" customWidth="1"/>
    <col min="15793" max="15793" width="11.42578125" style="38" customWidth="1"/>
    <col min="15794" max="15794" width="9.140625" style="38" customWidth="1"/>
    <col min="15795" max="15795" width="9.85546875" style="38" customWidth="1"/>
    <col min="15796" max="15797" width="9.140625" style="38" customWidth="1"/>
    <col min="15798" max="15798" width="13.5703125" style="38" customWidth="1"/>
    <col min="15799" max="15799" width="13.28515625" style="38" customWidth="1"/>
    <col min="15800" max="15800" width="15.7109375" style="38" customWidth="1"/>
    <col min="15801" max="15802" width="9.140625" style="38" customWidth="1"/>
    <col min="15803" max="15803" width="12.7109375" style="38" customWidth="1"/>
    <col min="15804" max="15804" width="9.85546875" style="38" customWidth="1"/>
    <col min="15805" max="15805" width="14.5703125" style="38" customWidth="1"/>
    <col min="15806" max="15806" width="9.140625" style="38" customWidth="1"/>
    <col min="15807" max="15807" width="11.5703125" style="38" customWidth="1"/>
    <col min="15808" max="15808" width="9.140625" style="38" customWidth="1"/>
    <col min="15809" max="15809" width="10.85546875" style="38" customWidth="1"/>
    <col min="15810" max="15810" width="11.28515625" style="38" customWidth="1"/>
    <col min="15811" max="15811" width="10.28515625" style="38" customWidth="1"/>
    <col min="15812" max="15812" width="9.140625" style="38" customWidth="1"/>
    <col min="15813" max="15813" width="14.42578125" style="38" customWidth="1"/>
    <col min="15814" max="15814" width="6.7109375" style="38" customWidth="1"/>
    <col min="15815" max="15815" width="7.140625" style="38" customWidth="1"/>
    <col min="15816" max="15816" width="6.7109375" style="38" customWidth="1"/>
    <col min="15817" max="15817" width="7" style="38" customWidth="1"/>
    <col min="15818" max="15819" width="9.140625" style="38" customWidth="1"/>
    <col min="15820" max="15820" width="6.42578125" style="38" customWidth="1"/>
    <col min="15821" max="15822" width="9.140625" style="38" customWidth="1"/>
    <col min="15823" max="15823" width="6.7109375" style="38" customWidth="1"/>
    <col min="15824" max="15824" width="6.42578125" style="38" customWidth="1"/>
    <col min="15825" max="15825" width="9.28515625" style="38" customWidth="1"/>
    <col min="15826" max="15826" width="8.5703125" style="38" customWidth="1"/>
    <col min="15827" max="15827" width="6.7109375" style="38" customWidth="1"/>
    <col min="15828" max="15828" width="6.42578125" style="38" customWidth="1"/>
    <col min="15829" max="15830" width="9.140625" style="38" customWidth="1"/>
    <col min="15831" max="15831" width="6.42578125" style="38" customWidth="1"/>
    <col min="15832" max="15832" width="8" style="38" customWidth="1"/>
    <col min="15833" max="15833" width="9.140625" style="38" customWidth="1"/>
    <col min="15834" max="15834" width="6.28515625" style="38" customWidth="1"/>
    <col min="15835" max="15835" width="6.85546875" style="38" customWidth="1"/>
    <col min="15836" max="15836" width="9.140625" style="38" customWidth="1"/>
    <col min="15837" max="15837" width="5.42578125" style="38" customWidth="1"/>
    <col min="15838" max="15838" width="8.140625" style="38" customWidth="1"/>
    <col min="15839" max="15839" width="11.140625" style="38" customWidth="1"/>
    <col min="15840" max="15840" width="8.28515625" style="38" customWidth="1"/>
    <col min="15841" max="15841" width="16.7109375" style="38" customWidth="1"/>
    <col min="15842" max="15842" width="12.7109375" style="38" customWidth="1"/>
    <col min="15843" max="15843" width="13" style="38" customWidth="1"/>
    <col min="15844" max="15844" width="16.7109375" style="38" customWidth="1"/>
    <col min="15845" max="15845" width="12.7109375" style="38" customWidth="1"/>
    <col min="15846" max="15846" width="12.85546875" style="38" customWidth="1"/>
    <col min="15847" max="15847" width="14.42578125" style="38" customWidth="1"/>
    <col min="15848" max="15848" width="12.7109375" style="38" customWidth="1"/>
    <col min="15849" max="15850" width="12.85546875" style="38" customWidth="1"/>
    <col min="15851" max="15851" width="12.7109375" style="38" customWidth="1"/>
    <col min="15852" max="15852" width="12.5703125" style="38" customWidth="1"/>
    <col min="15853" max="15853" width="10.42578125" style="38" customWidth="1"/>
    <col min="15854" max="15855" width="12.7109375" style="38" customWidth="1"/>
    <col min="15856" max="15856" width="12.85546875" style="38" bestFit="1" customWidth="1"/>
    <col min="15857" max="15858" width="12.85546875" style="38" customWidth="1"/>
    <col min="15859" max="15859" width="24.140625" style="38" bestFit="1" customWidth="1"/>
    <col min="15860" max="15860" width="13.28515625" style="38" customWidth="1"/>
    <col min="15861" max="15861" width="12.85546875" style="38" bestFit="1" customWidth="1"/>
    <col min="15862" max="15862" width="12.7109375" style="38" bestFit="1" customWidth="1"/>
    <col min="15863" max="15865" width="12.85546875" style="38" bestFit="1" customWidth="1"/>
    <col min="15866" max="15866" width="12.7109375" style="38" bestFit="1" customWidth="1"/>
    <col min="15867" max="15867" width="12.85546875" style="38" bestFit="1" customWidth="1"/>
    <col min="15868" max="15868" width="7.28515625" style="38" customWidth="1"/>
    <col min="15869" max="15870" width="9.140625" style="38"/>
    <col min="15871" max="15871" width="33.42578125" style="38" bestFit="1" customWidth="1"/>
    <col min="15872" max="15873" width="12.85546875" style="38" bestFit="1" customWidth="1"/>
    <col min="15874" max="15874" width="9.140625" style="38"/>
    <col min="15875" max="15875" width="12.85546875" style="38" bestFit="1" customWidth="1"/>
    <col min="15876" max="16042" width="9.140625" style="38"/>
    <col min="16043" max="16043" width="4.140625" style="38" customWidth="1"/>
    <col min="16044" max="16044" width="0" style="38" hidden="1" customWidth="1"/>
    <col min="16045" max="16045" width="5.85546875" style="38" customWidth="1"/>
    <col min="16046" max="16046" width="4.85546875" style="38" customWidth="1"/>
    <col min="16047" max="16047" width="21.85546875" style="38" customWidth="1"/>
    <col min="16048" max="16048" width="5.5703125" style="38" customWidth="1"/>
    <col min="16049" max="16049" width="11.42578125" style="38" customWidth="1"/>
    <col min="16050" max="16050" width="9.140625" style="38" customWidth="1"/>
    <col min="16051" max="16051" width="9.85546875" style="38" customWidth="1"/>
    <col min="16052" max="16053" width="9.140625" style="38" customWidth="1"/>
    <col min="16054" max="16054" width="13.5703125" style="38" customWidth="1"/>
    <col min="16055" max="16055" width="13.28515625" style="38" customWidth="1"/>
    <col min="16056" max="16056" width="15.7109375" style="38" customWidth="1"/>
    <col min="16057" max="16058" width="9.140625" style="38" customWidth="1"/>
    <col min="16059" max="16059" width="12.7109375" style="38" customWidth="1"/>
    <col min="16060" max="16060" width="9.85546875" style="38" customWidth="1"/>
    <col min="16061" max="16061" width="14.5703125" style="38" customWidth="1"/>
    <col min="16062" max="16062" width="9.140625" style="38" customWidth="1"/>
    <col min="16063" max="16063" width="11.5703125" style="38" customWidth="1"/>
    <col min="16064" max="16064" width="9.140625" style="38" customWidth="1"/>
    <col min="16065" max="16065" width="10.85546875" style="38" customWidth="1"/>
    <col min="16066" max="16066" width="11.28515625" style="38" customWidth="1"/>
    <col min="16067" max="16067" width="10.28515625" style="38" customWidth="1"/>
    <col min="16068" max="16068" width="9.140625" style="38" customWidth="1"/>
    <col min="16069" max="16069" width="14.42578125" style="38" customWidth="1"/>
    <col min="16070" max="16070" width="6.7109375" style="38" customWidth="1"/>
    <col min="16071" max="16071" width="7.140625" style="38" customWidth="1"/>
    <col min="16072" max="16072" width="6.7109375" style="38" customWidth="1"/>
    <col min="16073" max="16073" width="7" style="38" customWidth="1"/>
    <col min="16074" max="16075" width="9.140625" style="38" customWidth="1"/>
    <col min="16076" max="16076" width="6.42578125" style="38" customWidth="1"/>
    <col min="16077" max="16078" width="9.140625" style="38" customWidth="1"/>
    <col min="16079" max="16079" width="6.7109375" style="38" customWidth="1"/>
    <col min="16080" max="16080" width="6.42578125" style="38" customWidth="1"/>
    <col min="16081" max="16081" width="9.28515625" style="38" customWidth="1"/>
    <col min="16082" max="16082" width="8.5703125" style="38" customWidth="1"/>
    <col min="16083" max="16083" width="6.7109375" style="38" customWidth="1"/>
    <col min="16084" max="16084" width="6.42578125" style="38" customWidth="1"/>
    <col min="16085" max="16086" width="9.140625" style="38" customWidth="1"/>
    <col min="16087" max="16087" width="6.42578125" style="38" customWidth="1"/>
    <col min="16088" max="16088" width="8" style="38" customWidth="1"/>
    <col min="16089" max="16089" width="9.140625" style="38" customWidth="1"/>
    <col min="16090" max="16090" width="6.28515625" style="38" customWidth="1"/>
    <col min="16091" max="16091" width="6.85546875" style="38" customWidth="1"/>
    <col min="16092" max="16092" width="9.140625" style="38" customWidth="1"/>
    <col min="16093" max="16093" width="5.42578125" style="38" customWidth="1"/>
    <col min="16094" max="16094" width="8.140625" style="38" customWidth="1"/>
    <col min="16095" max="16095" width="11.140625" style="38" customWidth="1"/>
    <col min="16096" max="16096" width="8.28515625" style="38" customWidth="1"/>
    <col min="16097" max="16097" width="16.7109375" style="38" customWidth="1"/>
    <col min="16098" max="16098" width="12.7109375" style="38" customWidth="1"/>
    <col min="16099" max="16099" width="13" style="38" customWidth="1"/>
    <col min="16100" max="16100" width="16.7109375" style="38" customWidth="1"/>
    <col min="16101" max="16101" width="12.7109375" style="38" customWidth="1"/>
    <col min="16102" max="16102" width="12.85546875" style="38" customWidth="1"/>
    <col min="16103" max="16103" width="14.42578125" style="38" customWidth="1"/>
    <col min="16104" max="16104" width="12.7109375" style="38" customWidth="1"/>
    <col min="16105" max="16106" width="12.85546875" style="38" customWidth="1"/>
    <col min="16107" max="16107" width="12.7109375" style="38" customWidth="1"/>
    <col min="16108" max="16108" width="12.5703125" style="38" customWidth="1"/>
    <col min="16109" max="16109" width="10.42578125" style="38" customWidth="1"/>
    <col min="16110" max="16111" width="12.7109375" style="38" customWidth="1"/>
    <col min="16112" max="16112" width="12.85546875" style="38" bestFit="1" customWidth="1"/>
    <col min="16113" max="16114" width="12.85546875" style="38" customWidth="1"/>
    <col min="16115" max="16115" width="24.140625" style="38" bestFit="1" customWidth="1"/>
    <col min="16116" max="16116" width="13.28515625" style="38" customWidth="1"/>
    <col min="16117" max="16117" width="12.85546875" style="38" bestFit="1" customWidth="1"/>
    <col min="16118" max="16118" width="12.7109375" style="38" bestFit="1" customWidth="1"/>
    <col min="16119" max="16121" width="12.85546875" style="38" bestFit="1" customWidth="1"/>
    <col min="16122" max="16122" width="12.7109375" style="38" bestFit="1" customWidth="1"/>
    <col min="16123" max="16123" width="12.85546875" style="38" bestFit="1" customWidth="1"/>
    <col min="16124" max="16124" width="7.28515625" style="38" customWidth="1"/>
    <col min="16125" max="16126" width="9.140625" style="38"/>
    <col min="16127" max="16127" width="33.42578125" style="38" bestFit="1" customWidth="1"/>
    <col min="16128" max="16129" width="12.85546875" style="38" bestFit="1" customWidth="1"/>
    <col min="16130" max="16130" width="9.140625" style="38"/>
    <col min="16131" max="16131" width="12.85546875" style="38" bestFit="1" customWidth="1"/>
    <col min="16132" max="16384" width="9.140625" style="38"/>
  </cols>
  <sheetData>
    <row r="1" spans="1:19" ht="18.75" customHeight="1">
      <c r="A1" s="169" t="s">
        <v>24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90"/>
      <c r="R1" s="90"/>
      <c r="S1" s="38"/>
    </row>
    <row r="2" spans="1:19" ht="17.25" customHeight="1">
      <c r="A2" s="170" t="s">
        <v>25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90"/>
      <c r="R2" s="90"/>
      <c r="S2" s="38"/>
    </row>
    <row r="3" spans="1:19" s="43" customFormat="1" ht="39" customHeight="1">
      <c r="A3" s="166" t="s">
        <v>17</v>
      </c>
      <c r="B3" s="171"/>
      <c r="C3" s="39">
        <v>780</v>
      </c>
      <c r="D3" s="171" t="s">
        <v>21</v>
      </c>
      <c r="E3" s="172" t="s">
        <v>20</v>
      </c>
      <c r="F3" s="171" t="s">
        <v>19</v>
      </c>
      <c r="G3" s="172" t="s">
        <v>18</v>
      </c>
      <c r="H3" s="172"/>
      <c r="I3" s="172"/>
      <c r="J3" s="172"/>
      <c r="K3" s="172"/>
      <c r="L3" s="172"/>
      <c r="M3" s="172"/>
      <c r="N3" s="172"/>
      <c r="O3" s="172"/>
      <c r="P3" s="172"/>
      <c r="Q3" s="40"/>
      <c r="R3" s="40"/>
      <c r="S3" s="166" t="s">
        <v>17</v>
      </c>
    </row>
    <row r="4" spans="1:19" s="43" customFormat="1" ht="26.25" customHeight="1">
      <c r="A4" s="166"/>
      <c r="B4" s="171"/>
      <c r="C4" s="39">
        <f>+C3-520</f>
        <v>260</v>
      </c>
      <c r="D4" s="171"/>
      <c r="E4" s="172"/>
      <c r="F4" s="171"/>
      <c r="G4" s="41" t="s">
        <v>26</v>
      </c>
      <c r="H4" s="41" t="s">
        <v>27</v>
      </c>
      <c r="I4" s="41" t="s">
        <v>161</v>
      </c>
      <c r="J4" s="41" t="s">
        <v>162</v>
      </c>
      <c r="K4" s="40" t="s">
        <v>28</v>
      </c>
      <c r="L4" s="40" t="s">
        <v>29</v>
      </c>
      <c r="M4" s="40" t="s">
        <v>154</v>
      </c>
      <c r="N4" s="44" t="s">
        <v>13</v>
      </c>
      <c r="O4" s="44" t="s">
        <v>13</v>
      </c>
      <c r="P4" s="40" t="s">
        <v>12</v>
      </c>
      <c r="Q4" s="41" t="s">
        <v>26</v>
      </c>
      <c r="R4" s="41" t="s">
        <v>27</v>
      </c>
      <c r="S4" s="166"/>
    </row>
    <row r="5" spans="1:19" s="43" customFormat="1" ht="15" customHeight="1">
      <c r="A5" s="45"/>
      <c r="B5" s="39"/>
      <c r="C5" s="39"/>
      <c r="D5" s="167"/>
      <c r="E5" s="168"/>
      <c r="F5" s="168"/>
      <c r="G5" s="40"/>
      <c r="H5" s="40"/>
      <c r="I5" s="40"/>
      <c r="J5" s="40"/>
      <c r="K5" s="40"/>
      <c r="L5" s="40"/>
      <c r="M5" s="40"/>
      <c r="N5" s="40"/>
      <c r="O5" s="44"/>
      <c r="P5" s="40"/>
      <c r="Q5" s="40"/>
      <c r="R5" s="40"/>
      <c r="S5" s="45"/>
    </row>
    <row r="6" spans="1:19">
      <c r="A6" s="46"/>
      <c r="B6" s="46">
        <v>329</v>
      </c>
      <c r="C6" s="46"/>
      <c r="D6" s="103">
        <v>1311</v>
      </c>
      <c r="E6" s="91" t="s">
        <v>182</v>
      </c>
      <c r="F6" s="92">
        <v>3512</v>
      </c>
      <c r="G6" s="51"/>
      <c r="H6" s="51"/>
      <c r="I6" s="93">
        <v>97000</v>
      </c>
      <c r="J6" s="51"/>
      <c r="K6" s="51"/>
      <c r="L6" s="51"/>
      <c r="M6" s="51"/>
      <c r="N6" s="51"/>
      <c r="O6" s="52"/>
      <c r="P6" s="54"/>
      <c r="Q6" s="51"/>
      <c r="R6" s="51"/>
      <c r="S6" s="56">
        <v>42094</v>
      </c>
    </row>
    <row r="7" spans="1:19">
      <c r="A7" s="9">
        <v>4</v>
      </c>
      <c r="B7" s="46">
        <v>266</v>
      </c>
      <c r="C7" s="46"/>
      <c r="D7" s="22">
        <v>1311</v>
      </c>
      <c r="E7" s="10" t="s">
        <v>10</v>
      </c>
      <c r="F7" s="9">
        <v>3512</v>
      </c>
      <c r="G7" s="13">
        <v>97000</v>
      </c>
      <c r="H7" s="6"/>
      <c r="I7" s="6"/>
      <c r="J7" s="6"/>
      <c r="K7" s="7">
        <v>3000</v>
      </c>
      <c r="L7" s="7"/>
      <c r="M7" s="7"/>
      <c r="N7" s="7">
        <v>10.5</v>
      </c>
      <c r="O7" s="7"/>
      <c r="P7" s="6">
        <f t="shared" ref="P7:P13" si="0">ROUND(G7*N7/1200,1/2)</f>
        <v>849</v>
      </c>
      <c r="Q7" s="13">
        <v>97000</v>
      </c>
      <c r="R7" s="6"/>
      <c r="S7" s="5">
        <v>42106</v>
      </c>
    </row>
    <row r="8" spans="1:19">
      <c r="A8" s="9">
        <v>5</v>
      </c>
      <c r="B8" s="46">
        <v>263</v>
      </c>
      <c r="C8" s="46"/>
      <c r="D8" s="22">
        <v>1311</v>
      </c>
      <c r="E8" s="10" t="s">
        <v>10</v>
      </c>
      <c r="F8" s="9">
        <v>3512</v>
      </c>
      <c r="G8" s="13">
        <v>94000</v>
      </c>
      <c r="H8" s="6"/>
      <c r="I8" s="6"/>
      <c r="J8" s="6"/>
      <c r="K8" s="7">
        <v>3000</v>
      </c>
      <c r="L8" s="7"/>
      <c r="M8" s="7"/>
      <c r="N8" s="7">
        <v>10.5</v>
      </c>
      <c r="O8" s="7"/>
      <c r="P8" s="6">
        <f t="shared" si="0"/>
        <v>823</v>
      </c>
      <c r="Q8" s="13">
        <v>94000</v>
      </c>
      <c r="R8" s="6"/>
      <c r="S8" s="5">
        <v>42136</v>
      </c>
    </row>
    <row r="9" spans="1:19">
      <c r="A9" s="9">
        <v>6</v>
      </c>
      <c r="B9" s="46">
        <v>262</v>
      </c>
      <c r="C9" s="46"/>
      <c r="D9" s="22">
        <v>1311</v>
      </c>
      <c r="E9" s="10" t="s">
        <v>10</v>
      </c>
      <c r="F9" s="9">
        <v>3512</v>
      </c>
      <c r="G9" s="13">
        <v>91000</v>
      </c>
      <c r="H9" s="6"/>
      <c r="I9" s="6"/>
      <c r="J9" s="6"/>
      <c r="K9" s="7">
        <v>3000</v>
      </c>
      <c r="L9" s="7"/>
      <c r="M9" s="7"/>
      <c r="N9" s="7">
        <v>10.5</v>
      </c>
      <c r="O9" s="7"/>
      <c r="P9" s="6">
        <f t="shared" si="0"/>
        <v>796</v>
      </c>
      <c r="Q9" s="13">
        <v>91000</v>
      </c>
      <c r="R9" s="6"/>
      <c r="S9" s="5">
        <v>42167</v>
      </c>
    </row>
    <row r="10" spans="1:19">
      <c r="A10" s="9">
        <v>7</v>
      </c>
      <c r="B10" s="46">
        <v>261</v>
      </c>
      <c r="C10" s="46"/>
      <c r="D10" s="22">
        <v>1311</v>
      </c>
      <c r="E10" s="10" t="s">
        <v>10</v>
      </c>
      <c r="F10" s="9">
        <v>3512</v>
      </c>
      <c r="G10" s="13">
        <v>88000</v>
      </c>
      <c r="H10" s="6"/>
      <c r="I10" s="6"/>
      <c r="J10" s="6"/>
      <c r="K10" s="7">
        <v>3000</v>
      </c>
      <c r="L10" s="7"/>
      <c r="M10" s="7"/>
      <c r="N10" s="7">
        <v>10.5</v>
      </c>
      <c r="O10" s="7"/>
      <c r="P10" s="6">
        <f t="shared" si="0"/>
        <v>770</v>
      </c>
      <c r="Q10" s="13">
        <v>88000</v>
      </c>
      <c r="R10" s="6"/>
      <c r="S10" s="5">
        <v>42197</v>
      </c>
    </row>
    <row r="11" spans="1:19">
      <c r="A11" s="9">
        <v>8</v>
      </c>
      <c r="B11" s="46">
        <v>258</v>
      </c>
      <c r="C11" s="46"/>
      <c r="D11" s="22">
        <v>1311</v>
      </c>
      <c r="E11" s="10" t="s">
        <v>10</v>
      </c>
      <c r="F11" s="9">
        <v>3512</v>
      </c>
      <c r="G11" s="13">
        <v>85000</v>
      </c>
      <c r="H11" s="6"/>
      <c r="I11" s="6"/>
      <c r="J11" s="6"/>
      <c r="K11" s="7">
        <v>3000</v>
      </c>
      <c r="L11" s="7"/>
      <c r="M11" s="7"/>
      <c r="N11" s="7">
        <v>10.5</v>
      </c>
      <c r="O11" s="7"/>
      <c r="P11" s="6">
        <f t="shared" si="0"/>
        <v>744</v>
      </c>
      <c r="Q11" s="13">
        <v>85000</v>
      </c>
      <c r="R11" s="6"/>
      <c r="S11" s="5">
        <v>42228</v>
      </c>
    </row>
    <row r="12" spans="1:19">
      <c r="A12" s="9">
        <v>9</v>
      </c>
      <c r="B12" s="46">
        <v>259</v>
      </c>
      <c r="C12" s="46"/>
      <c r="D12" s="22">
        <v>1311</v>
      </c>
      <c r="E12" s="10" t="s">
        <v>10</v>
      </c>
      <c r="F12" s="9">
        <v>3512</v>
      </c>
      <c r="G12" s="13">
        <v>82000</v>
      </c>
      <c r="H12" s="6"/>
      <c r="I12" s="6"/>
      <c r="J12" s="6"/>
      <c r="K12" s="7">
        <v>3000</v>
      </c>
      <c r="L12" s="7"/>
      <c r="M12" s="7"/>
      <c r="N12" s="7">
        <v>10.5</v>
      </c>
      <c r="O12" s="7"/>
      <c r="P12" s="6">
        <f t="shared" si="0"/>
        <v>718</v>
      </c>
      <c r="Q12" s="13">
        <v>85000</v>
      </c>
      <c r="R12" s="6"/>
      <c r="S12" s="5">
        <v>42259</v>
      </c>
    </row>
    <row r="13" spans="1:19">
      <c r="A13" s="9">
        <v>10</v>
      </c>
      <c r="B13" s="46">
        <v>257</v>
      </c>
      <c r="C13" s="46"/>
      <c r="D13" s="25">
        <v>1311</v>
      </c>
      <c r="E13" s="24" t="s">
        <v>1</v>
      </c>
      <c r="F13" s="23">
        <v>3512</v>
      </c>
      <c r="G13" s="13">
        <v>79000</v>
      </c>
      <c r="H13" s="12"/>
      <c r="I13" s="12"/>
      <c r="J13" s="12"/>
      <c r="K13" s="11">
        <v>3000</v>
      </c>
      <c r="L13" s="11"/>
      <c r="M13" s="11"/>
      <c r="N13" s="11">
        <v>10.5</v>
      </c>
      <c r="O13" s="11"/>
      <c r="P13" s="12">
        <f t="shared" si="0"/>
        <v>691</v>
      </c>
      <c r="Q13" s="13">
        <v>79000</v>
      </c>
      <c r="R13" s="12"/>
      <c r="S13" s="5">
        <v>42289</v>
      </c>
    </row>
    <row r="14" spans="1:19">
      <c r="A14" s="9">
        <v>11</v>
      </c>
      <c r="B14" s="46">
        <v>256</v>
      </c>
      <c r="C14" s="46"/>
      <c r="D14" s="25">
        <v>1311</v>
      </c>
      <c r="E14" s="24" t="s">
        <v>1</v>
      </c>
      <c r="F14" s="23">
        <v>3512</v>
      </c>
      <c r="G14" s="13">
        <v>76000</v>
      </c>
      <c r="H14" s="12"/>
      <c r="I14" s="12"/>
      <c r="J14" s="12"/>
      <c r="K14" s="11">
        <v>3000</v>
      </c>
      <c r="L14" s="11"/>
      <c r="M14" s="11"/>
      <c r="N14" s="11"/>
      <c r="O14" s="11">
        <v>10.5</v>
      </c>
      <c r="P14" s="12">
        <f>ROUND(G14*O14/1200,1/2)</f>
        <v>665</v>
      </c>
      <c r="Q14" s="13">
        <v>76000</v>
      </c>
      <c r="R14" s="12"/>
      <c r="S14" s="5">
        <v>42320</v>
      </c>
    </row>
    <row r="15" spans="1:19">
      <c r="A15" s="9">
        <v>12</v>
      </c>
      <c r="B15" s="46">
        <v>255</v>
      </c>
      <c r="C15" s="46"/>
      <c r="D15" s="25">
        <v>1311</v>
      </c>
      <c r="E15" s="24" t="s">
        <v>1</v>
      </c>
      <c r="F15" s="23">
        <v>3512</v>
      </c>
      <c r="G15" s="13">
        <v>73000</v>
      </c>
      <c r="H15" s="12"/>
      <c r="I15" s="12"/>
      <c r="J15" s="12"/>
      <c r="K15" s="11">
        <v>3000</v>
      </c>
      <c r="L15" s="11"/>
      <c r="M15" s="11"/>
      <c r="N15" s="11"/>
      <c r="O15" s="11">
        <v>10.5</v>
      </c>
      <c r="P15" s="12">
        <f>ROUND(G15*O15/1200,1/2)</f>
        <v>639</v>
      </c>
      <c r="Q15" s="13">
        <v>73000</v>
      </c>
      <c r="R15" s="12"/>
      <c r="S15" s="5">
        <v>42350</v>
      </c>
    </row>
    <row r="16" spans="1:19">
      <c r="A16" s="9">
        <v>13</v>
      </c>
      <c r="B16" s="46">
        <v>254</v>
      </c>
      <c r="C16" s="46"/>
      <c r="D16" s="25">
        <v>1311</v>
      </c>
      <c r="E16" s="24" t="s">
        <v>1</v>
      </c>
      <c r="F16" s="23">
        <v>3512</v>
      </c>
      <c r="G16" s="8">
        <v>70000</v>
      </c>
      <c r="H16" s="12"/>
      <c r="I16" s="12"/>
      <c r="J16" s="12"/>
      <c r="K16" s="7">
        <v>3000</v>
      </c>
      <c r="L16" s="11"/>
      <c r="M16" s="11"/>
      <c r="N16" s="11"/>
      <c r="O16" s="11">
        <v>10.5</v>
      </c>
      <c r="P16" s="12">
        <f>ROUND(G16*O16/1200,1/2)</f>
        <v>613</v>
      </c>
      <c r="Q16" s="8">
        <v>70000</v>
      </c>
      <c r="R16" s="12"/>
      <c r="S16" s="5">
        <v>42381</v>
      </c>
    </row>
    <row r="17" spans="1:20">
      <c r="A17" s="46"/>
      <c r="B17" s="46">
        <v>286</v>
      </c>
      <c r="C17" s="46"/>
      <c r="D17" s="102">
        <v>1311</v>
      </c>
      <c r="E17" s="87" t="s">
        <v>136</v>
      </c>
      <c r="F17" s="46"/>
      <c r="G17" s="51"/>
      <c r="H17" s="51"/>
      <c r="I17" s="51"/>
      <c r="J17" s="51"/>
      <c r="K17" s="51"/>
      <c r="L17" s="51"/>
      <c r="M17" s="88">
        <v>67000</v>
      </c>
      <c r="N17" s="51"/>
      <c r="O17" s="52"/>
      <c r="P17" s="54"/>
      <c r="Q17" s="51"/>
      <c r="R17" s="51"/>
      <c r="S17" s="87" t="s">
        <v>134</v>
      </c>
      <c r="T17" s="97"/>
    </row>
    <row r="18" spans="1:20" ht="25.5">
      <c r="A18" s="46"/>
      <c r="B18" s="46"/>
      <c r="C18" s="46"/>
      <c r="D18" s="107" t="s">
        <v>221</v>
      </c>
      <c r="E18" s="87"/>
      <c r="F18" s="46"/>
      <c r="G18" s="51"/>
      <c r="H18" s="51"/>
      <c r="I18" s="51">
        <f>SUBTOTAL(9,I6:I17)</f>
        <v>97000</v>
      </c>
      <c r="J18" s="51">
        <f>SUBTOTAL(9,J7:J17)</f>
        <v>0</v>
      </c>
      <c r="K18" s="51">
        <f>SUBTOTAL(9,K7:K17)</f>
        <v>30000</v>
      </c>
      <c r="L18" s="51">
        <f>SUBTOTAL(9,L7:L17)</f>
        <v>0</v>
      </c>
      <c r="M18" s="88">
        <f>SUBTOTAL(9,M7:M17)</f>
        <v>67000</v>
      </c>
      <c r="N18" s="51"/>
      <c r="O18" s="52"/>
      <c r="P18" s="54"/>
      <c r="Q18" s="51"/>
      <c r="R18" s="51"/>
      <c r="S18" s="87"/>
      <c r="T18" s="97">
        <f>+I18+J18-K18-L18-M18</f>
        <v>0</v>
      </c>
    </row>
    <row r="19" spans="1:20">
      <c r="A19" s="46"/>
      <c r="B19" s="46">
        <v>288</v>
      </c>
      <c r="C19" s="46"/>
      <c r="D19" s="102">
        <v>1385</v>
      </c>
      <c r="E19" s="87" t="s">
        <v>111</v>
      </c>
      <c r="F19" s="46"/>
      <c r="G19" s="51"/>
      <c r="H19" s="51"/>
      <c r="I19" s="51"/>
      <c r="J19" s="88">
        <v>180000</v>
      </c>
      <c r="K19" s="51"/>
      <c r="L19" s="51"/>
      <c r="M19" s="88"/>
      <c r="N19" s="51"/>
      <c r="O19" s="52"/>
      <c r="P19" s="54"/>
      <c r="Q19" s="51"/>
      <c r="R19" s="51"/>
      <c r="S19" s="87" t="s">
        <v>110</v>
      </c>
      <c r="T19" s="97">
        <v>180000</v>
      </c>
    </row>
    <row r="20" spans="1:20">
      <c r="A20" s="9">
        <v>10</v>
      </c>
      <c r="B20" s="46">
        <v>273</v>
      </c>
      <c r="C20" s="46"/>
      <c r="D20" s="25">
        <v>1385</v>
      </c>
      <c r="E20" s="24" t="s">
        <v>0</v>
      </c>
      <c r="F20" s="23">
        <v>4601</v>
      </c>
      <c r="G20" s="12">
        <v>180000</v>
      </c>
      <c r="H20" s="12"/>
      <c r="I20" s="12"/>
      <c r="J20" s="12"/>
      <c r="K20" s="11">
        <v>2000</v>
      </c>
      <c r="L20" s="11"/>
      <c r="M20" s="11"/>
      <c r="N20" s="11">
        <v>10</v>
      </c>
      <c r="O20" s="11"/>
      <c r="P20" s="12">
        <f>ROUND(G20*N20*25/36500,1/2)</f>
        <v>1233</v>
      </c>
      <c r="Q20" s="12">
        <v>180000</v>
      </c>
      <c r="R20" s="12"/>
      <c r="S20" s="5">
        <v>42289</v>
      </c>
    </row>
    <row r="21" spans="1:20">
      <c r="A21" s="46"/>
      <c r="B21" s="46">
        <v>278</v>
      </c>
      <c r="C21" s="46"/>
      <c r="D21" s="102">
        <v>1385</v>
      </c>
      <c r="E21" s="87" t="s">
        <v>123</v>
      </c>
      <c r="F21" s="46"/>
      <c r="G21" s="51"/>
      <c r="H21" s="51"/>
      <c r="I21" s="51"/>
      <c r="J21" s="51"/>
      <c r="K21" s="51"/>
      <c r="L21" s="51"/>
      <c r="M21" s="88">
        <v>2000</v>
      </c>
      <c r="N21" s="51"/>
      <c r="O21" s="52"/>
      <c r="P21" s="54"/>
      <c r="Q21" s="51"/>
      <c r="R21" s="51"/>
      <c r="S21" s="87" t="s">
        <v>122</v>
      </c>
      <c r="T21" s="97"/>
    </row>
    <row r="22" spans="1:20" ht="27" customHeight="1">
      <c r="A22" s="9">
        <v>11</v>
      </c>
      <c r="B22" s="46">
        <v>272</v>
      </c>
      <c r="C22" s="46"/>
      <c r="D22" s="25">
        <v>1385</v>
      </c>
      <c r="E22" s="24" t="s">
        <v>0</v>
      </c>
      <c r="F22" s="23">
        <v>4601</v>
      </c>
      <c r="G22" s="12">
        <v>178000</v>
      </c>
      <c r="H22" s="12"/>
      <c r="I22" s="12"/>
      <c r="J22" s="12"/>
      <c r="K22" s="11"/>
      <c r="L22" s="11"/>
      <c r="M22" s="11"/>
      <c r="N22" s="11"/>
      <c r="O22" s="11">
        <v>10</v>
      </c>
      <c r="P22" s="12"/>
      <c r="Q22" s="12">
        <v>178000</v>
      </c>
      <c r="R22" s="12"/>
      <c r="S22" s="5">
        <v>42320</v>
      </c>
    </row>
    <row r="23" spans="1:20">
      <c r="A23" s="9">
        <v>12</v>
      </c>
      <c r="B23" s="46">
        <v>271</v>
      </c>
      <c r="C23" s="46"/>
      <c r="D23" s="25">
        <v>1385</v>
      </c>
      <c r="E23" s="24" t="s">
        <v>0</v>
      </c>
      <c r="F23" s="23">
        <v>4601</v>
      </c>
      <c r="G23" s="12">
        <v>176000</v>
      </c>
      <c r="H23" s="12"/>
      <c r="I23" s="12"/>
      <c r="J23" s="12"/>
      <c r="K23" s="11"/>
      <c r="L23" s="11"/>
      <c r="M23" s="11"/>
      <c r="N23" s="11"/>
      <c r="O23" s="11">
        <v>10</v>
      </c>
      <c r="P23" s="12"/>
      <c r="Q23" s="12">
        <v>176000</v>
      </c>
      <c r="R23" s="12"/>
      <c r="S23" s="5">
        <v>42350</v>
      </c>
    </row>
    <row r="24" spans="1:20">
      <c r="A24" s="46"/>
      <c r="B24" s="46">
        <v>279</v>
      </c>
      <c r="C24" s="46"/>
      <c r="D24" s="102">
        <v>1385</v>
      </c>
      <c r="E24" s="87" t="s">
        <v>123</v>
      </c>
      <c r="F24" s="46"/>
      <c r="G24" s="51"/>
      <c r="H24" s="51"/>
      <c r="I24" s="51"/>
      <c r="J24" s="51"/>
      <c r="K24" s="51"/>
      <c r="L24" s="51"/>
      <c r="M24" s="88">
        <v>2000</v>
      </c>
      <c r="N24" s="51"/>
      <c r="O24" s="52"/>
      <c r="P24" s="54"/>
      <c r="Q24" s="51"/>
      <c r="R24" s="51"/>
      <c r="S24" s="87" t="s">
        <v>132</v>
      </c>
      <c r="T24" s="97"/>
    </row>
    <row r="25" spans="1:20">
      <c r="A25" s="9">
        <v>13</v>
      </c>
      <c r="B25" s="46">
        <v>270</v>
      </c>
      <c r="C25" s="46"/>
      <c r="D25" s="25">
        <v>1385</v>
      </c>
      <c r="E25" s="24" t="s">
        <v>0</v>
      </c>
      <c r="F25" s="23">
        <v>4601</v>
      </c>
      <c r="G25" s="6">
        <v>174000</v>
      </c>
      <c r="H25" s="12"/>
      <c r="I25" s="12"/>
      <c r="J25" s="12"/>
      <c r="K25" s="7"/>
      <c r="L25" s="11"/>
      <c r="M25" s="11"/>
      <c r="N25" s="11"/>
      <c r="O25" s="11">
        <v>10</v>
      </c>
      <c r="P25" s="12"/>
      <c r="Q25" s="6">
        <v>174000</v>
      </c>
      <c r="R25" s="12"/>
      <c r="S25" s="5">
        <v>42381</v>
      </c>
    </row>
    <row r="26" spans="1:20">
      <c r="A26" s="46"/>
      <c r="B26" s="46">
        <v>280</v>
      </c>
      <c r="C26" s="46"/>
      <c r="D26" s="102">
        <v>1385</v>
      </c>
      <c r="E26" s="87" t="s">
        <v>123</v>
      </c>
      <c r="F26" s="46"/>
      <c r="G26" s="51"/>
      <c r="H26" s="51"/>
      <c r="I26" s="51"/>
      <c r="J26" s="51"/>
      <c r="K26" s="51"/>
      <c r="L26" s="51"/>
      <c r="M26" s="88">
        <v>2000</v>
      </c>
      <c r="N26" s="51"/>
      <c r="O26" s="52"/>
      <c r="P26" s="54"/>
      <c r="Q26" s="51"/>
      <c r="R26" s="51"/>
      <c r="S26" s="87" t="s">
        <v>139</v>
      </c>
      <c r="T26" s="97"/>
    </row>
    <row r="27" spans="1:20">
      <c r="A27" s="46"/>
      <c r="B27" s="46">
        <v>281</v>
      </c>
      <c r="C27" s="46"/>
      <c r="D27" s="102">
        <v>1385</v>
      </c>
      <c r="E27" s="87" t="s">
        <v>123</v>
      </c>
      <c r="F27" s="46"/>
      <c r="G27" s="51"/>
      <c r="H27" s="51"/>
      <c r="I27" s="51"/>
      <c r="J27" s="51"/>
      <c r="K27" s="51"/>
      <c r="L27" s="51"/>
      <c r="M27" s="88">
        <v>2000</v>
      </c>
      <c r="N27" s="51"/>
      <c r="O27" s="52"/>
      <c r="P27" s="54"/>
      <c r="Q27" s="51"/>
      <c r="R27" s="51"/>
      <c r="S27" s="87" t="s">
        <v>152</v>
      </c>
      <c r="T27" s="97"/>
    </row>
    <row r="28" spans="1:20" ht="25.5">
      <c r="A28" s="46"/>
      <c r="B28" s="46"/>
      <c r="C28" s="46"/>
      <c r="D28" s="107" t="s">
        <v>224</v>
      </c>
      <c r="E28" s="87"/>
      <c r="F28" s="46"/>
      <c r="G28" s="51"/>
      <c r="H28" s="51"/>
      <c r="I28" s="51">
        <f>SUBTOTAL(9,I19:I27)</f>
        <v>0</v>
      </c>
      <c r="J28" s="51">
        <f>SUBTOTAL(9,J19:J27)</f>
        <v>180000</v>
      </c>
      <c r="K28" s="51">
        <f>SUBTOTAL(9,K19:K27)</f>
        <v>2000</v>
      </c>
      <c r="L28" s="51">
        <f>SUBTOTAL(9,L19:L27)</f>
        <v>0</v>
      </c>
      <c r="M28" s="88">
        <f>SUBTOTAL(9,M19:M27)</f>
        <v>8000</v>
      </c>
      <c r="N28" s="51"/>
      <c r="O28" s="52"/>
      <c r="P28" s="54"/>
      <c r="Q28" s="51"/>
      <c r="R28" s="51"/>
      <c r="S28" s="87"/>
      <c r="T28" s="97">
        <f t="shared" ref="T28:T91" si="1">+I28+J28-K28-L28-M28</f>
        <v>170000</v>
      </c>
    </row>
    <row r="29" spans="1:20">
      <c r="A29" s="46"/>
      <c r="B29" s="46">
        <v>317</v>
      </c>
      <c r="C29" s="46"/>
      <c r="D29" s="103">
        <v>1422</v>
      </c>
      <c r="E29" s="91" t="s">
        <v>170</v>
      </c>
      <c r="F29" s="92">
        <v>3708</v>
      </c>
      <c r="G29" s="51"/>
      <c r="H29" s="51"/>
      <c r="I29" s="93">
        <v>33000</v>
      </c>
      <c r="J29" s="51"/>
      <c r="K29" s="51"/>
      <c r="L29" s="51"/>
      <c r="M29" s="51"/>
      <c r="N29" s="51"/>
      <c r="O29" s="52"/>
      <c r="P29" s="54"/>
      <c r="Q29" s="51"/>
      <c r="R29" s="51"/>
      <c r="S29" s="56">
        <v>42094</v>
      </c>
      <c r="T29" s="97">
        <f t="shared" si="1"/>
        <v>33000</v>
      </c>
    </row>
    <row r="30" spans="1:20">
      <c r="A30" s="9">
        <v>4</v>
      </c>
      <c r="B30" s="46">
        <v>244</v>
      </c>
      <c r="C30" s="46"/>
      <c r="D30" s="22">
        <v>1422</v>
      </c>
      <c r="E30" s="10" t="s">
        <v>4</v>
      </c>
      <c r="F30" s="9">
        <v>3708</v>
      </c>
      <c r="G30" s="13">
        <v>33000</v>
      </c>
      <c r="H30" s="6"/>
      <c r="I30" s="6"/>
      <c r="J30" s="6"/>
      <c r="K30" s="7">
        <v>1900</v>
      </c>
      <c r="L30" s="7"/>
      <c r="M30" s="7"/>
      <c r="N30" s="7">
        <v>11.5</v>
      </c>
      <c r="O30" s="7"/>
      <c r="P30" s="6">
        <f t="shared" ref="P30:P35" si="2">ROUND(G30*N30/1200,1/2)</f>
        <v>316</v>
      </c>
      <c r="Q30" s="13">
        <v>33000</v>
      </c>
      <c r="R30" s="6"/>
      <c r="S30" s="5">
        <v>42106</v>
      </c>
      <c r="T30" s="97">
        <f t="shared" si="1"/>
        <v>-1900</v>
      </c>
    </row>
    <row r="31" spans="1:20">
      <c r="A31" s="9">
        <v>5</v>
      </c>
      <c r="B31" s="46">
        <v>242</v>
      </c>
      <c r="C31" s="46"/>
      <c r="D31" s="22">
        <v>1422</v>
      </c>
      <c r="E31" s="10" t="s">
        <v>4</v>
      </c>
      <c r="F31" s="9">
        <v>3708</v>
      </c>
      <c r="G31" s="13">
        <v>31100</v>
      </c>
      <c r="H31" s="6"/>
      <c r="I31" s="6"/>
      <c r="J31" s="6"/>
      <c r="K31" s="7">
        <v>1900</v>
      </c>
      <c r="L31" s="7"/>
      <c r="M31" s="7"/>
      <c r="N31" s="7">
        <v>11.5</v>
      </c>
      <c r="O31" s="7"/>
      <c r="P31" s="6">
        <f t="shared" si="2"/>
        <v>298</v>
      </c>
      <c r="Q31" s="13">
        <v>31100</v>
      </c>
      <c r="R31" s="6"/>
      <c r="S31" s="5">
        <v>42136</v>
      </c>
      <c r="T31" s="97">
        <f t="shared" si="1"/>
        <v>-1900</v>
      </c>
    </row>
    <row r="32" spans="1:20">
      <c r="A32" s="9">
        <v>6</v>
      </c>
      <c r="B32" s="46">
        <v>241</v>
      </c>
      <c r="C32" s="46"/>
      <c r="D32" s="22">
        <v>1422</v>
      </c>
      <c r="E32" s="10" t="s">
        <v>4</v>
      </c>
      <c r="F32" s="9">
        <v>3708</v>
      </c>
      <c r="G32" s="13">
        <v>29200</v>
      </c>
      <c r="H32" s="6"/>
      <c r="I32" s="6"/>
      <c r="J32" s="6"/>
      <c r="K32" s="7">
        <v>1900</v>
      </c>
      <c r="L32" s="7"/>
      <c r="M32" s="7"/>
      <c r="N32" s="7">
        <v>11.5</v>
      </c>
      <c r="O32" s="7"/>
      <c r="P32" s="6">
        <f t="shared" si="2"/>
        <v>280</v>
      </c>
      <c r="Q32" s="13">
        <v>29200</v>
      </c>
      <c r="R32" s="6"/>
      <c r="S32" s="5">
        <v>42167</v>
      </c>
      <c r="T32" s="97">
        <f t="shared" si="1"/>
        <v>-1900</v>
      </c>
    </row>
    <row r="33" spans="1:170">
      <c r="A33" s="9">
        <v>7</v>
      </c>
      <c r="B33" s="46">
        <v>240</v>
      </c>
      <c r="C33" s="46"/>
      <c r="D33" s="22">
        <v>1422</v>
      </c>
      <c r="E33" s="10" t="s">
        <v>4</v>
      </c>
      <c r="F33" s="9">
        <v>3708</v>
      </c>
      <c r="G33" s="13">
        <v>27300</v>
      </c>
      <c r="H33" s="6"/>
      <c r="I33" s="6"/>
      <c r="J33" s="6"/>
      <c r="K33" s="7">
        <v>1900</v>
      </c>
      <c r="L33" s="7"/>
      <c r="M33" s="7"/>
      <c r="N33" s="7">
        <v>11.5</v>
      </c>
      <c r="O33" s="7"/>
      <c r="P33" s="6">
        <f t="shared" si="2"/>
        <v>262</v>
      </c>
      <c r="Q33" s="13">
        <v>27300</v>
      </c>
      <c r="R33" s="6"/>
      <c r="S33" s="5">
        <v>42197</v>
      </c>
      <c r="T33" s="97">
        <f t="shared" si="1"/>
        <v>-1900</v>
      </c>
    </row>
    <row r="34" spans="1:170">
      <c r="A34" s="9">
        <v>8</v>
      </c>
      <c r="B34" s="46">
        <v>238</v>
      </c>
      <c r="C34" s="46"/>
      <c r="D34" s="22">
        <v>1422</v>
      </c>
      <c r="E34" s="10" t="s">
        <v>4</v>
      </c>
      <c r="F34" s="9">
        <v>3708</v>
      </c>
      <c r="G34" s="13">
        <v>25400</v>
      </c>
      <c r="H34" s="6"/>
      <c r="I34" s="6"/>
      <c r="J34" s="6"/>
      <c r="K34" s="7">
        <v>1900</v>
      </c>
      <c r="L34" s="7"/>
      <c r="M34" s="7"/>
      <c r="N34" s="7">
        <v>11.5</v>
      </c>
      <c r="O34" s="7"/>
      <c r="P34" s="6">
        <f t="shared" si="2"/>
        <v>243</v>
      </c>
      <c r="Q34" s="13">
        <v>25400</v>
      </c>
      <c r="R34" s="6"/>
      <c r="S34" s="5">
        <v>42228</v>
      </c>
      <c r="T34" s="97">
        <f t="shared" si="1"/>
        <v>-1900</v>
      </c>
    </row>
    <row r="35" spans="1:170">
      <c r="A35" s="9">
        <v>9</v>
      </c>
      <c r="B35" s="46">
        <v>239</v>
      </c>
      <c r="C35" s="46"/>
      <c r="D35" s="22">
        <v>1422</v>
      </c>
      <c r="E35" s="10" t="s">
        <v>4</v>
      </c>
      <c r="F35" s="9">
        <v>3708</v>
      </c>
      <c r="G35" s="13">
        <v>25400</v>
      </c>
      <c r="H35" s="6"/>
      <c r="I35" s="6"/>
      <c r="J35" s="6"/>
      <c r="K35" s="7">
        <v>1900</v>
      </c>
      <c r="L35" s="7"/>
      <c r="M35" s="7"/>
      <c r="N35" s="7">
        <v>11.5</v>
      </c>
      <c r="O35" s="7"/>
      <c r="P35" s="6">
        <f t="shared" si="2"/>
        <v>243</v>
      </c>
      <c r="Q35" s="13">
        <v>25400</v>
      </c>
      <c r="R35" s="6"/>
      <c r="S35" s="5">
        <v>42259</v>
      </c>
      <c r="T35" s="97">
        <f t="shared" si="1"/>
        <v>-1900</v>
      </c>
    </row>
    <row r="36" spans="1:170">
      <c r="A36" s="46"/>
      <c r="B36" s="46">
        <v>289</v>
      </c>
      <c r="C36" s="46"/>
      <c r="D36" s="102">
        <v>1422</v>
      </c>
      <c r="E36" s="87" t="s">
        <v>115</v>
      </c>
      <c r="F36" s="46"/>
      <c r="G36" s="51"/>
      <c r="H36" s="51"/>
      <c r="I36" s="51"/>
      <c r="J36" s="88">
        <v>125000</v>
      </c>
      <c r="K36" s="51"/>
      <c r="L36" s="51"/>
      <c r="M36" s="88"/>
      <c r="N36" s="51"/>
      <c r="O36" s="52"/>
      <c r="P36" s="54"/>
      <c r="Q36" s="51"/>
      <c r="R36" s="51"/>
      <c r="S36" s="87" t="s">
        <v>114</v>
      </c>
      <c r="T36" s="97">
        <f t="shared" si="1"/>
        <v>125000</v>
      </c>
    </row>
    <row r="37" spans="1:170">
      <c r="A37" s="9">
        <v>10</v>
      </c>
      <c r="B37" s="46">
        <v>237</v>
      </c>
      <c r="C37" s="46"/>
      <c r="D37" s="22">
        <v>1422</v>
      </c>
      <c r="E37" s="10" t="s">
        <v>4</v>
      </c>
      <c r="F37" s="9">
        <v>3708</v>
      </c>
      <c r="G37" s="13">
        <v>23500</v>
      </c>
      <c r="H37" s="6"/>
      <c r="I37" s="6"/>
      <c r="J37" s="6"/>
      <c r="K37" s="7">
        <v>1900</v>
      </c>
      <c r="L37" s="7"/>
      <c r="M37" s="7"/>
      <c r="N37" s="7">
        <v>11.5</v>
      </c>
      <c r="O37" s="7"/>
      <c r="P37" s="6">
        <f>ROUND(G37*N37/1200,1/2)</f>
        <v>225</v>
      </c>
      <c r="Q37" s="13">
        <v>23500</v>
      </c>
      <c r="R37" s="6"/>
      <c r="S37" s="5">
        <v>42289</v>
      </c>
      <c r="T37" s="97">
        <f t="shared" si="1"/>
        <v>-1900</v>
      </c>
    </row>
    <row r="38" spans="1:170">
      <c r="A38" s="9">
        <v>11</v>
      </c>
      <c r="B38" s="46">
        <v>236</v>
      </c>
      <c r="C38" s="46"/>
      <c r="D38" s="22">
        <v>1422</v>
      </c>
      <c r="E38" s="10" t="s">
        <v>4</v>
      </c>
      <c r="F38" s="9">
        <v>3708</v>
      </c>
      <c r="G38" s="13">
        <v>21600</v>
      </c>
      <c r="H38" s="6">
        <v>125000</v>
      </c>
      <c r="I38" s="6"/>
      <c r="J38" s="6"/>
      <c r="K38" s="7">
        <v>1900</v>
      </c>
      <c r="L38" s="7">
        <v>2100</v>
      </c>
      <c r="M38" s="7"/>
      <c r="N38" s="7">
        <v>9.5</v>
      </c>
      <c r="O38" s="7">
        <v>11.5</v>
      </c>
      <c r="P38" s="6">
        <f>ROUND((G38*O38/1200+H38*N38*25/36500),1/2)</f>
        <v>1020</v>
      </c>
      <c r="Q38" s="13">
        <v>21600</v>
      </c>
      <c r="R38" s="6">
        <v>125000</v>
      </c>
      <c r="S38" s="5">
        <v>42320</v>
      </c>
      <c r="T38" s="97">
        <f t="shared" si="1"/>
        <v>-4000</v>
      </c>
    </row>
    <row r="39" spans="1:170">
      <c r="A39" s="9">
        <v>12</v>
      </c>
      <c r="B39" s="46">
        <v>235</v>
      </c>
      <c r="C39" s="46"/>
      <c r="D39" s="22">
        <v>1422</v>
      </c>
      <c r="E39" s="10" t="s">
        <v>4</v>
      </c>
      <c r="F39" s="9">
        <v>3708</v>
      </c>
      <c r="G39" s="13">
        <v>19700</v>
      </c>
      <c r="H39" s="6">
        <v>122900</v>
      </c>
      <c r="I39" s="6"/>
      <c r="J39" s="6"/>
      <c r="K39" s="7">
        <v>1900</v>
      </c>
      <c r="L39" s="7">
        <v>2100</v>
      </c>
      <c r="M39" s="7"/>
      <c r="N39" s="7">
        <v>9.5</v>
      </c>
      <c r="O39" s="7">
        <v>11.5</v>
      </c>
      <c r="P39" s="6">
        <f>ROUND((G39*O39/1200+H39*N39/1200),1/2)</f>
        <v>1162</v>
      </c>
      <c r="Q39" s="13">
        <v>19700</v>
      </c>
      <c r="R39" s="6">
        <v>122900</v>
      </c>
      <c r="S39" s="5">
        <v>42350</v>
      </c>
      <c r="T39" s="97">
        <f t="shared" si="1"/>
        <v>-4000</v>
      </c>
    </row>
    <row r="40" spans="1:170">
      <c r="A40" s="9">
        <v>13</v>
      </c>
      <c r="B40" s="46">
        <v>234</v>
      </c>
      <c r="C40" s="46"/>
      <c r="D40" s="22">
        <v>1422</v>
      </c>
      <c r="E40" s="10" t="s">
        <v>4</v>
      </c>
      <c r="F40" s="9">
        <v>3708</v>
      </c>
      <c r="G40" s="8">
        <v>17800</v>
      </c>
      <c r="H40" s="6">
        <v>120800</v>
      </c>
      <c r="I40" s="6"/>
      <c r="J40" s="6"/>
      <c r="K40" s="7">
        <v>1900</v>
      </c>
      <c r="L40" s="7">
        <v>2100</v>
      </c>
      <c r="M40" s="7"/>
      <c r="N40" s="7">
        <v>9.5</v>
      </c>
      <c r="O40" s="7">
        <v>11.5</v>
      </c>
      <c r="P40" s="6">
        <f>ROUND((G40*O40/1200+H40*N40/1200),1/2)</f>
        <v>1127</v>
      </c>
      <c r="Q40" s="8">
        <v>17800</v>
      </c>
      <c r="R40" s="6">
        <v>120800</v>
      </c>
      <c r="S40" s="5">
        <v>42381</v>
      </c>
      <c r="T40" s="97">
        <f t="shared" si="1"/>
        <v>-4000</v>
      </c>
    </row>
    <row r="41" spans="1:170">
      <c r="A41" s="9"/>
      <c r="B41" s="46"/>
      <c r="C41" s="46"/>
      <c r="D41" s="106" t="s">
        <v>219</v>
      </c>
      <c r="E41" s="10"/>
      <c r="F41" s="9"/>
      <c r="G41" s="8"/>
      <c r="H41" s="6"/>
      <c r="I41" s="6">
        <f>SUBTOTAL(9,I29:I40)</f>
        <v>33000</v>
      </c>
      <c r="J41" s="6">
        <f>SUBTOTAL(9,J29:J40)</f>
        <v>125000</v>
      </c>
      <c r="K41" s="7">
        <f>SUBTOTAL(9,K29:K40)</f>
        <v>19000</v>
      </c>
      <c r="L41" s="7">
        <f>SUBTOTAL(9,L29:L40)</f>
        <v>6300</v>
      </c>
      <c r="M41" s="7">
        <f>SUBTOTAL(9,M29:M40)</f>
        <v>0</v>
      </c>
      <c r="N41" s="7"/>
      <c r="O41" s="7"/>
      <c r="P41" s="6"/>
      <c r="Q41" s="8"/>
      <c r="R41" s="6"/>
      <c r="S41" s="5"/>
      <c r="T41" s="97">
        <f t="shared" si="1"/>
        <v>132700</v>
      </c>
    </row>
    <row r="42" spans="1:170">
      <c r="A42" s="46"/>
      <c r="B42" s="46">
        <v>290</v>
      </c>
      <c r="C42" s="46"/>
      <c r="D42" s="102">
        <v>1596</v>
      </c>
      <c r="E42" s="87" t="s">
        <v>131</v>
      </c>
      <c r="F42" s="46"/>
      <c r="G42" s="51"/>
      <c r="H42" s="51"/>
      <c r="I42" s="51"/>
      <c r="J42" s="88">
        <v>150000</v>
      </c>
      <c r="K42" s="51"/>
      <c r="L42" s="51"/>
      <c r="M42" s="88"/>
      <c r="N42" s="51"/>
      <c r="O42" s="52"/>
      <c r="P42" s="54"/>
      <c r="Q42" s="51"/>
      <c r="R42" s="51"/>
      <c r="S42" s="87" t="s">
        <v>130</v>
      </c>
      <c r="T42" s="97">
        <f t="shared" si="1"/>
        <v>150000</v>
      </c>
    </row>
    <row r="43" spans="1:170">
      <c r="A43" s="9">
        <v>13</v>
      </c>
      <c r="B43" s="46">
        <v>269</v>
      </c>
      <c r="C43" s="46"/>
      <c r="D43" s="22">
        <v>1596</v>
      </c>
      <c r="E43" s="10" t="s">
        <v>5</v>
      </c>
      <c r="F43" s="9">
        <v>4439</v>
      </c>
      <c r="G43" s="6">
        <v>150000</v>
      </c>
      <c r="H43" s="6"/>
      <c r="I43" s="6"/>
      <c r="J43" s="6"/>
      <c r="K43" s="7">
        <v>2500</v>
      </c>
      <c r="L43" s="7"/>
      <c r="M43" s="7"/>
      <c r="N43" s="7"/>
      <c r="O43" s="7">
        <v>9.5</v>
      </c>
      <c r="P43" s="6">
        <v>1070</v>
      </c>
      <c r="Q43" s="6">
        <v>150000</v>
      </c>
      <c r="R43" s="6"/>
      <c r="S43" s="5">
        <v>42381</v>
      </c>
      <c r="T43" s="97">
        <f t="shared" si="1"/>
        <v>-2500</v>
      </c>
    </row>
    <row r="44" spans="1:170">
      <c r="A44" s="9"/>
      <c r="B44" s="46"/>
      <c r="C44" s="46"/>
      <c r="D44" s="106" t="s">
        <v>223</v>
      </c>
      <c r="E44" s="10"/>
      <c r="F44" s="9"/>
      <c r="G44" s="6"/>
      <c r="H44" s="6"/>
      <c r="I44" s="6">
        <f>SUBTOTAL(9,I42:I43)</f>
        <v>0</v>
      </c>
      <c r="J44" s="6">
        <f>SUBTOTAL(9,J42:J43)</f>
        <v>150000</v>
      </c>
      <c r="K44" s="7">
        <f>SUBTOTAL(9,K42:K43)</f>
        <v>2500</v>
      </c>
      <c r="L44" s="7">
        <f>SUBTOTAL(9,L42:L43)</f>
        <v>0</v>
      </c>
      <c r="M44" s="7">
        <f>SUBTOTAL(9,M42:M43)</f>
        <v>0</v>
      </c>
      <c r="N44" s="7"/>
      <c r="O44" s="7"/>
      <c r="P44" s="6"/>
      <c r="Q44" s="6"/>
      <c r="R44" s="6"/>
      <c r="S44" s="5"/>
      <c r="T44" s="97">
        <f t="shared" si="1"/>
        <v>147500</v>
      </c>
    </row>
    <row r="45" spans="1:170">
      <c r="A45" s="46"/>
      <c r="B45" s="46">
        <v>310</v>
      </c>
      <c r="C45" s="46"/>
      <c r="D45" s="103">
        <v>2440</v>
      </c>
      <c r="E45" s="91" t="s">
        <v>163</v>
      </c>
      <c r="F45" s="92">
        <v>2869</v>
      </c>
      <c r="G45" s="51"/>
      <c r="H45" s="51"/>
      <c r="I45" s="93">
        <v>930</v>
      </c>
      <c r="J45" s="51"/>
      <c r="K45" s="51"/>
      <c r="L45" s="51"/>
      <c r="M45" s="51"/>
      <c r="N45" s="51"/>
      <c r="O45" s="52"/>
      <c r="P45" s="54"/>
      <c r="Q45" s="51"/>
      <c r="R45" s="51"/>
      <c r="S45" s="56">
        <v>42094</v>
      </c>
      <c r="T45" s="97">
        <f t="shared" si="1"/>
        <v>930</v>
      </c>
    </row>
    <row r="46" spans="1:170">
      <c r="A46" s="46">
        <v>4</v>
      </c>
      <c r="B46" s="46">
        <v>46</v>
      </c>
      <c r="C46" s="46">
        <v>30</v>
      </c>
      <c r="D46" s="68">
        <v>2440</v>
      </c>
      <c r="E46" s="47" t="s">
        <v>39</v>
      </c>
      <c r="F46" s="46">
        <v>2869</v>
      </c>
      <c r="G46" s="54">
        <v>930</v>
      </c>
      <c r="H46" s="50">
        <v>0</v>
      </c>
      <c r="I46" s="50"/>
      <c r="J46" s="50"/>
      <c r="K46" s="51">
        <v>930</v>
      </c>
      <c r="L46" s="54"/>
      <c r="M46" s="54"/>
      <c r="N46" s="54"/>
      <c r="O46" s="52">
        <v>11.5</v>
      </c>
      <c r="P46" s="53">
        <f>ROUND((G46*O46/1200)+(H46*N46/1200),1/2)</f>
        <v>9</v>
      </c>
      <c r="Q46" s="54">
        <v>930</v>
      </c>
      <c r="R46" s="50">
        <v>0</v>
      </c>
      <c r="S46" s="56">
        <v>42106</v>
      </c>
      <c r="T46" s="97">
        <f t="shared" si="1"/>
        <v>-930</v>
      </c>
      <c r="FN46" s="38">
        <f>SUM(A46:FM46)</f>
        <v>49375.5</v>
      </c>
    </row>
    <row r="47" spans="1:170">
      <c r="A47" s="46"/>
      <c r="B47" s="46"/>
      <c r="C47" s="46"/>
      <c r="D47" s="104" t="s">
        <v>199</v>
      </c>
      <c r="E47" s="47"/>
      <c r="F47" s="46"/>
      <c r="G47" s="54"/>
      <c r="H47" s="50"/>
      <c r="I47" s="50">
        <f>SUBTOTAL(9,I45:I46)</f>
        <v>930</v>
      </c>
      <c r="J47" s="50">
        <f>SUBTOTAL(9,J45:J46)</f>
        <v>0</v>
      </c>
      <c r="K47" s="51">
        <f>SUBTOTAL(9,K45:K46)</f>
        <v>930</v>
      </c>
      <c r="L47" s="54">
        <f>SUBTOTAL(9,L45:L46)</f>
        <v>0</v>
      </c>
      <c r="M47" s="54">
        <f>SUBTOTAL(9,M45:M46)</f>
        <v>0</v>
      </c>
      <c r="N47" s="54"/>
      <c r="O47" s="52"/>
      <c r="P47" s="53"/>
      <c r="Q47" s="54"/>
      <c r="R47" s="50"/>
      <c r="S47" s="56"/>
      <c r="T47" s="97">
        <f t="shared" si="1"/>
        <v>0</v>
      </c>
    </row>
    <row r="48" spans="1:170">
      <c r="A48" s="46"/>
      <c r="B48" s="46">
        <v>325</v>
      </c>
      <c r="C48" s="46"/>
      <c r="D48" s="103">
        <v>2518</v>
      </c>
      <c r="E48" s="91" t="s">
        <v>178</v>
      </c>
      <c r="F48" s="92">
        <v>2564</v>
      </c>
      <c r="G48" s="51"/>
      <c r="H48" s="51"/>
      <c r="I48" s="93">
        <v>52750</v>
      </c>
      <c r="J48" s="51"/>
      <c r="K48" s="51"/>
      <c r="L48" s="51"/>
      <c r="M48" s="51"/>
      <c r="N48" s="51"/>
      <c r="O48" s="52"/>
      <c r="P48" s="54"/>
      <c r="Q48" s="51"/>
      <c r="R48" s="51"/>
      <c r="S48" s="56">
        <v>42094</v>
      </c>
      <c r="T48" s="97">
        <f t="shared" si="1"/>
        <v>52750</v>
      </c>
    </row>
    <row r="49" spans="1:170">
      <c r="A49" s="9">
        <v>4</v>
      </c>
      <c r="B49" s="46">
        <v>253</v>
      </c>
      <c r="C49" s="46"/>
      <c r="D49" s="22">
        <v>2518</v>
      </c>
      <c r="E49" s="10" t="s">
        <v>9</v>
      </c>
      <c r="F49" s="9">
        <v>2564</v>
      </c>
      <c r="G49" s="13">
        <v>52750</v>
      </c>
      <c r="H49" s="6"/>
      <c r="I49" s="6"/>
      <c r="J49" s="6"/>
      <c r="K49" s="7">
        <v>2200</v>
      </c>
      <c r="L49" s="7"/>
      <c r="M49" s="7"/>
      <c r="N49" s="7">
        <v>10.5</v>
      </c>
      <c r="O49" s="7"/>
      <c r="P49" s="6">
        <f t="shared" ref="P49:P55" si="3">ROUND(G49*N49/1200,1/2)</f>
        <v>462</v>
      </c>
      <c r="Q49" s="13">
        <v>52750</v>
      </c>
      <c r="R49" s="6"/>
      <c r="S49" s="5">
        <v>42106</v>
      </c>
      <c r="T49" s="97">
        <f t="shared" si="1"/>
        <v>-2200</v>
      </c>
    </row>
    <row r="50" spans="1:170">
      <c r="A50" s="9">
        <v>5</v>
      </c>
      <c r="B50" s="46">
        <v>252</v>
      </c>
      <c r="C50" s="46"/>
      <c r="D50" s="22">
        <v>2518</v>
      </c>
      <c r="E50" s="10" t="s">
        <v>9</v>
      </c>
      <c r="F50" s="9">
        <v>2564</v>
      </c>
      <c r="G50" s="13">
        <v>50550</v>
      </c>
      <c r="H50" s="6"/>
      <c r="I50" s="6"/>
      <c r="J50" s="6"/>
      <c r="K50" s="7">
        <v>2200</v>
      </c>
      <c r="L50" s="7"/>
      <c r="M50" s="7"/>
      <c r="N50" s="7">
        <v>10.5</v>
      </c>
      <c r="O50" s="7"/>
      <c r="P50" s="6">
        <f t="shared" si="3"/>
        <v>442</v>
      </c>
      <c r="Q50" s="13">
        <v>50550</v>
      </c>
      <c r="R50" s="6"/>
      <c r="S50" s="5">
        <v>42136</v>
      </c>
      <c r="T50" s="97">
        <f t="shared" si="1"/>
        <v>-2200</v>
      </c>
    </row>
    <row r="51" spans="1:170">
      <c r="A51" s="9">
        <v>6</v>
      </c>
      <c r="B51" s="46">
        <v>251</v>
      </c>
      <c r="C51" s="46"/>
      <c r="D51" s="22">
        <v>2518</v>
      </c>
      <c r="E51" s="10" t="s">
        <v>9</v>
      </c>
      <c r="F51" s="9">
        <v>2564</v>
      </c>
      <c r="G51" s="13">
        <v>48350</v>
      </c>
      <c r="H51" s="6"/>
      <c r="I51" s="6"/>
      <c r="J51" s="6"/>
      <c r="K51" s="7">
        <v>2200</v>
      </c>
      <c r="L51" s="7"/>
      <c r="M51" s="7"/>
      <c r="N51" s="7">
        <v>10.5</v>
      </c>
      <c r="O51" s="7"/>
      <c r="P51" s="6">
        <f t="shared" si="3"/>
        <v>423</v>
      </c>
      <c r="Q51" s="13">
        <v>48350</v>
      </c>
      <c r="R51" s="6"/>
      <c r="S51" s="5">
        <v>42167</v>
      </c>
      <c r="T51" s="97">
        <f t="shared" si="1"/>
        <v>-2200</v>
      </c>
    </row>
    <row r="52" spans="1:170">
      <c r="A52" s="9">
        <v>7</v>
      </c>
      <c r="B52" s="46">
        <v>250</v>
      </c>
      <c r="C52" s="46"/>
      <c r="D52" s="22">
        <v>2518</v>
      </c>
      <c r="E52" s="10" t="s">
        <v>9</v>
      </c>
      <c r="F52" s="9">
        <v>2564</v>
      </c>
      <c r="G52" s="13">
        <v>46150</v>
      </c>
      <c r="H52" s="6"/>
      <c r="I52" s="6"/>
      <c r="J52" s="6"/>
      <c r="K52" s="7">
        <v>2200</v>
      </c>
      <c r="L52" s="7"/>
      <c r="M52" s="7"/>
      <c r="N52" s="7">
        <v>10.5</v>
      </c>
      <c r="O52" s="7"/>
      <c r="P52" s="6">
        <f t="shared" si="3"/>
        <v>404</v>
      </c>
      <c r="Q52" s="13">
        <v>46150</v>
      </c>
      <c r="R52" s="6"/>
      <c r="S52" s="5">
        <v>42197</v>
      </c>
      <c r="T52" s="97">
        <f t="shared" si="1"/>
        <v>-2200</v>
      </c>
    </row>
    <row r="53" spans="1:170">
      <c r="A53" s="9">
        <v>8</v>
      </c>
      <c r="B53" s="46">
        <v>248</v>
      </c>
      <c r="C53" s="46"/>
      <c r="D53" s="22">
        <v>2518</v>
      </c>
      <c r="E53" s="10" t="s">
        <v>9</v>
      </c>
      <c r="F53" s="9">
        <v>2564</v>
      </c>
      <c r="G53" s="13">
        <v>43950</v>
      </c>
      <c r="H53" s="6"/>
      <c r="I53" s="6"/>
      <c r="J53" s="6"/>
      <c r="K53" s="7">
        <v>2200</v>
      </c>
      <c r="L53" s="7"/>
      <c r="M53" s="7"/>
      <c r="N53" s="7">
        <v>10.5</v>
      </c>
      <c r="O53" s="7"/>
      <c r="P53" s="6">
        <f t="shared" si="3"/>
        <v>385</v>
      </c>
      <c r="Q53" s="13">
        <v>43950</v>
      </c>
      <c r="R53" s="6"/>
      <c r="S53" s="5">
        <v>42228</v>
      </c>
      <c r="T53" s="97">
        <f t="shared" si="1"/>
        <v>-2200</v>
      </c>
    </row>
    <row r="54" spans="1:170">
      <c r="A54" s="9">
        <v>9</v>
      </c>
      <c r="B54" s="46">
        <v>249</v>
      </c>
      <c r="C54" s="46"/>
      <c r="D54" s="22">
        <v>2518</v>
      </c>
      <c r="E54" s="10" t="s">
        <v>9</v>
      </c>
      <c r="F54" s="9">
        <v>2564</v>
      </c>
      <c r="G54" s="13">
        <v>43950</v>
      </c>
      <c r="H54" s="6"/>
      <c r="I54" s="6"/>
      <c r="J54" s="6"/>
      <c r="K54" s="7">
        <v>2200</v>
      </c>
      <c r="L54" s="7"/>
      <c r="M54" s="7"/>
      <c r="N54" s="7">
        <v>10.5</v>
      </c>
      <c r="O54" s="7"/>
      <c r="P54" s="6">
        <f t="shared" si="3"/>
        <v>385</v>
      </c>
      <c r="Q54" s="13">
        <v>43950</v>
      </c>
      <c r="R54" s="6"/>
      <c r="S54" s="5">
        <v>42259</v>
      </c>
      <c r="T54" s="97">
        <f t="shared" si="1"/>
        <v>-2200</v>
      </c>
    </row>
    <row r="55" spans="1:170">
      <c r="A55" s="9">
        <v>10</v>
      </c>
      <c r="B55" s="46">
        <v>247</v>
      </c>
      <c r="C55" s="46"/>
      <c r="D55" s="22">
        <v>2518</v>
      </c>
      <c r="E55" s="10" t="s">
        <v>6</v>
      </c>
      <c r="F55" s="9">
        <v>2564</v>
      </c>
      <c r="G55" s="13">
        <v>41750</v>
      </c>
      <c r="H55" s="6"/>
      <c r="I55" s="6"/>
      <c r="J55" s="6"/>
      <c r="K55" s="7">
        <v>2200</v>
      </c>
      <c r="L55" s="7"/>
      <c r="M55" s="7"/>
      <c r="N55" s="7">
        <v>10.5</v>
      </c>
      <c r="O55" s="7"/>
      <c r="P55" s="6">
        <f t="shared" si="3"/>
        <v>365</v>
      </c>
      <c r="Q55" s="13">
        <v>41750</v>
      </c>
      <c r="R55" s="6"/>
      <c r="S55" s="5">
        <v>42289</v>
      </c>
      <c r="T55" s="97">
        <f t="shared" si="1"/>
        <v>-2200</v>
      </c>
    </row>
    <row r="56" spans="1:170">
      <c r="A56" s="9">
        <v>11</v>
      </c>
      <c r="B56" s="46">
        <v>246</v>
      </c>
      <c r="C56" s="46"/>
      <c r="D56" s="22">
        <v>2518</v>
      </c>
      <c r="E56" s="10" t="s">
        <v>6</v>
      </c>
      <c r="F56" s="9">
        <v>2564</v>
      </c>
      <c r="G56" s="13">
        <v>37350</v>
      </c>
      <c r="H56" s="6"/>
      <c r="I56" s="6"/>
      <c r="J56" s="6"/>
      <c r="K56" s="7">
        <v>2200</v>
      </c>
      <c r="L56" s="7"/>
      <c r="M56" s="7"/>
      <c r="N56" s="7"/>
      <c r="O56" s="7">
        <v>10.5</v>
      </c>
      <c r="P56" s="6">
        <f>ROUND(G56*O56/1200,1/2)+19</f>
        <v>346</v>
      </c>
      <c r="Q56" s="13">
        <v>37350</v>
      </c>
      <c r="R56" s="6"/>
      <c r="S56" s="5">
        <v>42320</v>
      </c>
      <c r="T56" s="97">
        <f t="shared" si="1"/>
        <v>-2200</v>
      </c>
    </row>
    <row r="57" spans="1:170">
      <c r="A57" s="9">
        <v>12</v>
      </c>
      <c r="B57" s="46">
        <v>245</v>
      </c>
      <c r="C57" s="46"/>
      <c r="D57" s="22">
        <v>2518</v>
      </c>
      <c r="E57" s="10" t="s">
        <v>6</v>
      </c>
      <c r="F57" s="9">
        <v>2564</v>
      </c>
      <c r="G57" s="13">
        <v>35150</v>
      </c>
      <c r="H57" s="6"/>
      <c r="I57" s="6"/>
      <c r="J57" s="6"/>
      <c r="K57" s="7">
        <v>2200</v>
      </c>
      <c r="L57" s="7"/>
      <c r="M57" s="7"/>
      <c r="N57" s="7"/>
      <c r="O57" s="7">
        <v>10.5</v>
      </c>
      <c r="P57" s="6">
        <f>ROUND(G57*O57/1200,1/2)</f>
        <v>308</v>
      </c>
      <c r="Q57" s="13">
        <v>35150</v>
      </c>
      <c r="R57" s="6"/>
      <c r="S57" s="5">
        <v>42350</v>
      </c>
      <c r="T57" s="97">
        <f t="shared" si="1"/>
        <v>-2200</v>
      </c>
    </row>
    <row r="58" spans="1:170">
      <c r="A58" s="9">
        <v>13</v>
      </c>
      <c r="B58" s="46">
        <v>243</v>
      </c>
      <c r="C58" s="46"/>
      <c r="D58" s="22">
        <v>2518</v>
      </c>
      <c r="E58" s="10" t="s">
        <v>6</v>
      </c>
      <c r="F58" s="9">
        <v>2564</v>
      </c>
      <c r="G58" s="8">
        <v>32950</v>
      </c>
      <c r="H58" s="6"/>
      <c r="I58" s="6"/>
      <c r="J58" s="6"/>
      <c r="K58" s="7">
        <v>2200</v>
      </c>
      <c r="L58" s="7"/>
      <c r="M58" s="7"/>
      <c r="N58" s="7"/>
      <c r="O58" s="7">
        <v>10.5</v>
      </c>
      <c r="P58" s="6">
        <f>ROUND(G58*O58/1200,1/2)</f>
        <v>288</v>
      </c>
      <c r="Q58" s="8">
        <v>32950</v>
      </c>
      <c r="R58" s="6"/>
      <c r="S58" s="5">
        <v>42381</v>
      </c>
      <c r="T58" s="97">
        <f t="shared" si="1"/>
        <v>-2200</v>
      </c>
    </row>
    <row r="59" spans="1:170">
      <c r="A59" s="9"/>
      <c r="B59" s="46"/>
      <c r="C59" s="46"/>
      <c r="D59" s="106" t="s">
        <v>220</v>
      </c>
      <c r="E59" s="10"/>
      <c r="F59" s="9"/>
      <c r="G59" s="8"/>
      <c r="H59" s="6"/>
      <c r="I59" s="6">
        <f>SUBTOTAL(9,I48:I58)</f>
        <v>52750</v>
      </c>
      <c r="J59" s="6">
        <f>SUBTOTAL(9,J48:J58)</f>
        <v>0</v>
      </c>
      <c r="K59" s="7">
        <f>SUBTOTAL(9,K48:K58)</f>
        <v>22000</v>
      </c>
      <c r="L59" s="7">
        <f>SUBTOTAL(9,L48:L58)</f>
        <v>0</v>
      </c>
      <c r="M59" s="7">
        <f>SUBTOTAL(9,M48:M58)</f>
        <v>0</v>
      </c>
      <c r="N59" s="7"/>
      <c r="O59" s="7"/>
      <c r="P59" s="6"/>
      <c r="Q59" s="8"/>
      <c r="R59" s="6"/>
      <c r="S59" s="5"/>
      <c r="T59" s="97">
        <f t="shared" si="1"/>
        <v>30750</v>
      </c>
    </row>
    <row r="60" spans="1:170">
      <c r="A60" s="46"/>
      <c r="B60" s="46">
        <v>333</v>
      </c>
      <c r="C60" s="46"/>
      <c r="D60" s="103">
        <v>2566</v>
      </c>
      <c r="E60" s="91" t="s">
        <v>186</v>
      </c>
      <c r="F60" s="92">
        <v>2928</v>
      </c>
      <c r="G60" s="51"/>
      <c r="H60" s="51"/>
      <c r="I60" s="93">
        <v>151050</v>
      </c>
      <c r="J60" s="51"/>
      <c r="K60" s="51"/>
      <c r="L60" s="51"/>
      <c r="M60" s="51"/>
      <c r="N60" s="51"/>
      <c r="O60" s="52"/>
      <c r="P60" s="54"/>
      <c r="Q60" s="51"/>
      <c r="R60" s="51"/>
      <c r="S60" s="56">
        <v>42094</v>
      </c>
      <c r="T60" s="97">
        <f t="shared" si="1"/>
        <v>151050</v>
      </c>
    </row>
    <row r="61" spans="1:170">
      <c r="A61" s="46">
        <v>4</v>
      </c>
      <c r="B61" s="46">
        <v>223</v>
      </c>
      <c r="C61" s="46">
        <v>21</v>
      </c>
      <c r="D61" s="68">
        <v>2566</v>
      </c>
      <c r="E61" s="47" t="s">
        <v>34</v>
      </c>
      <c r="F61" s="46">
        <v>2928</v>
      </c>
      <c r="G61" s="54">
        <v>98700</v>
      </c>
      <c r="H61" s="50">
        <v>55150</v>
      </c>
      <c r="I61" s="50"/>
      <c r="J61" s="50"/>
      <c r="K61" s="51">
        <v>2800</v>
      </c>
      <c r="L61" s="54">
        <v>1050</v>
      </c>
      <c r="M61" s="54"/>
      <c r="N61" s="54">
        <v>10</v>
      </c>
      <c r="O61" s="52">
        <v>10.5</v>
      </c>
      <c r="P61" s="53">
        <f t="shared" ref="P61:P70" si="4">ROUND((G61*O61/1200)+(H61*N61/1200),1/2)</f>
        <v>1323</v>
      </c>
      <c r="Q61" s="54">
        <v>98700</v>
      </c>
      <c r="R61" s="50">
        <v>55150</v>
      </c>
      <c r="S61" s="56">
        <v>42106</v>
      </c>
      <c r="T61" s="97">
        <f t="shared" si="1"/>
        <v>-3850</v>
      </c>
      <c r="FN61" s="38">
        <f>SUM(A61:FM61)</f>
        <v>356891.5</v>
      </c>
    </row>
    <row r="62" spans="1:170">
      <c r="A62" s="46">
        <v>5</v>
      </c>
      <c r="B62" s="46">
        <v>222</v>
      </c>
      <c r="C62" s="46">
        <v>21</v>
      </c>
      <c r="D62" s="68">
        <v>2566</v>
      </c>
      <c r="E62" s="67" t="s">
        <v>34</v>
      </c>
      <c r="F62" s="46">
        <v>2928</v>
      </c>
      <c r="G62" s="54">
        <f>95900-2800</f>
        <v>93100</v>
      </c>
      <c r="H62" s="50">
        <v>54100</v>
      </c>
      <c r="I62" s="50"/>
      <c r="J62" s="50"/>
      <c r="K62" s="51">
        <v>2800</v>
      </c>
      <c r="L62" s="54">
        <v>1050</v>
      </c>
      <c r="M62" s="54"/>
      <c r="N62" s="54">
        <v>10</v>
      </c>
      <c r="O62" s="52">
        <v>10.5</v>
      </c>
      <c r="P62" s="53">
        <f t="shared" si="4"/>
        <v>1265</v>
      </c>
      <c r="Q62" s="54">
        <f>95900-2800</f>
        <v>93100</v>
      </c>
      <c r="R62" s="50">
        <v>54100</v>
      </c>
      <c r="S62" s="56">
        <v>42136</v>
      </c>
      <c r="T62" s="97">
        <f t="shared" si="1"/>
        <v>-3850</v>
      </c>
    </row>
    <row r="63" spans="1:170">
      <c r="A63" s="46">
        <v>6</v>
      </c>
      <c r="B63" s="46">
        <v>221</v>
      </c>
      <c r="C63" s="46">
        <v>21</v>
      </c>
      <c r="D63" s="68">
        <v>2566</v>
      </c>
      <c r="E63" s="67" t="s">
        <v>34</v>
      </c>
      <c r="F63" s="46">
        <v>2928</v>
      </c>
      <c r="G63" s="54">
        <v>90300</v>
      </c>
      <c r="H63" s="50">
        <v>53050</v>
      </c>
      <c r="I63" s="50"/>
      <c r="J63" s="50"/>
      <c r="K63" s="51">
        <v>2800</v>
      </c>
      <c r="L63" s="54">
        <v>1050</v>
      </c>
      <c r="M63" s="54"/>
      <c r="N63" s="54">
        <v>10</v>
      </c>
      <c r="O63" s="52">
        <v>10.5</v>
      </c>
      <c r="P63" s="53">
        <f t="shared" si="4"/>
        <v>1232</v>
      </c>
      <c r="Q63" s="54">
        <v>90300</v>
      </c>
      <c r="R63" s="50">
        <v>53050</v>
      </c>
      <c r="S63" s="56">
        <v>42167</v>
      </c>
      <c r="T63" s="97">
        <f t="shared" si="1"/>
        <v>-3850</v>
      </c>
    </row>
    <row r="64" spans="1:170">
      <c r="A64" s="46">
        <v>7</v>
      </c>
      <c r="B64" s="46">
        <v>220</v>
      </c>
      <c r="C64" s="46">
        <v>21</v>
      </c>
      <c r="D64" s="68">
        <v>2566</v>
      </c>
      <c r="E64" s="67" t="s">
        <v>34</v>
      </c>
      <c r="F64" s="46">
        <v>2928</v>
      </c>
      <c r="G64" s="54">
        <v>87500</v>
      </c>
      <c r="H64" s="50">
        <v>52000</v>
      </c>
      <c r="I64" s="50"/>
      <c r="J64" s="50"/>
      <c r="K64" s="51">
        <v>2800</v>
      </c>
      <c r="L64" s="54">
        <v>1050</v>
      </c>
      <c r="M64" s="54"/>
      <c r="N64" s="54">
        <v>10</v>
      </c>
      <c r="O64" s="52">
        <v>10.5</v>
      </c>
      <c r="P64" s="53">
        <f t="shared" si="4"/>
        <v>1199</v>
      </c>
      <c r="Q64" s="54">
        <v>87500</v>
      </c>
      <c r="R64" s="50">
        <v>52000</v>
      </c>
      <c r="S64" s="56">
        <v>42197</v>
      </c>
      <c r="T64" s="97">
        <f t="shared" si="1"/>
        <v>-3850</v>
      </c>
    </row>
    <row r="65" spans="1:170">
      <c r="A65" s="46">
        <v>8</v>
      </c>
      <c r="B65" s="46">
        <v>219</v>
      </c>
      <c r="C65" s="46">
        <v>21</v>
      </c>
      <c r="D65" s="68">
        <v>2566</v>
      </c>
      <c r="E65" s="67" t="s">
        <v>34</v>
      </c>
      <c r="F65" s="46">
        <v>2928</v>
      </c>
      <c r="G65" s="54">
        <v>84700</v>
      </c>
      <c r="H65" s="50">
        <v>50950</v>
      </c>
      <c r="I65" s="50"/>
      <c r="J65" s="50"/>
      <c r="K65" s="51">
        <v>2800</v>
      </c>
      <c r="L65" s="54">
        <v>1050</v>
      </c>
      <c r="M65" s="54"/>
      <c r="N65" s="54">
        <v>10</v>
      </c>
      <c r="O65" s="52">
        <v>10.5</v>
      </c>
      <c r="P65" s="53">
        <f t="shared" si="4"/>
        <v>1166</v>
      </c>
      <c r="Q65" s="54">
        <v>84700</v>
      </c>
      <c r="R65" s="50">
        <v>50950</v>
      </c>
      <c r="S65" s="56">
        <v>42228</v>
      </c>
      <c r="T65" s="97">
        <f t="shared" si="1"/>
        <v>-3850</v>
      </c>
    </row>
    <row r="66" spans="1:170">
      <c r="A66" s="46">
        <v>9</v>
      </c>
      <c r="B66" s="46">
        <v>214</v>
      </c>
      <c r="C66" s="46">
        <v>21</v>
      </c>
      <c r="D66" s="68">
        <v>2566</v>
      </c>
      <c r="E66" s="67" t="s">
        <v>34</v>
      </c>
      <c r="F66" s="46">
        <v>2928</v>
      </c>
      <c r="G66" s="54">
        <v>81900</v>
      </c>
      <c r="H66" s="50">
        <v>49900</v>
      </c>
      <c r="I66" s="50"/>
      <c r="J66" s="50"/>
      <c r="K66" s="51">
        <v>2800</v>
      </c>
      <c r="L66" s="54">
        <v>1050</v>
      </c>
      <c r="M66" s="54"/>
      <c r="N66" s="54">
        <v>10</v>
      </c>
      <c r="O66" s="52">
        <v>10.5</v>
      </c>
      <c r="P66" s="53">
        <f t="shared" si="4"/>
        <v>1132</v>
      </c>
      <c r="Q66" s="54">
        <v>81900</v>
      </c>
      <c r="R66" s="50">
        <v>49900</v>
      </c>
      <c r="S66" s="56">
        <v>42259</v>
      </c>
      <c r="T66" s="97">
        <f t="shared" si="1"/>
        <v>-3850</v>
      </c>
    </row>
    <row r="67" spans="1:170">
      <c r="A67" s="46">
        <v>10</v>
      </c>
      <c r="B67" s="46">
        <v>210</v>
      </c>
      <c r="C67" s="46">
        <v>21</v>
      </c>
      <c r="D67" s="68">
        <v>2566</v>
      </c>
      <c r="E67" s="67" t="s">
        <v>34</v>
      </c>
      <c r="F67" s="46">
        <v>2928</v>
      </c>
      <c r="G67" s="54">
        <v>79100</v>
      </c>
      <c r="H67" s="50">
        <v>48850</v>
      </c>
      <c r="I67" s="50"/>
      <c r="J67" s="50"/>
      <c r="K67" s="51">
        <v>2800</v>
      </c>
      <c r="L67" s="54">
        <v>1050</v>
      </c>
      <c r="M67" s="54"/>
      <c r="N67" s="54">
        <v>10</v>
      </c>
      <c r="O67" s="52">
        <v>10.5</v>
      </c>
      <c r="P67" s="53">
        <f t="shared" si="4"/>
        <v>1099</v>
      </c>
      <c r="Q67" s="54">
        <v>79100</v>
      </c>
      <c r="R67" s="50">
        <v>48850</v>
      </c>
      <c r="S67" s="56">
        <v>42289</v>
      </c>
      <c r="T67" s="97">
        <f t="shared" si="1"/>
        <v>-3850</v>
      </c>
    </row>
    <row r="68" spans="1:170">
      <c r="A68" s="59">
        <v>11</v>
      </c>
      <c r="B68" s="46">
        <v>207</v>
      </c>
      <c r="C68" s="46">
        <v>21</v>
      </c>
      <c r="D68" s="68">
        <v>2566</v>
      </c>
      <c r="E68" s="67" t="s">
        <v>34</v>
      </c>
      <c r="F68" s="46">
        <v>2928</v>
      </c>
      <c r="G68" s="54">
        <v>76300</v>
      </c>
      <c r="H68" s="50">
        <v>47800</v>
      </c>
      <c r="I68" s="50"/>
      <c r="J68" s="50"/>
      <c r="K68" s="51">
        <v>2800</v>
      </c>
      <c r="L68" s="54">
        <v>1050</v>
      </c>
      <c r="M68" s="54"/>
      <c r="N68" s="54">
        <v>10</v>
      </c>
      <c r="O68" s="52">
        <v>10.5</v>
      </c>
      <c r="P68" s="53">
        <f t="shared" si="4"/>
        <v>1066</v>
      </c>
      <c r="Q68" s="54">
        <v>76300</v>
      </c>
      <c r="R68" s="50">
        <v>47800</v>
      </c>
      <c r="S68" s="74">
        <v>42320</v>
      </c>
      <c r="T68" s="97">
        <f t="shared" si="1"/>
        <v>-3850</v>
      </c>
    </row>
    <row r="69" spans="1:170">
      <c r="A69" s="59">
        <v>12</v>
      </c>
      <c r="B69" s="46">
        <v>202</v>
      </c>
      <c r="C69" s="46">
        <v>21</v>
      </c>
      <c r="D69" s="68">
        <v>2566</v>
      </c>
      <c r="E69" s="67" t="s">
        <v>34</v>
      </c>
      <c r="F69" s="46">
        <v>2928</v>
      </c>
      <c r="G69" s="54">
        <v>73500</v>
      </c>
      <c r="H69" s="50">
        <v>46750</v>
      </c>
      <c r="I69" s="50"/>
      <c r="J69" s="50"/>
      <c r="K69" s="51">
        <v>2800</v>
      </c>
      <c r="L69" s="54">
        <v>1050</v>
      </c>
      <c r="M69" s="54"/>
      <c r="N69" s="54">
        <v>10</v>
      </c>
      <c r="O69" s="52">
        <v>10.5</v>
      </c>
      <c r="P69" s="53">
        <f t="shared" si="4"/>
        <v>1033</v>
      </c>
      <c r="Q69" s="54">
        <v>73500</v>
      </c>
      <c r="R69" s="50">
        <v>46750</v>
      </c>
      <c r="S69" s="74">
        <v>42350</v>
      </c>
      <c r="T69" s="97">
        <f t="shared" si="1"/>
        <v>-3850</v>
      </c>
    </row>
    <row r="70" spans="1:170">
      <c r="A70" s="46">
        <v>13</v>
      </c>
      <c r="B70" s="46">
        <v>196</v>
      </c>
      <c r="C70" s="46">
        <v>21</v>
      </c>
      <c r="D70" s="68">
        <v>2566</v>
      </c>
      <c r="E70" s="67" t="s">
        <v>34</v>
      </c>
      <c r="F70" s="46">
        <v>2928</v>
      </c>
      <c r="G70" s="54">
        <v>70700</v>
      </c>
      <c r="H70" s="50">
        <v>45700</v>
      </c>
      <c r="I70" s="50"/>
      <c r="J70" s="50"/>
      <c r="K70" s="51">
        <v>2800</v>
      </c>
      <c r="L70" s="54">
        <v>1050</v>
      </c>
      <c r="M70" s="54"/>
      <c r="N70" s="54">
        <v>10</v>
      </c>
      <c r="O70" s="52">
        <v>10.5</v>
      </c>
      <c r="P70" s="53">
        <f t="shared" si="4"/>
        <v>999</v>
      </c>
      <c r="Q70" s="54">
        <v>70700</v>
      </c>
      <c r="R70" s="50">
        <v>45700</v>
      </c>
      <c r="S70" s="56">
        <v>42381</v>
      </c>
      <c r="T70" s="97">
        <f t="shared" si="1"/>
        <v>-3850</v>
      </c>
    </row>
    <row r="71" spans="1:170">
      <c r="A71" s="46"/>
      <c r="B71" s="46"/>
      <c r="C71" s="46"/>
      <c r="D71" s="104" t="s">
        <v>217</v>
      </c>
      <c r="E71" s="67"/>
      <c r="F71" s="46"/>
      <c r="G71" s="54"/>
      <c r="H71" s="50"/>
      <c r="I71" s="50">
        <f>SUBTOTAL(9,I60:I70)</f>
        <v>151050</v>
      </c>
      <c r="J71" s="50">
        <f>SUBTOTAL(9,J60:J70)</f>
        <v>0</v>
      </c>
      <c r="K71" s="51">
        <f>SUBTOTAL(9,K60:K70)</f>
        <v>28000</v>
      </c>
      <c r="L71" s="54">
        <f>SUBTOTAL(9,L60:L70)</f>
        <v>10500</v>
      </c>
      <c r="M71" s="54">
        <f>SUBTOTAL(9,M60:M70)</f>
        <v>0</v>
      </c>
      <c r="N71" s="54"/>
      <c r="O71" s="52"/>
      <c r="P71" s="53"/>
      <c r="Q71" s="54"/>
      <c r="R71" s="50"/>
      <c r="S71" s="56"/>
      <c r="T71" s="97">
        <f t="shared" si="1"/>
        <v>112550</v>
      </c>
    </row>
    <row r="72" spans="1:170">
      <c r="A72" s="46"/>
      <c r="B72" s="46">
        <v>323</v>
      </c>
      <c r="C72" s="46"/>
      <c r="D72" s="103">
        <v>2614</v>
      </c>
      <c r="E72" s="91" t="s">
        <v>176</v>
      </c>
      <c r="F72" s="92">
        <v>2698</v>
      </c>
      <c r="G72" s="51"/>
      <c r="H72" s="51"/>
      <c r="I72" s="93">
        <v>46125</v>
      </c>
      <c r="J72" s="51"/>
      <c r="K72" s="51"/>
      <c r="L72" s="51"/>
      <c r="M72" s="51"/>
      <c r="N72" s="51"/>
      <c r="O72" s="52"/>
      <c r="P72" s="54"/>
      <c r="Q72" s="51"/>
      <c r="R72" s="51"/>
      <c r="S72" s="56">
        <v>42094</v>
      </c>
      <c r="T72" s="97">
        <f t="shared" si="1"/>
        <v>46125</v>
      </c>
    </row>
    <row r="73" spans="1:170">
      <c r="A73" s="46">
        <v>4</v>
      </c>
      <c r="B73" s="46">
        <v>173</v>
      </c>
      <c r="C73" s="46">
        <v>30</v>
      </c>
      <c r="D73" s="68">
        <v>2614</v>
      </c>
      <c r="E73" s="47" t="s">
        <v>40</v>
      </c>
      <c r="F73" s="46">
        <v>2698</v>
      </c>
      <c r="G73" s="54">
        <v>46125</v>
      </c>
      <c r="H73" s="50">
        <v>0</v>
      </c>
      <c r="I73" s="50"/>
      <c r="J73" s="50"/>
      <c r="K73" s="51">
        <v>1400</v>
      </c>
      <c r="L73" s="54"/>
      <c r="M73" s="54"/>
      <c r="N73" s="54"/>
      <c r="O73" s="52">
        <v>10.5</v>
      </c>
      <c r="P73" s="53">
        <f t="shared" ref="P73:P82" si="5">ROUND((G73*O73/1200)+(H73*N73/1200),1/2)</f>
        <v>404</v>
      </c>
      <c r="Q73" s="54">
        <v>46125</v>
      </c>
      <c r="R73" s="50">
        <v>0</v>
      </c>
      <c r="S73" s="56">
        <v>42106</v>
      </c>
      <c r="T73" s="97">
        <f t="shared" si="1"/>
        <v>-1400</v>
      </c>
      <c r="FN73" s="38">
        <f>SUM(A73:FM73)</f>
        <v>140289.5</v>
      </c>
    </row>
    <row r="74" spans="1:170">
      <c r="A74" s="46">
        <v>5</v>
      </c>
      <c r="B74" s="46">
        <v>172</v>
      </c>
      <c r="C74" s="46">
        <v>30</v>
      </c>
      <c r="D74" s="68">
        <v>2614</v>
      </c>
      <c r="E74" s="67" t="s">
        <v>40</v>
      </c>
      <c r="F74" s="46">
        <v>2698</v>
      </c>
      <c r="G74" s="54">
        <v>44725</v>
      </c>
      <c r="H74" s="50">
        <v>0</v>
      </c>
      <c r="I74" s="50"/>
      <c r="J74" s="50"/>
      <c r="K74" s="51">
        <v>1400</v>
      </c>
      <c r="L74" s="54"/>
      <c r="M74" s="54"/>
      <c r="N74" s="54"/>
      <c r="O74" s="52">
        <v>10.5</v>
      </c>
      <c r="P74" s="53">
        <f t="shared" si="5"/>
        <v>391</v>
      </c>
      <c r="Q74" s="54">
        <v>44725</v>
      </c>
      <c r="R74" s="50">
        <v>0</v>
      </c>
      <c r="S74" s="56">
        <v>42136</v>
      </c>
      <c r="T74" s="97">
        <f t="shared" si="1"/>
        <v>-1400</v>
      </c>
    </row>
    <row r="75" spans="1:170">
      <c r="A75" s="46">
        <v>6</v>
      </c>
      <c r="B75" s="46">
        <v>171</v>
      </c>
      <c r="C75" s="46">
        <v>30</v>
      </c>
      <c r="D75" s="68">
        <v>2614</v>
      </c>
      <c r="E75" s="67" t="s">
        <v>40</v>
      </c>
      <c r="F75" s="46">
        <v>2698</v>
      </c>
      <c r="G75" s="54">
        <v>43325</v>
      </c>
      <c r="H75" s="50">
        <v>0</v>
      </c>
      <c r="I75" s="50"/>
      <c r="J75" s="50"/>
      <c r="K75" s="51">
        <v>1400</v>
      </c>
      <c r="L75" s="54"/>
      <c r="M75" s="54"/>
      <c r="N75" s="54"/>
      <c r="O75" s="52">
        <v>10.5</v>
      </c>
      <c r="P75" s="53">
        <f t="shared" si="5"/>
        <v>379</v>
      </c>
      <c r="Q75" s="54">
        <v>43325</v>
      </c>
      <c r="R75" s="50">
        <v>0</v>
      </c>
      <c r="S75" s="56">
        <v>42167</v>
      </c>
      <c r="T75" s="97">
        <f t="shared" si="1"/>
        <v>-1400</v>
      </c>
    </row>
    <row r="76" spans="1:170">
      <c r="A76" s="46">
        <v>7</v>
      </c>
      <c r="B76" s="46">
        <v>169</v>
      </c>
      <c r="C76" s="46">
        <v>30</v>
      </c>
      <c r="D76" s="68">
        <v>2614</v>
      </c>
      <c r="E76" s="67" t="s">
        <v>40</v>
      </c>
      <c r="F76" s="46">
        <v>2698</v>
      </c>
      <c r="G76" s="54">
        <v>41925</v>
      </c>
      <c r="H76" s="50">
        <v>0</v>
      </c>
      <c r="I76" s="50"/>
      <c r="J76" s="50"/>
      <c r="K76" s="51">
        <v>1400</v>
      </c>
      <c r="L76" s="54"/>
      <c r="M76" s="54"/>
      <c r="N76" s="54"/>
      <c r="O76" s="52">
        <v>10.5</v>
      </c>
      <c r="P76" s="53">
        <f t="shared" si="5"/>
        <v>367</v>
      </c>
      <c r="Q76" s="54">
        <v>41925</v>
      </c>
      <c r="R76" s="50">
        <v>0</v>
      </c>
      <c r="S76" s="56">
        <v>42197</v>
      </c>
      <c r="T76" s="97">
        <f t="shared" si="1"/>
        <v>-1400</v>
      </c>
    </row>
    <row r="77" spans="1:170">
      <c r="A77" s="46">
        <v>8</v>
      </c>
      <c r="B77" s="46">
        <v>165</v>
      </c>
      <c r="C77" s="46">
        <v>30</v>
      </c>
      <c r="D77" s="68">
        <v>2614</v>
      </c>
      <c r="E77" s="67" t="s">
        <v>40</v>
      </c>
      <c r="F77" s="46">
        <v>2698</v>
      </c>
      <c r="G77" s="54">
        <v>40525</v>
      </c>
      <c r="H77" s="50">
        <v>0</v>
      </c>
      <c r="I77" s="50"/>
      <c r="J77" s="50"/>
      <c r="K77" s="51">
        <v>1400</v>
      </c>
      <c r="L77" s="54"/>
      <c r="M77" s="54"/>
      <c r="N77" s="54"/>
      <c r="O77" s="52">
        <v>10.5</v>
      </c>
      <c r="P77" s="53">
        <f t="shared" si="5"/>
        <v>355</v>
      </c>
      <c r="Q77" s="54">
        <v>40525</v>
      </c>
      <c r="R77" s="50">
        <v>0</v>
      </c>
      <c r="S77" s="56">
        <v>42228</v>
      </c>
      <c r="T77" s="97">
        <f t="shared" si="1"/>
        <v>-1400</v>
      </c>
    </row>
    <row r="78" spans="1:170">
      <c r="A78" s="46">
        <v>9</v>
      </c>
      <c r="B78" s="46">
        <v>162</v>
      </c>
      <c r="C78" s="46">
        <v>30</v>
      </c>
      <c r="D78" s="68">
        <v>2614</v>
      </c>
      <c r="E78" s="67" t="s">
        <v>40</v>
      </c>
      <c r="F78" s="46">
        <v>2698</v>
      </c>
      <c r="G78" s="54">
        <v>39125</v>
      </c>
      <c r="H78" s="50">
        <v>0</v>
      </c>
      <c r="I78" s="50"/>
      <c r="J78" s="50"/>
      <c r="K78" s="51">
        <v>1400</v>
      </c>
      <c r="L78" s="54"/>
      <c r="M78" s="54"/>
      <c r="N78" s="54"/>
      <c r="O78" s="52">
        <v>10.5</v>
      </c>
      <c r="P78" s="53">
        <f t="shared" si="5"/>
        <v>342</v>
      </c>
      <c r="Q78" s="54">
        <v>39125</v>
      </c>
      <c r="R78" s="50">
        <v>0</v>
      </c>
      <c r="S78" s="56">
        <v>42259</v>
      </c>
      <c r="T78" s="97">
        <f t="shared" si="1"/>
        <v>-1400</v>
      </c>
    </row>
    <row r="79" spans="1:170">
      <c r="A79" s="46">
        <v>10</v>
      </c>
      <c r="B79" s="46">
        <v>156</v>
      </c>
      <c r="C79" s="46">
        <v>30</v>
      </c>
      <c r="D79" s="68">
        <v>2614</v>
      </c>
      <c r="E79" s="67" t="s">
        <v>63</v>
      </c>
      <c r="F79" s="46">
        <v>2698</v>
      </c>
      <c r="G79" s="54">
        <v>37725</v>
      </c>
      <c r="H79" s="50">
        <v>0</v>
      </c>
      <c r="I79" s="50"/>
      <c r="J79" s="50"/>
      <c r="K79" s="51">
        <v>1400</v>
      </c>
      <c r="L79" s="54"/>
      <c r="M79" s="54"/>
      <c r="N79" s="54"/>
      <c r="O79" s="52">
        <v>10.5</v>
      </c>
      <c r="P79" s="53">
        <f t="shared" si="5"/>
        <v>330</v>
      </c>
      <c r="Q79" s="54">
        <v>37725</v>
      </c>
      <c r="R79" s="50">
        <v>0</v>
      </c>
      <c r="S79" s="56">
        <v>42289</v>
      </c>
      <c r="T79" s="97">
        <f t="shared" si="1"/>
        <v>-1400</v>
      </c>
    </row>
    <row r="80" spans="1:170">
      <c r="A80" s="59">
        <v>11</v>
      </c>
      <c r="B80" s="46">
        <v>151</v>
      </c>
      <c r="C80" s="46">
        <v>30</v>
      </c>
      <c r="D80" s="68">
        <v>2614</v>
      </c>
      <c r="E80" s="67" t="s">
        <v>63</v>
      </c>
      <c r="F80" s="46">
        <v>2698</v>
      </c>
      <c r="G80" s="54">
        <v>36325</v>
      </c>
      <c r="H80" s="50">
        <v>0</v>
      </c>
      <c r="I80" s="50"/>
      <c r="J80" s="50"/>
      <c r="K80" s="51">
        <v>1400</v>
      </c>
      <c r="L80" s="54"/>
      <c r="M80" s="54"/>
      <c r="N80" s="54"/>
      <c r="O80" s="52">
        <v>10.5</v>
      </c>
      <c r="P80" s="53">
        <f t="shared" si="5"/>
        <v>318</v>
      </c>
      <c r="Q80" s="54">
        <v>36325</v>
      </c>
      <c r="R80" s="50">
        <v>0</v>
      </c>
      <c r="S80" s="74">
        <v>42320</v>
      </c>
      <c r="T80" s="97">
        <f t="shared" si="1"/>
        <v>-1400</v>
      </c>
    </row>
    <row r="81" spans="1:170">
      <c r="A81" s="59">
        <v>12</v>
      </c>
      <c r="B81" s="46">
        <v>147</v>
      </c>
      <c r="C81" s="46">
        <v>30</v>
      </c>
      <c r="D81" s="68">
        <v>2614</v>
      </c>
      <c r="E81" s="67" t="s">
        <v>63</v>
      </c>
      <c r="F81" s="46">
        <v>2698</v>
      </c>
      <c r="G81" s="54">
        <v>34925</v>
      </c>
      <c r="H81" s="50">
        <v>0</v>
      </c>
      <c r="I81" s="50"/>
      <c r="J81" s="50"/>
      <c r="K81" s="51">
        <v>1400</v>
      </c>
      <c r="L81" s="54"/>
      <c r="M81" s="54"/>
      <c r="N81" s="54"/>
      <c r="O81" s="52">
        <v>10.5</v>
      </c>
      <c r="P81" s="53">
        <f t="shared" si="5"/>
        <v>306</v>
      </c>
      <c r="Q81" s="54">
        <v>34925</v>
      </c>
      <c r="R81" s="50">
        <v>0</v>
      </c>
      <c r="S81" s="74">
        <v>42350</v>
      </c>
      <c r="T81" s="97">
        <f t="shared" si="1"/>
        <v>-1400</v>
      </c>
    </row>
    <row r="82" spans="1:170">
      <c r="A82" s="46">
        <v>13</v>
      </c>
      <c r="B82" s="46">
        <v>141</v>
      </c>
      <c r="C82" s="46">
        <v>30</v>
      </c>
      <c r="D82" s="68">
        <v>2614</v>
      </c>
      <c r="E82" s="67" t="s">
        <v>63</v>
      </c>
      <c r="F82" s="46">
        <v>2698</v>
      </c>
      <c r="G82" s="54">
        <v>33525</v>
      </c>
      <c r="H82" s="50">
        <v>0</v>
      </c>
      <c r="I82" s="50"/>
      <c r="J82" s="50"/>
      <c r="K82" s="51">
        <v>1400</v>
      </c>
      <c r="L82" s="54"/>
      <c r="M82" s="54"/>
      <c r="N82" s="54"/>
      <c r="O82" s="52">
        <v>10.5</v>
      </c>
      <c r="P82" s="53">
        <f t="shared" si="5"/>
        <v>293</v>
      </c>
      <c r="Q82" s="54">
        <v>33525</v>
      </c>
      <c r="R82" s="50">
        <v>0</v>
      </c>
      <c r="S82" s="56">
        <v>42381</v>
      </c>
      <c r="T82" s="97">
        <f t="shared" si="1"/>
        <v>-1400</v>
      </c>
    </row>
    <row r="83" spans="1:170">
      <c r="A83" s="46"/>
      <c r="B83" s="46"/>
      <c r="C83" s="46"/>
      <c r="D83" s="104" t="s">
        <v>210</v>
      </c>
      <c r="E83" s="67"/>
      <c r="F83" s="46"/>
      <c r="G83" s="54"/>
      <c r="H83" s="50"/>
      <c r="I83" s="50">
        <f>SUBTOTAL(9,I72:I82)</f>
        <v>46125</v>
      </c>
      <c r="J83" s="50">
        <f>SUBTOTAL(9,J72:J82)</f>
        <v>0</v>
      </c>
      <c r="K83" s="51">
        <f>SUBTOTAL(9,K72:K82)</f>
        <v>14000</v>
      </c>
      <c r="L83" s="54">
        <f>SUBTOTAL(9,L72:L82)</f>
        <v>0</v>
      </c>
      <c r="M83" s="54">
        <f>SUBTOTAL(9,M72:M82)</f>
        <v>0</v>
      </c>
      <c r="N83" s="54"/>
      <c r="O83" s="52"/>
      <c r="P83" s="53"/>
      <c r="Q83" s="54"/>
      <c r="R83" s="50"/>
      <c r="S83" s="56"/>
      <c r="T83" s="97">
        <f t="shared" si="1"/>
        <v>32125</v>
      </c>
    </row>
    <row r="84" spans="1:170">
      <c r="A84" s="46"/>
      <c r="B84" s="46">
        <v>291</v>
      </c>
      <c r="C84" s="46"/>
      <c r="D84" s="102">
        <v>2623</v>
      </c>
      <c r="E84" s="87" t="s">
        <v>143</v>
      </c>
      <c r="F84" s="46"/>
      <c r="G84" s="51"/>
      <c r="H84" s="51"/>
      <c r="I84" s="51"/>
      <c r="J84" s="88">
        <v>100000</v>
      </c>
      <c r="K84" s="51"/>
      <c r="L84" s="51"/>
      <c r="M84" s="88"/>
      <c r="N84" s="51"/>
      <c r="O84" s="52"/>
      <c r="P84" s="54"/>
      <c r="Q84" s="51"/>
      <c r="R84" s="51"/>
      <c r="S84" s="87" t="s">
        <v>142</v>
      </c>
      <c r="T84" s="97">
        <f t="shared" si="1"/>
        <v>100000</v>
      </c>
    </row>
    <row r="85" spans="1:170">
      <c r="A85" s="46"/>
      <c r="B85" s="46">
        <v>277</v>
      </c>
      <c r="C85" s="46"/>
      <c r="D85" s="102">
        <v>2623</v>
      </c>
      <c r="E85" s="87" t="s">
        <v>143</v>
      </c>
      <c r="F85" s="46"/>
      <c r="G85" s="51"/>
      <c r="H85" s="51"/>
      <c r="I85" s="51"/>
      <c r="J85" s="51"/>
      <c r="K85" s="51"/>
      <c r="L85" s="51"/>
      <c r="M85" s="88">
        <v>1700</v>
      </c>
      <c r="N85" s="51"/>
      <c r="O85" s="52"/>
      <c r="P85" s="54"/>
      <c r="Q85" s="51"/>
      <c r="R85" s="51"/>
      <c r="S85" s="87" t="s">
        <v>149</v>
      </c>
      <c r="T85" s="97">
        <f t="shared" si="1"/>
        <v>-1700</v>
      </c>
    </row>
    <row r="86" spans="1:170" ht="25.5">
      <c r="A86" s="46"/>
      <c r="B86" s="46"/>
      <c r="C86" s="46"/>
      <c r="D86" s="107" t="s">
        <v>225</v>
      </c>
      <c r="E86" s="87"/>
      <c r="F86" s="46"/>
      <c r="G86" s="51"/>
      <c r="H86" s="51"/>
      <c r="I86" s="51">
        <f>SUBTOTAL(9,I84:I85)</f>
        <v>0</v>
      </c>
      <c r="J86" s="51">
        <f>SUBTOTAL(9,J84:J85)</f>
        <v>100000</v>
      </c>
      <c r="K86" s="51">
        <f>SUBTOTAL(9,K84:K85)</f>
        <v>0</v>
      </c>
      <c r="L86" s="51">
        <f>SUBTOTAL(9,L84:L85)</f>
        <v>0</v>
      </c>
      <c r="M86" s="88">
        <f>SUBTOTAL(9,M84:M85)</f>
        <v>1700</v>
      </c>
      <c r="N86" s="51"/>
      <c r="O86" s="52"/>
      <c r="P86" s="54"/>
      <c r="Q86" s="51"/>
      <c r="R86" s="51"/>
      <c r="S86" s="87"/>
      <c r="T86" s="97">
        <f t="shared" si="1"/>
        <v>98300</v>
      </c>
    </row>
    <row r="87" spans="1:170">
      <c r="A87" s="46"/>
      <c r="B87" s="46">
        <v>292</v>
      </c>
      <c r="C87" s="46"/>
      <c r="D87" s="102">
        <v>2625</v>
      </c>
      <c r="E87" s="87" t="s">
        <v>129</v>
      </c>
      <c r="F87" s="46"/>
      <c r="G87" s="51"/>
      <c r="H87" s="51"/>
      <c r="I87" s="51"/>
      <c r="J87" s="88">
        <v>100000</v>
      </c>
      <c r="K87" s="51"/>
      <c r="L87" s="51"/>
      <c r="M87" s="88"/>
      <c r="N87" s="51"/>
      <c r="O87" s="52"/>
      <c r="P87" s="54"/>
      <c r="Q87" s="51"/>
      <c r="R87" s="51"/>
      <c r="S87" s="87" t="s">
        <v>128</v>
      </c>
      <c r="T87" s="97">
        <f t="shared" si="1"/>
        <v>100000</v>
      </c>
    </row>
    <row r="88" spans="1:170">
      <c r="A88" s="46">
        <v>13</v>
      </c>
      <c r="B88" s="46">
        <v>32</v>
      </c>
      <c r="C88" s="46">
        <v>21</v>
      </c>
      <c r="D88" s="68">
        <v>2625</v>
      </c>
      <c r="E88" s="67" t="s">
        <v>2</v>
      </c>
      <c r="F88" s="46">
        <v>4100</v>
      </c>
      <c r="G88" s="54">
        <v>0</v>
      </c>
      <c r="H88" s="54">
        <v>100000</v>
      </c>
      <c r="I88" s="54"/>
      <c r="J88" s="54"/>
      <c r="K88" s="51"/>
      <c r="L88" s="54"/>
      <c r="M88" s="54"/>
      <c r="N88" s="54">
        <v>9.5</v>
      </c>
      <c r="O88" s="52">
        <v>9.5</v>
      </c>
      <c r="P88" s="53">
        <f>ROUND((G88*O88/1200)+(H88*N88/1200),1/2)</f>
        <v>792</v>
      </c>
      <c r="Q88" s="54">
        <v>0</v>
      </c>
      <c r="R88" s="54">
        <v>100000</v>
      </c>
      <c r="S88" s="56">
        <v>42381</v>
      </c>
      <c r="T88" s="97">
        <f t="shared" si="1"/>
        <v>0</v>
      </c>
    </row>
    <row r="89" spans="1:170">
      <c r="A89" s="46"/>
      <c r="B89" s="46"/>
      <c r="C89" s="46"/>
      <c r="D89" s="104" t="s">
        <v>194</v>
      </c>
      <c r="E89" s="67"/>
      <c r="F89" s="46"/>
      <c r="G89" s="54"/>
      <c r="H89" s="54"/>
      <c r="I89" s="54">
        <f>SUBTOTAL(9,I87:I88)</f>
        <v>0</v>
      </c>
      <c r="J89" s="54">
        <f>SUBTOTAL(9,J87:J88)</f>
        <v>100000</v>
      </c>
      <c r="K89" s="51">
        <f>SUBTOTAL(9,K87:K88)</f>
        <v>0</v>
      </c>
      <c r="L89" s="54">
        <f>SUBTOTAL(9,L87:L88)</f>
        <v>0</v>
      </c>
      <c r="M89" s="54">
        <f>SUBTOTAL(9,M87:M88)</f>
        <v>0</v>
      </c>
      <c r="N89" s="54"/>
      <c r="O89" s="52"/>
      <c r="P89" s="53"/>
      <c r="Q89" s="54"/>
      <c r="R89" s="54"/>
      <c r="S89" s="56"/>
      <c r="T89" s="97">
        <f t="shared" si="1"/>
        <v>100000</v>
      </c>
    </row>
    <row r="90" spans="1:170">
      <c r="A90" s="46"/>
      <c r="B90" s="46">
        <v>320</v>
      </c>
      <c r="C90" s="46"/>
      <c r="D90" s="103">
        <v>2627</v>
      </c>
      <c r="E90" s="91" t="s">
        <v>173</v>
      </c>
      <c r="F90" s="92">
        <v>2833</v>
      </c>
      <c r="G90" s="51"/>
      <c r="H90" s="51"/>
      <c r="I90" s="93">
        <v>35800</v>
      </c>
      <c r="J90" s="51"/>
      <c r="K90" s="51"/>
      <c r="L90" s="51"/>
      <c r="M90" s="51"/>
      <c r="N90" s="51"/>
      <c r="O90" s="52"/>
      <c r="P90" s="54"/>
      <c r="Q90" s="51"/>
      <c r="R90" s="51"/>
      <c r="S90" s="56">
        <v>42094</v>
      </c>
      <c r="T90" s="97">
        <f t="shared" si="1"/>
        <v>35800</v>
      </c>
    </row>
    <row r="91" spans="1:170">
      <c r="A91" s="46">
        <v>4</v>
      </c>
      <c r="B91" s="46">
        <v>13</v>
      </c>
      <c r="C91" s="46">
        <v>32</v>
      </c>
      <c r="D91" s="68">
        <v>2627</v>
      </c>
      <c r="E91" s="47" t="s">
        <v>44</v>
      </c>
      <c r="F91" s="46">
        <v>2833</v>
      </c>
      <c r="G91" s="54">
        <v>0</v>
      </c>
      <c r="H91" s="50">
        <v>35800</v>
      </c>
      <c r="I91" s="50"/>
      <c r="J91" s="50"/>
      <c r="K91" s="51"/>
      <c r="L91" s="54">
        <v>700</v>
      </c>
      <c r="M91" s="54"/>
      <c r="N91" s="54">
        <v>10</v>
      </c>
      <c r="O91" s="52">
        <v>10.5</v>
      </c>
      <c r="P91" s="53">
        <f t="shared" ref="P91:P100" si="6">ROUND((G91*O91/1200)+(H91*N91/1200),1/2)</f>
        <v>298</v>
      </c>
      <c r="Q91" s="54">
        <v>0</v>
      </c>
      <c r="R91" s="50">
        <v>35800</v>
      </c>
      <c r="S91" s="56">
        <v>42106</v>
      </c>
      <c r="T91" s="97">
        <f t="shared" si="1"/>
        <v>-700</v>
      </c>
      <c r="FN91" s="38">
        <f>SUM(A91:FM91)</f>
        <v>119533.5</v>
      </c>
    </row>
    <row r="92" spans="1:170">
      <c r="A92" s="46">
        <v>5</v>
      </c>
      <c r="B92" s="46">
        <v>12</v>
      </c>
      <c r="C92" s="46">
        <v>32</v>
      </c>
      <c r="D92" s="68">
        <v>2627</v>
      </c>
      <c r="E92" s="67" t="s">
        <v>44</v>
      </c>
      <c r="F92" s="46">
        <v>2833</v>
      </c>
      <c r="G92" s="54">
        <v>0</v>
      </c>
      <c r="H92" s="50">
        <v>35100</v>
      </c>
      <c r="I92" s="50"/>
      <c r="J92" s="50"/>
      <c r="K92" s="51"/>
      <c r="L92" s="54">
        <v>700</v>
      </c>
      <c r="M92" s="54"/>
      <c r="N92" s="54">
        <v>10</v>
      </c>
      <c r="O92" s="52">
        <v>10.5</v>
      </c>
      <c r="P92" s="53">
        <f t="shared" si="6"/>
        <v>293</v>
      </c>
      <c r="Q92" s="54">
        <v>0</v>
      </c>
      <c r="R92" s="50">
        <v>35100</v>
      </c>
      <c r="S92" s="56">
        <v>42136</v>
      </c>
      <c r="T92" s="97">
        <f t="shared" ref="T92:T155" si="7">+I92+J92-K92-L92-M92</f>
        <v>-700</v>
      </c>
    </row>
    <row r="93" spans="1:170">
      <c r="A93" s="46">
        <v>6</v>
      </c>
      <c r="B93" s="46">
        <v>11</v>
      </c>
      <c r="C93" s="46">
        <v>32</v>
      </c>
      <c r="D93" s="68">
        <v>2627</v>
      </c>
      <c r="E93" s="67" t="s">
        <v>44</v>
      </c>
      <c r="F93" s="46">
        <v>2833</v>
      </c>
      <c r="G93" s="54">
        <v>0</v>
      </c>
      <c r="H93" s="50">
        <v>34400</v>
      </c>
      <c r="I93" s="50"/>
      <c r="J93" s="50"/>
      <c r="K93" s="51"/>
      <c r="L93" s="54">
        <v>700</v>
      </c>
      <c r="M93" s="54"/>
      <c r="N93" s="54">
        <v>10</v>
      </c>
      <c r="O93" s="52">
        <v>10.5</v>
      </c>
      <c r="P93" s="53">
        <f t="shared" si="6"/>
        <v>287</v>
      </c>
      <c r="Q93" s="54">
        <v>0</v>
      </c>
      <c r="R93" s="50">
        <v>34400</v>
      </c>
      <c r="S93" s="56">
        <v>42167</v>
      </c>
      <c r="T93" s="97">
        <f t="shared" si="7"/>
        <v>-700</v>
      </c>
    </row>
    <row r="94" spans="1:170">
      <c r="A94" s="46">
        <v>7</v>
      </c>
      <c r="B94" s="46">
        <v>9</v>
      </c>
      <c r="C94" s="46">
        <v>32</v>
      </c>
      <c r="D94" s="68">
        <v>2627</v>
      </c>
      <c r="E94" s="67" t="s">
        <v>44</v>
      </c>
      <c r="F94" s="46">
        <v>2833</v>
      </c>
      <c r="G94" s="54">
        <v>0</v>
      </c>
      <c r="H94" s="50">
        <v>33700</v>
      </c>
      <c r="I94" s="50"/>
      <c r="J94" s="50"/>
      <c r="K94" s="51"/>
      <c r="L94" s="54">
        <v>700</v>
      </c>
      <c r="M94" s="54"/>
      <c r="N94" s="54">
        <v>10</v>
      </c>
      <c r="O94" s="52">
        <v>10.5</v>
      </c>
      <c r="P94" s="53">
        <f t="shared" si="6"/>
        <v>281</v>
      </c>
      <c r="Q94" s="54">
        <v>0</v>
      </c>
      <c r="R94" s="50">
        <v>33700</v>
      </c>
      <c r="S94" s="56">
        <v>42197</v>
      </c>
      <c r="T94" s="97">
        <f t="shared" si="7"/>
        <v>-700</v>
      </c>
    </row>
    <row r="95" spans="1:170">
      <c r="A95" s="46">
        <v>8</v>
      </c>
      <c r="B95" s="46">
        <v>10</v>
      </c>
      <c r="C95" s="46">
        <v>32</v>
      </c>
      <c r="D95" s="68">
        <v>2627</v>
      </c>
      <c r="E95" s="67" t="s">
        <v>44</v>
      </c>
      <c r="F95" s="46">
        <v>2833</v>
      </c>
      <c r="G95" s="54">
        <v>0</v>
      </c>
      <c r="H95" s="50">
        <v>33700</v>
      </c>
      <c r="I95" s="50"/>
      <c r="J95" s="50"/>
      <c r="K95" s="51"/>
      <c r="L95" s="54">
        <v>700</v>
      </c>
      <c r="M95" s="54"/>
      <c r="N95" s="54">
        <v>10</v>
      </c>
      <c r="O95" s="52">
        <v>10.5</v>
      </c>
      <c r="P95" s="53">
        <f t="shared" si="6"/>
        <v>281</v>
      </c>
      <c r="Q95" s="54">
        <v>0</v>
      </c>
      <c r="R95" s="50">
        <v>33700</v>
      </c>
      <c r="S95" s="56">
        <v>42228</v>
      </c>
      <c r="T95" s="97">
        <f t="shared" si="7"/>
        <v>-700</v>
      </c>
    </row>
    <row r="96" spans="1:170">
      <c r="A96" s="46">
        <v>9</v>
      </c>
      <c r="B96" s="46">
        <v>8</v>
      </c>
      <c r="C96" s="46">
        <v>32</v>
      </c>
      <c r="D96" s="68">
        <v>2627</v>
      </c>
      <c r="E96" s="67" t="s">
        <v>44</v>
      </c>
      <c r="F96" s="46">
        <v>2833</v>
      </c>
      <c r="G96" s="54">
        <v>0</v>
      </c>
      <c r="H96" s="50">
        <v>33000</v>
      </c>
      <c r="I96" s="50"/>
      <c r="J96" s="50"/>
      <c r="K96" s="51"/>
      <c r="L96" s="54">
        <v>700</v>
      </c>
      <c r="M96" s="54"/>
      <c r="N96" s="54">
        <v>10</v>
      </c>
      <c r="O96" s="52">
        <v>10.5</v>
      </c>
      <c r="P96" s="53">
        <f t="shared" si="6"/>
        <v>275</v>
      </c>
      <c r="Q96" s="54">
        <v>0</v>
      </c>
      <c r="R96" s="50">
        <v>33000</v>
      </c>
      <c r="S96" s="56">
        <v>42259</v>
      </c>
      <c r="T96" s="97">
        <f t="shared" si="7"/>
        <v>-700</v>
      </c>
    </row>
    <row r="97" spans="1:170">
      <c r="A97" s="46">
        <v>10</v>
      </c>
      <c r="B97" s="46">
        <v>7</v>
      </c>
      <c r="C97" s="46">
        <v>32</v>
      </c>
      <c r="D97" s="68">
        <v>2627</v>
      </c>
      <c r="E97" s="67" t="s">
        <v>44</v>
      </c>
      <c r="F97" s="46">
        <v>2833</v>
      </c>
      <c r="G97" s="54">
        <v>0</v>
      </c>
      <c r="H97" s="50">
        <v>31600</v>
      </c>
      <c r="I97" s="50"/>
      <c r="J97" s="50"/>
      <c r="K97" s="51"/>
      <c r="L97" s="54">
        <v>700</v>
      </c>
      <c r="M97" s="54"/>
      <c r="N97" s="54">
        <v>10</v>
      </c>
      <c r="O97" s="52">
        <v>10.5</v>
      </c>
      <c r="P97" s="53">
        <f t="shared" si="6"/>
        <v>263</v>
      </c>
      <c r="Q97" s="54">
        <v>0</v>
      </c>
      <c r="R97" s="50">
        <v>31600</v>
      </c>
      <c r="S97" s="56">
        <v>42289</v>
      </c>
      <c r="T97" s="97">
        <f t="shared" si="7"/>
        <v>-700</v>
      </c>
    </row>
    <row r="98" spans="1:170">
      <c r="A98" s="59">
        <v>11</v>
      </c>
      <c r="B98" s="46">
        <v>6</v>
      </c>
      <c r="C98" s="46">
        <v>32</v>
      </c>
      <c r="D98" s="68">
        <v>2627</v>
      </c>
      <c r="E98" s="67" t="s">
        <v>44</v>
      </c>
      <c r="F98" s="46">
        <v>2833</v>
      </c>
      <c r="G98" s="54">
        <v>0</v>
      </c>
      <c r="H98" s="50">
        <v>30900</v>
      </c>
      <c r="I98" s="50"/>
      <c r="J98" s="50"/>
      <c r="K98" s="51"/>
      <c r="L98" s="54">
        <v>700</v>
      </c>
      <c r="M98" s="54"/>
      <c r="N98" s="54">
        <v>10</v>
      </c>
      <c r="O98" s="52">
        <v>10.5</v>
      </c>
      <c r="P98" s="53">
        <f t="shared" si="6"/>
        <v>258</v>
      </c>
      <c r="Q98" s="54">
        <v>0</v>
      </c>
      <c r="R98" s="50">
        <v>30900</v>
      </c>
      <c r="S98" s="74">
        <v>42320</v>
      </c>
      <c r="T98" s="97">
        <f t="shared" si="7"/>
        <v>-700</v>
      </c>
    </row>
    <row r="99" spans="1:170">
      <c r="A99" s="59">
        <v>12</v>
      </c>
      <c r="B99" s="46">
        <v>5</v>
      </c>
      <c r="C99" s="46">
        <v>32</v>
      </c>
      <c r="D99" s="68">
        <v>2627</v>
      </c>
      <c r="E99" s="67" t="s">
        <v>44</v>
      </c>
      <c r="F99" s="46">
        <v>2833</v>
      </c>
      <c r="G99" s="54">
        <v>0</v>
      </c>
      <c r="H99" s="50">
        <v>30200</v>
      </c>
      <c r="I99" s="50"/>
      <c r="J99" s="50"/>
      <c r="K99" s="51"/>
      <c r="L99" s="54">
        <v>700</v>
      </c>
      <c r="M99" s="54"/>
      <c r="N99" s="54">
        <v>10</v>
      </c>
      <c r="O99" s="52">
        <v>10.5</v>
      </c>
      <c r="P99" s="53">
        <f t="shared" si="6"/>
        <v>252</v>
      </c>
      <c r="Q99" s="54">
        <v>0</v>
      </c>
      <c r="R99" s="50">
        <v>30200</v>
      </c>
      <c r="S99" s="74">
        <v>42350</v>
      </c>
      <c r="T99" s="97">
        <f t="shared" si="7"/>
        <v>-700</v>
      </c>
    </row>
    <row r="100" spans="1:170">
      <c r="A100" s="46">
        <v>13</v>
      </c>
      <c r="B100" s="46">
        <v>4</v>
      </c>
      <c r="C100" s="46">
        <v>32</v>
      </c>
      <c r="D100" s="68">
        <v>2627</v>
      </c>
      <c r="E100" s="67" t="s">
        <v>44</v>
      </c>
      <c r="F100" s="46">
        <v>2833</v>
      </c>
      <c r="G100" s="54">
        <v>0</v>
      </c>
      <c r="H100" s="50">
        <v>29500</v>
      </c>
      <c r="I100" s="50"/>
      <c r="J100" s="50"/>
      <c r="K100" s="51"/>
      <c r="L100" s="54">
        <v>700</v>
      </c>
      <c r="M100" s="54"/>
      <c r="N100" s="54">
        <v>10</v>
      </c>
      <c r="O100" s="52">
        <v>10.5</v>
      </c>
      <c r="P100" s="53">
        <f t="shared" si="6"/>
        <v>246</v>
      </c>
      <c r="Q100" s="54">
        <v>0</v>
      </c>
      <c r="R100" s="50">
        <v>29500</v>
      </c>
      <c r="S100" s="56">
        <v>42381</v>
      </c>
      <c r="T100" s="97">
        <f t="shared" si="7"/>
        <v>-700</v>
      </c>
    </row>
    <row r="101" spans="1:170">
      <c r="A101" s="46"/>
      <c r="B101" s="46"/>
      <c r="C101" s="46"/>
      <c r="D101" s="104" t="s">
        <v>189</v>
      </c>
      <c r="E101" s="67"/>
      <c r="F101" s="46"/>
      <c r="G101" s="54"/>
      <c r="H101" s="50"/>
      <c r="I101" s="50">
        <f>SUBTOTAL(9,I90:I100)</f>
        <v>35800</v>
      </c>
      <c r="J101" s="50">
        <f>SUBTOTAL(9,J90:J100)</f>
        <v>0</v>
      </c>
      <c r="K101" s="51">
        <f>SUBTOTAL(9,K90:K100)</f>
        <v>0</v>
      </c>
      <c r="L101" s="54">
        <f>SUBTOTAL(9,L90:L100)</f>
        <v>7000</v>
      </c>
      <c r="M101" s="54">
        <f>SUBTOTAL(9,M90:M100)</f>
        <v>0</v>
      </c>
      <c r="N101" s="54"/>
      <c r="O101" s="52"/>
      <c r="P101" s="53"/>
      <c r="Q101" s="54"/>
      <c r="R101" s="50"/>
      <c r="S101" s="56"/>
      <c r="T101" s="97">
        <f t="shared" si="7"/>
        <v>28800</v>
      </c>
    </row>
    <row r="102" spans="1:170">
      <c r="A102" s="46"/>
      <c r="B102" s="46">
        <v>316</v>
      </c>
      <c r="C102" s="46"/>
      <c r="D102" s="103">
        <v>2642</v>
      </c>
      <c r="E102" s="91" t="s">
        <v>169</v>
      </c>
      <c r="F102" s="92">
        <v>2858</v>
      </c>
      <c r="G102" s="51"/>
      <c r="H102" s="51"/>
      <c r="I102" s="93">
        <v>30560</v>
      </c>
      <c r="J102" s="51"/>
      <c r="K102" s="51"/>
      <c r="L102" s="51"/>
      <c r="M102" s="51"/>
      <c r="N102" s="51"/>
      <c r="O102" s="52"/>
      <c r="P102" s="54"/>
      <c r="Q102" s="51"/>
      <c r="R102" s="51"/>
      <c r="S102" s="56">
        <v>42094</v>
      </c>
      <c r="T102" s="97">
        <f t="shared" si="7"/>
        <v>30560</v>
      </c>
    </row>
    <row r="103" spans="1:170">
      <c r="A103" s="46">
        <v>4</v>
      </c>
      <c r="B103" s="46">
        <v>132</v>
      </c>
      <c r="C103" s="46">
        <v>30</v>
      </c>
      <c r="D103" s="68">
        <v>2642</v>
      </c>
      <c r="E103" s="47" t="s">
        <v>41</v>
      </c>
      <c r="F103" s="46">
        <v>2858</v>
      </c>
      <c r="G103" s="54">
        <v>30560</v>
      </c>
      <c r="H103" s="50">
        <v>0</v>
      </c>
      <c r="I103" s="50"/>
      <c r="J103" s="50"/>
      <c r="K103" s="51">
        <v>800</v>
      </c>
      <c r="L103" s="54"/>
      <c r="M103" s="54"/>
      <c r="N103" s="54"/>
      <c r="O103" s="52">
        <v>10.5</v>
      </c>
      <c r="P103" s="53">
        <f>ROUND((G103*O103/1200)+(H103*N103/1200),1/2)</f>
        <v>267</v>
      </c>
      <c r="Q103" s="54">
        <v>30560</v>
      </c>
      <c r="R103" s="50">
        <v>0</v>
      </c>
      <c r="S103" s="56">
        <v>42106</v>
      </c>
      <c r="T103" s="97">
        <f t="shared" si="7"/>
        <v>-800</v>
      </c>
      <c r="FN103" s="38">
        <f>SUM(A103:FM103)</f>
        <v>109169.5</v>
      </c>
    </row>
    <row r="104" spans="1:170">
      <c r="A104" s="46">
        <v>5</v>
      </c>
      <c r="B104" s="46">
        <v>128</v>
      </c>
      <c r="C104" s="46">
        <v>30</v>
      </c>
      <c r="D104" s="68">
        <v>2642</v>
      </c>
      <c r="E104" s="67" t="s">
        <v>41</v>
      </c>
      <c r="F104" s="46">
        <v>2858</v>
      </c>
      <c r="G104" s="54">
        <v>29760</v>
      </c>
      <c r="H104" s="50">
        <v>0</v>
      </c>
      <c r="I104" s="50"/>
      <c r="J104" s="50"/>
      <c r="K104" s="51">
        <v>800</v>
      </c>
      <c r="L104" s="54"/>
      <c r="M104" s="54"/>
      <c r="N104" s="54"/>
      <c r="O104" s="52">
        <v>10.5</v>
      </c>
      <c r="P104" s="53">
        <f>ROUND((G104*O104/1200)+(H104*N104/1200),1/2)</f>
        <v>260</v>
      </c>
      <c r="Q104" s="54">
        <v>29760</v>
      </c>
      <c r="R104" s="50">
        <v>0</v>
      </c>
      <c r="S104" s="56">
        <v>42136</v>
      </c>
      <c r="T104" s="97">
        <f t="shared" si="7"/>
        <v>-800</v>
      </c>
    </row>
    <row r="105" spans="1:170">
      <c r="A105" s="46">
        <v>6</v>
      </c>
      <c r="B105" s="46">
        <v>125</v>
      </c>
      <c r="C105" s="46">
        <v>30</v>
      </c>
      <c r="D105" s="68">
        <v>2642</v>
      </c>
      <c r="E105" s="67" t="s">
        <v>41</v>
      </c>
      <c r="F105" s="46">
        <v>2858</v>
      </c>
      <c r="G105" s="54">
        <v>28960</v>
      </c>
      <c r="H105" s="50">
        <v>0</v>
      </c>
      <c r="I105" s="50"/>
      <c r="J105" s="50"/>
      <c r="K105" s="51">
        <v>800</v>
      </c>
      <c r="L105" s="54"/>
      <c r="M105" s="54"/>
      <c r="N105" s="54"/>
      <c r="O105" s="52">
        <v>10.5</v>
      </c>
      <c r="P105" s="53">
        <f>ROUND((G105*O105/1200)+(H105*N105/1200),1/2)</f>
        <v>253</v>
      </c>
      <c r="Q105" s="54">
        <v>28960</v>
      </c>
      <c r="R105" s="50">
        <v>0</v>
      </c>
      <c r="S105" s="56">
        <v>42167</v>
      </c>
      <c r="T105" s="97">
        <f t="shared" si="7"/>
        <v>-800</v>
      </c>
    </row>
    <row r="106" spans="1:170">
      <c r="A106" s="46">
        <v>7</v>
      </c>
      <c r="B106" s="46">
        <v>119</v>
      </c>
      <c r="C106" s="46">
        <v>30</v>
      </c>
      <c r="D106" s="68">
        <v>2642</v>
      </c>
      <c r="E106" s="67" t="s">
        <v>41</v>
      </c>
      <c r="F106" s="46">
        <v>2858</v>
      </c>
      <c r="G106" s="54">
        <v>28160</v>
      </c>
      <c r="H106" s="50">
        <v>0</v>
      </c>
      <c r="I106" s="50"/>
      <c r="J106" s="50"/>
      <c r="K106" s="51"/>
      <c r="L106" s="54"/>
      <c r="M106" s="54"/>
      <c r="N106" s="54"/>
      <c r="O106" s="52">
        <v>10.5</v>
      </c>
      <c r="P106" s="53"/>
      <c r="Q106" s="54">
        <v>28160</v>
      </c>
      <c r="R106" s="50">
        <v>0</v>
      </c>
      <c r="S106" s="56">
        <v>42197</v>
      </c>
      <c r="T106" s="97">
        <f t="shared" si="7"/>
        <v>0</v>
      </c>
    </row>
    <row r="107" spans="1:170">
      <c r="A107" s="46">
        <v>8</v>
      </c>
      <c r="B107" s="46">
        <v>120</v>
      </c>
      <c r="C107" s="46">
        <v>30</v>
      </c>
      <c r="D107" s="68">
        <v>2642</v>
      </c>
      <c r="E107" s="67" t="s">
        <v>41</v>
      </c>
      <c r="F107" s="46">
        <v>2858</v>
      </c>
      <c r="G107" s="54">
        <v>28160</v>
      </c>
      <c r="H107" s="50">
        <v>0</v>
      </c>
      <c r="I107" s="50"/>
      <c r="J107" s="50"/>
      <c r="K107" s="51"/>
      <c r="L107" s="54"/>
      <c r="M107" s="54"/>
      <c r="N107" s="54"/>
      <c r="O107" s="52">
        <v>10.5</v>
      </c>
      <c r="P107" s="53"/>
      <c r="Q107" s="54">
        <v>28160</v>
      </c>
      <c r="R107" s="50">
        <v>0</v>
      </c>
      <c r="S107" s="56">
        <v>42228</v>
      </c>
      <c r="T107" s="97">
        <f t="shared" si="7"/>
        <v>0</v>
      </c>
    </row>
    <row r="108" spans="1:170">
      <c r="A108" s="46">
        <v>9</v>
      </c>
      <c r="B108" s="46">
        <v>121</v>
      </c>
      <c r="C108" s="46">
        <v>30</v>
      </c>
      <c r="D108" s="68">
        <v>2642</v>
      </c>
      <c r="E108" s="67" t="s">
        <v>41</v>
      </c>
      <c r="F108" s="46">
        <v>2858</v>
      </c>
      <c r="G108" s="54">
        <v>28160</v>
      </c>
      <c r="H108" s="50">
        <v>0</v>
      </c>
      <c r="I108" s="50"/>
      <c r="J108" s="50"/>
      <c r="K108" s="51"/>
      <c r="L108" s="54"/>
      <c r="M108" s="54"/>
      <c r="N108" s="54"/>
      <c r="O108" s="52"/>
      <c r="P108" s="53"/>
      <c r="Q108" s="54">
        <v>28160</v>
      </c>
      <c r="R108" s="50">
        <v>0</v>
      </c>
      <c r="S108" s="56">
        <v>42259</v>
      </c>
      <c r="T108" s="97">
        <f t="shared" si="7"/>
        <v>0</v>
      </c>
    </row>
    <row r="109" spans="1:170">
      <c r="A109" s="46">
        <v>10</v>
      </c>
      <c r="B109" s="46">
        <v>122</v>
      </c>
      <c r="C109" s="46">
        <v>30</v>
      </c>
      <c r="D109" s="68">
        <v>2642</v>
      </c>
      <c r="E109" s="67" t="s">
        <v>41</v>
      </c>
      <c r="F109" s="46">
        <v>2858</v>
      </c>
      <c r="G109" s="54">
        <v>28160</v>
      </c>
      <c r="H109" s="50">
        <v>0</v>
      </c>
      <c r="I109" s="50"/>
      <c r="J109" s="50"/>
      <c r="K109" s="51">
        <v>2400</v>
      </c>
      <c r="L109" s="54"/>
      <c r="M109" s="54"/>
      <c r="N109" s="54"/>
      <c r="O109" s="52">
        <v>10.5</v>
      </c>
      <c r="P109" s="53">
        <f>ROUND((G109*O109/1200)+(H109*N109/1200),1/2)+738</f>
        <v>984</v>
      </c>
      <c r="Q109" s="54">
        <v>28160</v>
      </c>
      <c r="R109" s="50">
        <v>0</v>
      </c>
      <c r="S109" s="56">
        <v>42289</v>
      </c>
      <c r="T109" s="97">
        <f t="shared" si="7"/>
        <v>-2400</v>
      </c>
    </row>
    <row r="110" spans="1:170">
      <c r="A110" s="59">
        <v>11</v>
      </c>
      <c r="B110" s="46">
        <v>113</v>
      </c>
      <c r="C110" s="46">
        <v>30</v>
      </c>
      <c r="D110" s="68">
        <v>2642</v>
      </c>
      <c r="E110" s="67" t="s">
        <v>41</v>
      </c>
      <c r="F110" s="46">
        <v>2858</v>
      </c>
      <c r="G110" s="54">
        <v>25760</v>
      </c>
      <c r="H110" s="50">
        <v>0</v>
      </c>
      <c r="I110" s="50"/>
      <c r="J110" s="50"/>
      <c r="K110" s="51">
        <v>2400</v>
      </c>
      <c r="L110" s="54"/>
      <c r="M110" s="54"/>
      <c r="N110" s="54"/>
      <c r="O110" s="52">
        <v>10.5</v>
      </c>
      <c r="P110" s="53">
        <f>ROUND((G110*O110/1200)+(H110*N110/1200),1/2)</f>
        <v>225</v>
      </c>
      <c r="Q110" s="54">
        <v>25760</v>
      </c>
      <c r="R110" s="50">
        <v>0</v>
      </c>
      <c r="S110" s="74">
        <v>42320</v>
      </c>
      <c r="T110" s="97">
        <f t="shared" si="7"/>
        <v>-2400</v>
      </c>
    </row>
    <row r="111" spans="1:170">
      <c r="A111" s="59">
        <v>12</v>
      </c>
      <c r="B111" s="46">
        <v>110</v>
      </c>
      <c r="C111" s="46">
        <v>30</v>
      </c>
      <c r="D111" s="68">
        <v>2642</v>
      </c>
      <c r="E111" s="67" t="s">
        <v>41</v>
      </c>
      <c r="F111" s="46">
        <v>2858</v>
      </c>
      <c r="G111" s="54">
        <v>23360</v>
      </c>
      <c r="H111" s="50">
        <v>0</v>
      </c>
      <c r="I111" s="50"/>
      <c r="J111" s="50"/>
      <c r="K111" s="51">
        <v>2400</v>
      </c>
      <c r="L111" s="54"/>
      <c r="M111" s="54"/>
      <c r="N111" s="54"/>
      <c r="O111" s="52">
        <v>10.5</v>
      </c>
      <c r="P111" s="53">
        <f>ROUND((G111*O111/1200)+(H111*N111/1200),1/2)</f>
        <v>204</v>
      </c>
      <c r="Q111" s="54">
        <v>23360</v>
      </c>
      <c r="R111" s="50">
        <v>0</v>
      </c>
      <c r="S111" s="74">
        <v>42350</v>
      </c>
      <c r="T111" s="97">
        <f t="shared" si="7"/>
        <v>-2400</v>
      </c>
    </row>
    <row r="112" spans="1:170">
      <c r="A112" s="46">
        <v>13</v>
      </c>
      <c r="B112" s="46">
        <v>104</v>
      </c>
      <c r="C112" s="46">
        <v>30</v>
      </c>
      <c r="D112" s="68">
        <v>2642</v>
      </c>
      <c r="E112" s="67" t="s">
        <v>41</v>
      </c>
      <c r="F112" s="46">
        <v>2858</v>
      </c>
      <c r="G112" s="54">
        <v>20960</v>
      </c>
      <c r="H112" s="50">
        <v>0</v>
      </c>
      <c r="I112" s="50"/>
      <c r="J112" s="50"/>
      <c r="K112" s="51"/>
      <c r="L112" s="54"/>
      <c r="M112" s="54"/>
      <c r="N112" s="54"/>
      <c r="O112" s="52">
        <v>10.5</v>
      </c>
      <c r="P112" s="53"/>
      <c r="Q112" s="54">
        <v>20960</v>
      </c>
      <c r="R112" s="50">
        <v>0</v>
      </c>
      <c r="S112" s="56">
        <v>42381</v>
      </c>
      <c r="T112" s="97">
        <f t="shared" si="7"/>
        <v>0</v>
      </c>
    </row>
    <row r="113" spans="1:170" ht="25.5">
      <c r="A113" s="46"/>
      <c r="B113" s="46">
        <v>284</v>
      </c>
      <c r="C113" s="46"/>
      <c r="D113" s="102">
        <v>2642</v>
      </c>
      <c r="E113" s="87" t="s">
        <v>141</v>
      </c>
      <c r="F113" s="46"/>
      <c r="G113" s="51"/>
      <c r="H113" s="51"/>
      <c r="I113" s="51"/>
      <c r="J113" s="51"/>
      <c r="K113" s="51"/>
      <c r="L113" s="51"/>
      <c r="M113" s="88">
        <v>6000</v>
      </c>
      <c r="N113" s="51"/>
      <c r="O113" s="52"/>
      <c r="P113" s="54"/>
      <c r="Q113" s="51"/>
      <c r="R113" s="51"/>
      <c r="S113" s="87" t="s">
        <v>140</v>
      </c>
      <c r="T113" s="97">
        <f t="shared" si="7"/>
        <v>-6000</v>
      </c>
    </row>
    <row r="114" spans="1:170" ht="25.5">
      <c r="A114" s="46"/>
      <c r="B114" s="46">
        <v>285</v>
      </c>
      <c r="C114" s="46"/>
      <c r="D114" s="102">
        <v>2642</v>
      </c>
      <c r="E114" s="87" t="s">
        <v>141</v>
      </c>
      <c r="F114" s="46"/>
      <c r="G114" s="51"/>
      <c r="H114" s="51"/>
      <c r="I114" s="51"/>
      <c r="J114" s="51"/>
      <c r="K114" s="51"/>
      <c r="L114" s="51"/>
      <c r="M114" s="88">
        <v>14960</v>
      </c>
      <c r="N114" s="51"/>
      <c r="O114" s="52"/>
      <c r="P114" s="54"/>
      <c r="Q114" s="51"/>
      <c r="R114" s="51"/>
      <c r="S114" s="87" t="s">
        <v>140</v>
      </c>
      <c r="T114" s="97">
        <f t="shared" si="7"/>
        <v>-14960</v>
      </c>
    </row>
    <row r="115" spans="1:170" ht="25.5">
      <c r="A115" s="46"/>
      <c r="B115" s="46"/>
      <c r="C115" s="46"/>
      <c r="D115" s="107" t="s">
        <v>206</v>
      </c>
      <c r="E115" s="87"/>
      <c r="F115" s="46"/>
      <c r="G115" s="51"/>
      <c r="H115" s="51"/>
      <c r="I115" s="51">
        <f>SUBTOTAL(9,I102:I114)</f>
        <v>30560</v>
      </c>
      <c r="J115" s="51">
        <f>SUBTOTAL(9,J102:J114)</f>
        <v>0</v>
      </c>
      <c r="K115" s="51">
        <f>SUBTOTAL(9,K102:K114)</f>
        <v>9600</v>
      </c>
      <c r="L115" s="51">
        <f>SUBTOTAL(9,L102:L114)</f>
        <v>0</v>
      </c>
      <c r="M115" s="88">
        <f>SUBTOTAL(9,M102:M114)</f>
        <v>20960</v>
      </c>
      <c r="N115" s="51"/>
      <c r="O115" s="52"/>
      <c r="P115" s="54"/>
      <c r="Q115" s="51"/>
      <c r="R115" s="51"/>
      <c r="S115" s="87"/>
      <c r="T115" s="97">
        <f t="shared" si="7"/>
        <v>0</v>
      </c>
    </row>
    <row r="116" spans="1:170">
      <c r="A116" s="46"/>
      <c r="B116" s="46">
        <v>327</v>
      </c>
      <c r="C116" s="46"/>
      <c r="D116" s="103">
        <v>2647</v>
      </c>
      <c r="E116" s="91" t="s">
        <v>180</v>
      </c>
      <c r="F116" s="92">
        <v>2876</v>
      </c>
      <c r="G116" s="51"/>
      <c r="H116" s="51"/>
      <c r="I116" s="93">
        <v>62850</v>
      </c>
      <c r="J116" s="51"/>
      <c r="K116" s="51"/>
      <c r="L116" s="51"/>
      <c r="M116" s="51"/>
      <c r="N116" s="51"/>
      <c r="O116" s="52"/>
      <c r="P116" s="54"/>
      <c r="Q116" s="51"/>
      <c r="R116" s="51"/>
      <c r="S116" s="56">
        <v>42094</v>
      </c>
      <c r="T116" s="97">
        <f t="shared" si="7"/>
        <v>62850</v>
      </c>
    </row>
    <row r="117" spans="1:170">
      <c r="A117" s="46">
        <v>4</v>
      </c>
      <c r="B117" s="46">
        <v>187</v>
      </c>
      <c r="C117" s="46">
        <v>33</v>
      </c>
      <c r="D117" s="68">
        <v>2647</v>
      </c>
      <c r="E117" s="47" t="s">
        <v>50</v>
      </c>
      <c r="F117" s="46">
        <v>2876</v>
      </c>
      <c r="G117" s="54">
        <v>62850</v>
      </c>
      <c r="H117" s="50">
        <v>0</v>
      </c>
      <c r="I117" s="50"/>
      <c r="J117" s="50"/>
      <c r="K117" s="51">
        <v>1400</v>
      </c>
      <c r="L117" s="54"/>
      <c r="M117" s="54"/>
      <c r="N117" s="54"/>
      <c r="O117" s="52">
        <v>10.5</v>
      </c>
      <c r="P117" s="53">
        <f>ROUND((G117*O117/1200)+(H117*N117/1200),1/2)</f>
        <v>550</v>
      </c>
      <c r="Q117" s="54">
        <v>62850</v>
      </c>
      <c r="R117" s="50">
        <v>0</v>
      </c>
      <c r="S117" s="56">
        <v>42106</v>
      </c>
      <c r="T117" s="97">
        <f t="shared" si="7"/>
        <v>-1400</v>
      </c>
      <c r="FN117" s="38">
        <f>SUM(A117:FM117)</f>
        <v>174113.5</v>
      </c>
    </row>
    <row r="118" spans="1:170">
      <c r="A118" s="46">
        <v>5</v>
      </c>
      <c r="B118" s="46">
        <v>186</v>
      </c>
      <c r="C118" s="46">
        <v>33</v>
      </c>
      <c r="D118" s="68">
        <v>2647</v>
      </c>
      <c r="E118" s="67" t="s">
        <v>50</v>
      </c>
      <c r="F118" s="46">
        <v>2876</v>
      </c>
      <c r="G118" s="54">
        <v>61450</v>
      </c>
      <c r="H118" s="50">
        <v>0</v>
      </c>
      <c r="I118" s="50"/>
      <c r="J118" s="50"/>
      <c r="K118" s="51">
        <v>1400</v>
      </c>
      <c r="L118" s="54"/>
      <c r="M118" s="54"/>
      <c r="N118" s="54"/>
      <c r="O118" s="52">
        <v>10.5</v>
      </c>
      <c r="P118" s="53">
        <f>ROUND((G118*O118/1200)+(H118*N118/1200),1/2)</f>
        <v>538</v>
      </c>
      <c r="Q118" s="54">
        <v>61450</v>
      </c>
      <c r="R118" s="50">
        <v>0</v>
      </c>
      <c r="S118" s="56">
        <v>42136</v>
      </c>
      <c r="T118" s="97">
        <f t="shared" si="7"/>
        <v>-1400</v>
      </c>
    </row>
    <row r="119" spans="1:170">
      <c r="A119" s="46">
        <v>6</v>
      </c>
      <c r="B119" s="46">
        <v>184</v>
      </c>
      <c r="C119" s="46">
        <v>33</v>
      </c>
      <c r="D119" s="68">
        <v>2647</v>
      </c>
      <c r="E119" s="67" t="s">
        <v>50</v>
      </c>
      <c r="F119" s="46">
        <v>2876</v>
      </c>
      <c r="G119" s="54">
        <v>60050</v>
      </c>
      <c r="H119" s="50">
        <v>0</v>
      </c>
      <c r="I119" s="50"/>
      <c r="J119" s="50"/>
      <c r="K119" s="51">
        <v>1400</v>
      </c>
      <c r="L119" s="54"/>
      <c r="M119" s="54"/>
      <c r="N119" s="54"/>
      <c r="O119" s="52">
        <v>10.5</v>
      </c>
      <c r="P119" s="53">
        <f>ROUND((G119*O119/1200)+(H119*N119/1200),1/2)</f>
        <v>525</v>
      </c>
      <c r="Q119" s="54">
        <v>60050</v>
      </c>
      <c r="R119" s="50">
        <v>0</v>
      </c>
      <c r="S119" s="56">
        <v>42167</v>
      </c>
      <c r="T119" s="97">
        <f t="shared" si="7"/>
        <v>-1400</v>
      </c>
    </row>
    <row r="120" spans="1:170" ht="25.5">
      <c r="A120" s="46"/>
      <c r="B120" s="46">
        <v>293</v>
      </c>
      <c r="C120" s="46"/>
      <c r="D120" s="102">
        <v>2647</v>
      </c>
      <c r="E120" s="87" t="s">
        <v>92</v>
      </c>
      <c r="F120" s="46"/>
      <c r="G120" s="51"/>
      <c r="H120" s="51"/>
      <c r="I120" s="51"/>
      <c r="J120" s="88">
        <v>40000</v>
      </c>
      <c r="K120" s="51"/>
      <c r="L120" s="51"/>
      <c r="M120" s="88"/>
      <c r="N120" s="51"/>
      <c r="O120" s="52"/>
      <c r="P120" s="54"/>
      <c r="Q120" s="51"/>
      <c r="R120" s="51"/>
      <c r="S120" s="87" t="s">
        <v>91</v>
      </c>
      <c r="T120" s="97">
        <f t="shared" si="7"/>
        <v>40000</v>
      </c>
    </row>
    <row r="121" spans="1:170">
      <c r="A121" s="46">
        <v>7</v>
      </c>
      <c r="B121" s="46">
        <v>182</v>
      </c>
      <c r="C121" s="46">
        <v>33</v>
      </c>
      <c r="D121" s="68">
        <v>2647</v>
      </c>
      <c r="E121" s="67" t="s">
        <v>50</v>
      </c>
      <c r="F121" s="46">
        <v>2876</v>
      </c>
      <c r="G121" s="54">
        <v>58650</v>
      </c>
      <c r="H121" s="50">
        <v>0</v>
      </c>
      <c r="I121" s="50"/>
      <c r="J121" s="50"/>
      <c r="K121" s="51">
        <v>1400</v>
      </c>
      <c r="L121" s="54"/>
      <c r="M121" s="54"/>
      <c r="N121" s="54"/>
      <c r="O121" s="52">
        <v>10.5</v>
      </c>
      <c r="P121" s="53">
        <f t="shared" ref="P121:P127" si="8">ROUND((G121*O121/1200)+(H121*N121/1200),1/2)</f>
        <v>513</v>
      </c>
      <c r="Q121" s="54">
        <v>58650</v>
      </c>
      <c r="R121" s="50">
        <v>0</v>
      </c>
      <c r="S121" s="56">
        <v>42197</v>
      </c>
      <c r="T121" s="97">
        <f t="shared" si="7"/>
        <v>-1400</v>
      </c>
    </row>
    <row r="122" spans="1:170">
      <c r="A122" s="46">
        <v>8</v>
      </c>
      <c r="B122" s="46">
        <v>181</v>
      </c>
      <c r="C122" s="46">
        <v>33</v>
      </c>
      <c r="D122" s="68">
        <v>2647</v>
      </c>
      <c r="E122" s="67" t="s">
        <v>50</v>
      </c>
      <c r="F122" s="46">
        <v>2876</v>
      </c>
      <c r="G122" s="54">
        <v>57250</v>
      </c>
      <c r="H122" s="49">
        <v>40000</v>
      </c>
      <c r="I122" s="49"/>
      <c r="J122" s="49"/>
      <c r="K122" s="51">
        <v>1400</v>
      </c>
      <c r="L122" s="54">
        <v>700</v>
      </c>
      <c r="M122" s="54"/>
      <c r="N122" s="54">
        <v>10</v>
      </c>
      <c r="O122" s="52">
        <v>10.5</v>
      </c>
      <c r="P122" s="53">
        <f t="shared" si="8"/>
        <v>834</v>
      </c>
      <c r="Q122" s="54">
        <v>57250</v>
      </c>
      <c r="R122" s="49">
        <v>40000</v>
      </c>
      <c r="S122" s="56">
        <v>42228</v>
      </c>
      <c r="T122" s="97">
        <f t="shared" si="7"/>
        <v>-2100</v>
      </c>
    </row>
    <row r="123" spans="1:170">
      <c r="A123" s="46">
        <v>9</v>
      </c>
      <c r="B123" s="46">
        <v>179</v>
      </c>
      <c r="C123" s="46">
        <v>33</v>
      </c>
      <c r="D123" s="68">
        <v>2647</v>
      </c>
      <c r="E123" s="67" t="s">
        <v>50</v>
      </c>
      <c r="F123" s="46">
        <v>2876</v>
      </c>
      <c r="G123" s="54">
        <v>55850</v>
      </c>
      <c r="H123" s="49">
        <v>39300</v>
      </c>
      <c r="I123" s="49"/>
      <c r="J123" s="49"/>
      <c r="K123" s="51">
        <v>1400</v>
      </c>
      <c r="L123" s="54">
        <v>700</v>
      </c>
      <c r="M123" s="54"/>
      <c r="N123" s="54">
        <v>10</v>
      </c>
      <c r="O123" s="52">
        <v>10.5</v>
      </c>
      <c r="P123" s="53">
        <f t="shared" si="8"/>
        <v>816</v>
      </c>
      <c r="Q123" s="54">
        <v>55850</v>
      </c>
      <c r="R123" s="49">
        <v>39300</v>
      </c>
      <c r="S123" s="56">
        <v>42259</v>
      </c>
      <c r="T123" s="97">
        <f t="shared" si="7"/>
        <v>-2100</v>
      </c>
    </row>
    <row r="124" spans="1:170">
      <c r="A124" s="46">
        <v>10</v>
      </c>
      <c r="B124" s="46">
        <v>177</v>
      </c>
      <c r="C124" s="46">
        <v>33</v>
      </c>
      <c r="D124" s="68">
        <v>2647</v>
      </c>
      <c r="E124" s="67" t="s">
        <v>50</v>
      </c>
      <c r="F124" s="46">
        <v>2876</v>
      </c>
      <c r="G124" s="54">
        <v>54450</v>
      </c>
      <c r="H124" s="49">
        <v>38600</v>
      </c>
      <c r="I124" s="49"/>
      <c r="J124" s="49"/>
      <c r="K124" s="51">
        <v>1400</v>
      </c>
      <c r="L124" s="54">
        <v>700</v>
      </c>
      <c r="M124" s="54"/>
      <c r="N124" s="54">
        <v>10</v>
      </c>
      <c r="O124" s="52">
        <v>10.5</v>
      </c>
      <c r="P124" s="53">
        <f t="shared" si="8"/>
        <v>798</v>
      </c>
      <c r="Q124" s="54">
        <v>54450</v>
      </c>
      <c r="R124" s="49">
        <v>38600</v>
      </c>
      <c r="S124" s="56">
        <v>42289</v>
      </c>
      <c r="T124" s="97">
        <f t="shared" si="7"/>
        <v>-2100</v>
      </c>
    </row>
    <row r="125" spans="1:170">
      <c r="A125" s="59">
        <v>11</v>
      </c>
      <c r="B125" s="46">
        <v>176</v>
      </c>
      <c r="C125" s="46">
        <v>33</v>
      </c>
      <c r="D125" s="68">
        <v>2647</v>
      </c>
      <c r="E125" s="67" t="s">
        <v>50</v>
      </c>
      <c r="F125" s="46">
        <v>2876</v>
      </c>
      <c r="G125" s="54">
        <v>53050</v>
      </c>
      <c r="H125" s="49">
        <v>37900</v>
      </c>
      <c r="I125" s="49"/>
      <c r="J125" s="49"/>
      <c r="K125" s="51">
        <v>1400</v>
      </c>
      <c r="L125" s="54">
        <v>700</v>
      </c>
      <c r="M125" s="54"/>
      <c r="N125" s="54">
        <v>10</v>
      </c>
      <c r="O125" s="52">
        <v>10.5</v>
      </c>
      <c r="P125" s="53">
        <f t="shared" si="8"/>
        <v>780</v>
      </c>
      <c r="Q125" s="54">
        <v>53050</v>
      </c>
      <c r="R125" s="49">
        <v>37900</v>
      </c>
      <c r="S125" s="74">
        <v>42320</v>
      </c>
      <c r="T125" s="97">
        <f t="shared" si="7"/>
        <v>-2100</v>
      </c>
    </row>
    <row r="126" spans="1:170">
      <c r="A126" s="59">
        <v>12</v>
      </c>
      <c r="B126" s="46">
        <v>175</v>
      </c>
      <c r="C126" s="46">
        <v>33</v>
      </c>
      <c r="D126" s="68">
        <v>2647</v>
      </c>
      <c r="E126" s="67" t="s">
        <v>50</v>
      </c>
      <c r="F126" s="46">
        <v>2876</v>
      </c>
      <c r="G126" s="54">
        <v>51650</v>
      </c>
      <c r="H126" s="49">
        <v>37200</v>
      </c>
      <c r="I126" s="49"/>
      <c r="J126" s="49"/>
      <c r="K126" s="51">
        <v>1400</v>
      </c>
      <c r="L126" s="54">
        <v>700</v>
      </c>
      <c r="M126" s="54"/>
      <c r="N126" s="54">
        <v>10</v>
      </c>
      <c r="O126" s="52">
        <v>10.5</v>
      </c>
      <c r="P126" s="53">
        <f t="shared" si="8"/>
        <v>762</v>
      </c>
      <c r="Q126" s="54">
        <v>51650</v>
      </c>
      <c r="R126" s="49">
        <v>37200</v>
      </c>
      <c r="S126" s="74">
        <v>42350</v>
      </c>
      <c r="T126" s="97">
        <f t="shared" si="7"/>
        <v>-2100</v>
      </c>
    </row>
    <row r="127" spans="1:170">
      <c r="A127" s="46">
        <v>13</v>
      </c>
      <c r="B127" s="46">
        <v>174</v>
      </c>
      <c r="C127" s="46">
        <v>33</v>
      </c>
      <c r="D127" s="68">
        <v>2647</v>
      </c>
      <c r="E127" s="67" t="s">
        <v>50</v>
      </c>
      <c r="F127" s="46">
        <v>2876</v>
      </c>
      <c r="G127" s="54">
        <v>50250</v>
      </c>
      <c r="H127" s="49">
        <v>36500</v>
      </c>
      <c r="I127" s="49"/>
      <c r="J127" s="49"/>
      <c r="K127" s="51">
        <v>1400</v>
      </c>
      <c r="L127" s="54">
        <v>700</v>
      </c>
      <c r="M127" s="54"/>
      <c r="N127" s="54">
        <v>10</v>
      </c>
      <c r="O127" s="52">
        <v>10.5</v>
      </c>
      <c r="P127" s="53">
        <f t="shared" si="8"/>
        <v>744</v>
      </c>
      <c r="Q127" s="54">
        <v>50250</v>
      </c>
      <c r="R127" s="49">
        <v>36500</v>
      </c>
      <c r="S127" s="56">
        <v>42381</v>
      </c>
      <c r="T127" s="97">
        <f t="shared" si="7"/>
        <v>-2100</v>
      </c>
    </row>
    <row r="128" spans="1:170">
      <c r="A128" s="46"/>
      <c r="B128" s="46"/>
      <c r="C128" s="46"/>
      <c r="D128" s="104" t="s">
        <v>213</v>
      </c>
      <c r="E128" s="67"/>
      <c r="F128" s="46"/>
      <c r="G128" s="54"/>
      <c r="H128" s="49"/>
      <c r="I128" s="49">
        <f>SUBTOTAL(9,I116:I127)</f>
        <v>62850</v>
      </c>
      <c r="J128" s="49">
        <f>SUBTOTAL(9,J116:J127)</f>
        <v>40000</v>
      </c>
      <c r="K128" s="51">
        <f>SUBTOTAL(9,K116:K127)</f>
        <v>14000</v>
      </c>
      <c r="L128" s="54">
        <f>SUBTOTAL(9,L116:L127)</f>
        <v>4200</v>
      </c>
      <c r="M128" s="54">
        <f>SUBTOTAL(9,M116:M127)</f>
        <v>0</v>
      </c>
      <c r="N128" s="54"/>
      <c r="O128" s="52"/>
      <c r="P128" s="53"/>
      <c r="Q128" s="54"/>
      <c r="R128" s="49"/>
      <c r="S128" s="56"/>
      <c r="T128" s="97">
        <f t="shared" si="7"/>
        <v>84650</v>
      </c>
    </row>
    <row r="129" spans="1:20">
      <c r="A129" s="46">
        <v>10</v>
      </c>
      <c r="B129" s="46">
        <v>44</v>
      </c>
      <c r="C129" s="46">
        <v>67</v>
      </c>
      <c r="D129" s="68">
        <v>2649</v>
      </c>
      <c r="E129" s="67" t="s">
        <v>52</v>
      </c>
      <c r="F129" s="46">
        <v>4223</v>
      </c>
      <c r="G129" s="54">
        <v>0</v>
      </c>
      <c r="H129" s="54"/>
      <c r="I129" s="54"/>
      <c r="J129" s="54"/>
      <c r="K129" s="51"/>
      <c r="L129" s="54"/>
      <c r="M129" s="54"/>
      <c r="N129" s="54"/>
      <c r="O129" s="52">
        <v>10</v>
      </c>
      <c r="P129" s="53">
        <f>ROUND((G129*O129/1200)+(H129*N129/1200),1/2)</f>
        <v>0</v>
      </c>
      <c r="Q129" s="54">
        <v>0</v>
      </c>
      <c r="R129" s="54"/>
      <c r="S129" s="56">
        <v>42289</v>
      </c>
      <c r="T129" s="97">
        <f t="shared" si="7"/>
        <v>0</v>
      </c>
    </row>
    <row r="130" spans="1:20">
      <c r="A130" s="46"/>
      <c r="B130" s="46"/>
      <c r="C130" s="46"/>
      <c r="D130" s="104" t="s">
        <v>197</v>
      </c>
      <c r="E130" s="67"/>
      <c r="F130" s="46"/>
      <c r="G130" s="54"/>
      <c r="H130" s="54"/>
      <c r="I130" s="54">
        <f>SUBTOTAL(9,I129:I129)</f>
        <v>0</v>
      </c>
      <c r="J130" s="54">
        <f>SUBTOTAL(9,J129:J129)</f>
        <v>0</v>
      </c>
      <c r="K130" s="51">
        <f>SUBTOTAL(9,K129:K129)</f>
        <v>0</v>
      </c>
      <c r="L130" s="54">
        <f>SUBTOTAL(9,L129:L129)</f>
        <v>0</v>
      </c>
      <c r="M130" s="54">
        <f>SUBTOTAL(9,M129:M129)</f>
        <v>0</v>
      </c>
      <c r="N130" s="54"/>
      <c r="O130" s="52"/>
      <c r="P130" s="53"/>
      <c r="Q130" s="54"/>
      <c r="R130" s="54"/>
      <c r="S130" s="56"/>
      <c r="T130" s="97">
        <f t="shared" si="7"/>
        <v>0</v>
      </c>
    </row>
    <row r="131" spans="1:20">
      <c r="A131" s="46"/>
      <c r="B131" s="46">
        <v>294</v>
      </c>
      <c r="C131" s="46"/>
      <c r="D131" s="102">
        <v>2716</v>
      </c>
      <c r="E131" s="87" t="s">
        <v>121</v>
      </c>
      <c r="F131" s="46"/>
      <c r="G131" s="51"/>
      <c r="H131" s="51"/>
      <c r="I131" s="51"/>
      <c r="J131" s="88">
        <v>200000</v>
      </c>
      <c r="K131" s="51"/>
      <c r="L131" s="51"/>
      <c r="M131" s="88"/>
      <c r="N131" s="51"/>
      <c r="O131" s="52"/>
      <c r="P131" s="54"/>
      <c r="Q131" s="51"/>
      <c r="R131" s="51"/>
      <c r="S131" s="87" t="s">
        <v>119</v>
      </c>
      <c r="T131" s="97">
        <f t="shared" si="7"/>
        <v>200000</v>
      </c>
    </row>
    <row r="132" spans="1:20">
      <c r="A132" s="59">
        <v>11</v>
      </c>
      <c r="B132" s="46">
        <v>41</v>
      </c>
      <c r="C132" s="46">
        <v>4</v>
      </c>
      <c r="D132" s="68">
        <v>2716</v>
      </c>
      <c r="E132" s="67" t="s">
        <v>30</v>
      </c>
      <c r="F132" s="46">
        <v>3231</v>
      </c>
      <c r="G132" s="54">
        <v>0</v>
      </c>
      <c r="H132" s="54">
        <v>185000</v>
      </c>
      <c r="I132" s="54"/>
      <c r="J132" s="54"/>
      <c r="K132" s="51"/>
      <c r="L132" s="54"/>
      <c r="M132" s="54"/>
      <c r="N132" s="54">
        <v>9</v>
      </c>
      <c r="O132" s="52">
        <v>9</v>
      </c>
      <c r="P132" s="53">
        <f>ROUND((G132*O132*4/36500)+(H132*N132*4/36500),1/2)</f>
        <v>182</v>
      </c>
      <c r="Q132" s="54">
        <v>0</v>
      </c>
      <c r="R132" s="54">
        <v>185000</v>
      </c>
      <c r="S132" s="74">
        <v>42320</v>
      </c>
      <c r="T132" s="97">
        <f t="shared" si="7"/>
        <v>0</v>
      </c>
    </row>
    <row r="133" spans="1:20">
      <c r="A133" s="59">
        <v>12</v>
      </c>
      <c r="B133" s="46">
        <v>43</v>
      </c>
      <c r="C133" s="46">
        <v>4</v>
      </c>
      <c r="D133" s="68">
        <v>2716</v>
      </c>
      <c r="E133" s="67" t="s">
        <v>30</v>
      </c>
      <c r="F133" s="46">
        <v>3231</v>
      </c>
      <c r="G133" s="54">
        <v>0</v>
      </c>
      <c r="H133" s="54">
        <v>200000</v>
      </c>
      <c r="I133" s="54"/>
      <c r="J133" s="54"/>
      <c r="K133" s="51">
        <v>3400</v>
      </c>
      <c r="L133" s="54"/>
      <c r="M133" s="54"/>
      <c r="N133" s="54">
        <v>9</v>
      </c>
      <c r="O133" s="52">
        <v>9</v>
      </c>
      <c r="P133" s="53">
        <f>ROUND((G133*O133/1200)+(H133*N133/1200),1/2)</f>
        <v>1500</v>
      </c>
      <c r="Q133" s="54">
        <v>0</v>
      </c>
      <c r="R133" s="54">
        <v>200000</v>
      </c>
      <c r="S133" s="74">
        <v>42350</v>
      </c>
      <c r="T133" s="97">
        <f t="shared" si="7"/>
        <v>-3400</v>
      </c>
    </row>
    <row r="134" spans="1:20">
      <c r="A134" s="46">
        <v>13</v>
      </c>
      <c r="B134" s="46">
        <v>42</v>
      </c>
      <c r="C134" s="46">
        <v>4</v>
      </c>
      <c r="D134" s="68">
        <v>2716</v>
      </c>
      <c r="E134" s="67" t="s">
        <v>30</v>
      </c>
      <c r="F134" s="46">
        <v>3231</v>
      </c>
      <c r="G134" s="54">
        <v>0</v>
      </c>
      <c r="H134" s="54">
        <v>196600</v>
      </c>
      <c r="I134" s="54"/>
      <c r="J134" s="54"/>
      <c r="K134" s="51"/>
      <c r="L134" s="54">
        <v>3400</v>
      </c>
      <c r="M134" s="54"/>
      <c r="N134" s="54">
        <v>9</v>
      </c>
      <c r="O134" s="52">
        <v>9</v>
      </c>
      <c r="P134" s="53">
        <f>ROUND((G134*O134/1200)+(H134*N134/1200),1/2)</f>
        <v>1475</v>
      </c>
      <c r="Q134" s="54">
        <v>0</v>
      </c>
      <c r="R134" s="54">
        <v>196600</v>
      </c>
      <c r="S134" s="56">
        <v>42381</v>
      </c>
      <c r="T134" s="97">
        <f t="shared" si="7"/>
        <v>-3400</v>
      </c>
    </row>
    <row r="135" spans="1:20">
      <c r="A135" s="46"/>
      <c r="B135" s="46"/>
      <c r="C135" s="46"/>
      <c r="D135" s="104" t="s">
        <v>196</v>
      </c>
      <c r="E135" s="67"/>
      <c r="F135" s="46"/>
      <c r="G135" s="54"/>
      <c r="H135" s="54"/>
      <c r="I135" s="54">
        <f>SUBTOTAL(9,I131:I134)</f>
        <v>0</v>
      </c>
      <c r="J135" s="54">
        <f>SUBTOTAL(9,J131:J134)</f>
        <v>200000</v>
      </c>
      <c r="K135" s="51">
        <f>SUBTOTAL(9,K131:K134)</f>
        <v>3400</v>
      </c>
      <c r="L135" s="54">
        <f>SUBTOTAL(9,L131:L134)</f>
        <v>3400</v>
      </c>
      <c r="M135" s="54">
        <f>SUBTOTAL(9,M131:M134)</f>
        <v>0</v>
      </c>
      <c r="N135" s="54"/>
      <c r="O135" s="52"/>
      <c r="P135" s="53"/>
      <c r="Q135" s="54"/>
      <c r="R135" s="54"/>
      <c r="S135" s="56"/>
      <c r="T135" s="97">
        <f t="shared" si="7"/>
        <v>193200</v>
      </c>
    </row>
    <row r="136" spans="1:20" ht="25.5">
      <c r="A136" s="46"/>
      <c r="B136" s="46">
        <v>295</v>
      </c>
      <c r="C136" s="46"/>
      <c r="D136" s="102">
        <v>2733</v>
      </c>
      <c r="E136" s="87" t="s">
        <v>97</v>
      </c>
      <c r="F136" s="46"/>
      <c r="G136" s="51"/>
      <c r="H136" s="51"/>
      <c r="I136" s="51"/>
      <c r="J136" s="88">
        <v>18700</v>
      </c>
      <c r="K136" s="51"/>
      <c r="L136" s="51"/>
      <c r="M136" s="88"/>
      <c r="N136" s="51"/>
      <c r="O136" s="52"/>
      <c r="P136" s="54"/>
      <c r="Q136" s="51"/>
      <c r="R136" s="51"/>
      <c r="S136" s="87" t="s">
        <v>96</v>
      </c>
      <c r="T136" s="97">
        <f t="shared" si="7"/>
        <v>18700</v>
      </c>
    </row>
    <row r="137" spans="1:20">
      <c r="A137" s="46">
        <v>8</v>
      </c>
      <c r="B137" s="46">
        <v>1</v>
      </c>
      <c r="C137" s="46">
        <v>11</v>
      </c>
      <c r="D137" s="68">
        <v>2733</v>
      </c>
      <c r="E137" s="67" t="s">
        <v>33</v>
      </c>
      <c r="F137" s="46">
        <v>4246</v>
      </c>
      <c r="G137" s="54">
        <v>0</v>
      </c>
      <c r="H137" s="48">
        <v>18700</v>
      </c>
      <c r="I137" s="48"/>
      <c r="J137" s="48"/>
      <c r="K137" s="51"/>
      <c r="L137" s="54"/>
      <c r="M137" s="54"/>
      <c r="N137" s="54">
        <v>10</v>
      </c>
      <c r="O137" s="52">
        <v>10</v>
      </c>
      <c r="P137" s="53">
        <v>108</v>
      </c>
      <c r="Q137" s="54">
        <v>0</v>
      </c>
      <c r="R137" s="48">
        <v>18700</v>
      </c>
      <c r="S137" s="56">
        <v>42228</v>
      </c>
      <c r="T137" s="97">
        <f t="shared" si="7"/>
        <v>0</v>
      </c>
    </row>
    <row r="138" spans="1:20">
      <c r="A138" s="46">
        <v>9</v>
      </c>
      <c r="B138" s="46">
        <v>2</v>
      </c>
      <c r="C138" s="46">
        <v>11</v>
      </c>
      <c r="D138" s="68">
        <v>2733</v>
      </c>
      <c r="E138" s="67" t="s">
        <v>33</v>
      </c>
      <c r="F138" s="46">
        <v>4246</v>
      </c>
      <c r="G138" s="54">
        <v>0</v>
      </c>
      <c r="H138" s="48">
        <v>18700</v>
      </c>
      <c r="I138" s="48"/>
      <c r="J138" s="48"/>
      <c r="K138" s="51"/>
      <c r="L138" s="54"/>
      <c r="M138" s="54"/>
      <c r="N138" s="54">
        <v>10</v>
      </c>
      <c r="O138" s="52">
        <v>10</v>
      </c>
      <c r="P138" s="53">
        <f>ROUND((G138*O138/1200)+(H138*N138/1200),1/2)</f>
        <v>156</v>
      </c>
      <c r="Q138" s="54">
        <v>0</v>
      </c>
      <c r="R138" s="48">
        <v>18700</v>
      </c>
      <c r="S138" s="56">
        <v>42259</v>
      </c>
      <c r="T138" s="97">
        <f t="shared" si="7"/>
        <v>0</v>
      </c>
    </row>
    <row r="139" spans="1:20">
      <c r="A139" s="46">
        <v>10</v>
      </c>
      <c r="B139" s="46">
        <v>3</v>
      </c>
      <c r="C139" s="46">
        <v>11</v>
      </c>
      <c r="D139" s="68">
        <v>2733</v>
      </c>
      <c r="E139" s="67" t="s">
        <v>60</v>
      </c>
      <c r="F139" s="46">
        <v>4246</v>
      </c>
      <c r="G139" s="54">
        <v>0</v>
      </c>
      <c r="H139" s="48">
        <v>18700</v>
      </c>
      <c r="I139" s="48"/>
      <c r="J139" s="48"/>
      <c r="K139" s="51">
        <v>500</v>
      </c>
      <c r="L139" s="54"/>
      <c r="M139" s="54"/>
      <c r="N139" s="54">
        <v>10</v>
      </c>
      <c r="O139" s="52">
        <v>10</v>
      </c>
      <c r="P139" s="53">
        <f>ROUND((G139*O139/1200)+(H139*N139/1200),1/2)</f>
        <v>156</v>
      </c>
      <c r="Q139" s="54">
        <v>0</v>
      </c>
      <c r="R139" s="48">
        <v>18700</v>
      </c>
      <c r="S139" s="56">
        <v>42289</v>
      </c>
      <c r="T139" s="97">
        <f t="shared" si="7"/>
        <v>-500</v>
      </c>
    </row>
    <row r="140" spans="1:20">
      <c r="A140" s="59">
        <v>11</v>
      </c>
      <c r="B140" s="46">
        <v>96</v>
      </c>
      <c r="C140" s="46">
        <v>11</v>
      </c>
      <c r="D140" s="68">
        <v>2733</v>
      </c>
      <c r="E140" s="67" t="s">
        <v>60</v>
      </c>
      <c r="F140" s="46">
        <v>4246</v>
      </c>
      <c r="G140" s="54">
        <v>18200</v>
      </c>
      <c r="H140" s="48"/>
      <c r="I140" s="48"/>
      <c r="J140" s="48"/>
      <c r="K140" s="51"/>
      <c r="L140" s="54">
        <v>500</v>
      </c>
      <c r="M140" s="54"/>
      <c r="N140" s="54">
        <v>10</v>
      </c>
      <c r="O140" s="52">
        <v>10</v>
      </c>
      <c r="P140" s="53">
        <f>ROUND((G140*O140/1200)+(H140*N140/1200),1/2)</f>
        <v>152</v>
      </c>
      <c r="Q140" s="54">
        <v>18200</v>
      </c>
      <c r="R140" s="48"/>
      <c r="S140" s="74">
        <v>42320</v>
      </c>
      <c r="T140" s="97">
        <f t="shared" si="7"/>
        <v>-500</v>
      </c>
    </row>
    <row r="141" spans="1:20">
      <c r="A141" s="59">
        <v>12</v>
      </c>
      <c r="B141" s="46">
        <v>95</v>
      </c>
      <c r="C141" s="46">
        <v>11</v>
      </c>
      <c r="D141" s="68">
        <v>2733</v>
      </c>
      <c r="E141" s="67" t="s">
        <v>60</v>
      </c>
      <c r="F141" s="46">
        <v>4246</v>
      </c>
      <c r="G141" s="54">
        <v>17700</v>
      </c>
      <c r="H141" s="48">
        <v>0</v>
      </c>
      <c r="I141" s="48"/>
      <c r="J141" s="48"/>
      <c r="K141" s="51">
        <v>500</v>
      </c>
      <c r="L141" s="54"/>
      <c r="M141" s="54"/>
      <c r="N141" s="54">
        <v>10</v>
      </c>
      <c r="O141" s="52">
        <v>10</v>
      </c>
      <c r="P141" s="53">
        <f>ROUND((G141*O141/1200)+(H141*N141/1200),1/2)</f>
        <v>148</v>
      </c>
      <c r="Q141" s="54">
        <v>17700</v>
      </c>
      <c r="R141" s="48">
        <v>0</v>
      </c>
      <c r="S141" s="74">
        <v>42350</v>
      </c>
      <c r="T141" s="97">
        <f t="shared" si="7"/>
        <v>-500</v>
      </c>
    </row>
    <row r="142" spans="1:20">
      <c r="A142" s="46">
        <v>13</v>
      </c>
      <c r="B142" s="46">
        <v>94</v>
      </c>
      <c r="C142" s="46">
        <v>11</v>
      </c>
      <c r="D142" s="68">
        <v>2733</v>
      </c>
      <c r="E142" s="67" t="s">
        <v>60</v>
      </c>
      <c r="F142" s="46">
        <v>4246</v>
      </c>
      <c r="G142" s="54">
        <v>17200</v>
      </c>
      <c r="H142" s="48">
        <v>0</v>
      </c>
      <c r="I142" s="48"/>
      <c r="J142" s="48"/>
      <c r="K142" s="51">
        <v>500</v>
      </c>
      <c r="L142" s="54"/>
      <c r="M142" s="54"/>
      <c r="N142" s="54">
        <v>10</v>
      </c>
      <c r="O142" s="52">
        <v>10</v>
      </c>
      <c r="P142" s="53">
        <f>ROUND((G142*O142/1200)+(H142*N142/1200),1/2)</f>
        <v>143</v>
      </c>
      <c r="Q142" s="54">
        <v>17200</v>
      </c>
      <c r="R142" s="48">
        <v>0</v>
      </c>
      <c r="S142" s="56">
        <v>42381</v>
      </c>
      <c r="T142" s="97">
        <f t="shared" si="7"/>
        <v>-500</v>
      </c>
    </row>
    <row r="143" spans="1:20">
      <c r="A143" s="46"/>
      <c r="B143" s="46"/>
      <c r="C143" s="46"/>
      <c r="D143" s="104" t="s">
        <v>188</v>
      </c>
      <c r="E143" s="67"/>
      <c r="F143" s="46"/>
      <c r="G143" s="54"/>
      <c r="H143" s="48"/>
      <c r="I143" s="48">
        <f>SUBTOTAL(9,I136:I142)</f>
        <v>0</v>
      </c>
      <c r="J143" s="48">
        <f>SUBTOTAL(9,J136:J142)</f>
        <v>18700</v>
      </c>
      <c r="K143" s="51">
        <f>SUBTOTAL(9,K136:K142)</f>
        <v>1500</v>
      </c>
      <c r="L143" s="54">
        <f>SUBTOTAL(9,L136:L142)</f>
        <v>500</v>
      </c>
      <c r="M143" s="54">
        <f>SUBTOTAL(9,M136:M142)</f>
        <v>0</v>
      </c>
      <c r="N143" s="54"/>
      <c r="O143" s="52"/>
      <c r="P143" s="53"/>
      <c r="Q143" s="54"/>
      <c r="R143" s="48"/>
      <c r="S143" s="56"/>
      <c r="T143" s="97">
        <f t="shared" si="7"/>
        <v>16700</v>
      </c>
    </row>
    <row r="144" spans="1:20">
      <c r="A144" s="46"/>
      <c r="B144" s="46">
        <v>328</v>
      </c>
      <c r="C144" s="46"/>
      <c r="D144" s="103">
        <v>2739</v>
      </c>
      <c r="E144" s="91" t="s">
        <v>181</v>
      </c>
      <c r="F144" s="92">
        <v>3327</v>
      </c>
      <c r="G144" s="51"/>
      <c r="H144" s="51"/>
      <c r="I144" s="93">
        <v>84700</v>
      </c>
      <c r="J144" s="51"/>
      <c r="K144" s="51"/>
      <c r="L144" s="51"/>
      <c r="M144" s="51"/>
      <c r="N144" s="51"/>
      <c r="O144" s="52"/>
      <c r="P144" s="54"/>
      <c r="Q144" s="51"/>
      <c r="R144" s="51"/>
      <c r="S144" s="56">
        <v>42094</v>
      </c>
      <c r="T144" s="97">
        <f t="shared" si="7"/>
        <v>84700</v>
      </c>
    </row>
    <row r="145" spans="1:170">
      <c r="A145" s="46">
        <v>4</v>
      </c>
      <c r="B145" s="46">
        <v>218</v>
      </c>
      <c r="C145" s="46">
        <v>5</v>
      </c>
      <c r="D145" s="68">
        <v>2739</v>
      </c>
      <c r="E145" s="47" t="s">
        <v>32</v>
      </c>
      <c r="F145" s="46">
        <v>3327</v>
      </c>
      <c r="G145" s="54">
        <v>84700</v>
      </c>
      <c r="H145" s="50">
        <v>0</v>
      </c>
      <c r="I145" s="50"/>
      <c r="J145" s="50"/>
      <c r="K145" s="51">
        <v>1700</v>
      </c>
      <c r="L145" s="54"/>
      <c r="M145" s="54"/>
      <c r="N145" s="54"/>
      <c r="O145" s="52">
        <v>10.5</v>
      </c>
      <c r="P145" s="53">
        <f t="shared" ref="P145:P154" si="9">ROUND((G145*O145/1200)+(H145*N145/1200),1/2)</f>
        <v>741</v>
      </c>
      <c r="Q145" s="54">
        <v>84700</v>
      </c>
      <c r="R145" s="50">
        <v>0</v>
      </c>
      <c r="S145" s="56">
        <v>42106</v>
      </c>
      <c r="T145" s="97">
        <f t="shared" si="7"/>
        <v>-1700</v>
      </c>
      <c r="FN145" s="38">
        <f>SUM(A145:FM145)</f>
        <v>218550.5</v>
      </c>
    </row>
    <row r="146" spans="1:170">
      <c r="A146" s="46">
        <v>5</v>
      </c>
      <c r="B146" s="46">
        <v>216</v>
      </c>
      <c r="C146" s="46">
        <v>5</v>
      </c>
      <c r="D146" s="68">
        <v>2739</v>
      </c>
      <c r="E146" s="67" t="s">
        <v>32</v>
      </c>
      <c r="F146" s="46">
        <v>3327</v>
      </c>
      <c r="G146" s="54">
        <v>83000</v>
      </c>
      <c r="H146" s="50">
        <v>0</v>
      </c>
      <c r="I146" s="50"/>
      <c r="J146" s="50"/>
      <c r="K146" s="51">
        <v>1700</v>
      </c>
      <c r="L146" s="54"/>
      <c r="M146" s="54"/>
      <c r="N146" s="54"/>
      <c r="O146" s="52">
        <v>10.5</v>
      </c>
      <c r="P146" s="53">
        <f t="shared" si="9"/>
        <v>726</v>
      </c>
      <c r="Q146" s="54">
        <v>83000</v>
      </c>
      <c r="R146" s="50">
        <v>0</v>
      </c>
      <c r="S146" s="56">
        <v>42136</v>
      </c>
      <c r="T146" s="97">
        <f t="shared" si="7"/>
        <v>-1700</v>
      </c>
    </row>
    <row r="147" spans="1:170">
      <c r="A147" s="46">
        <v>6</v>
      </c>
      <c r="B147" s="46">
        <v>213</v>
      </c>
      <c r="C147" s="46">
        <v>5</v>
      </c>
      <c r="D147" s="68">
        <v>2739</v>
      </c>
      <c r="E147" s="67" t="s">
        <v>32</v>
      </c>
      <c r="F147" s="46">
        <v>3327</v>
      </c>
      <c r="G147" s="54">
        <v>81300</v>
      </c>
      <c r="H147" s="50">
        <v>0</v>
      </c>
      <c r="I147" s="50"/>
      <c r="J147" s="50"/>
      <c r="K147" s="51">
        <v>1700</v>
      </c>
      <c r="L147" s="54"/>
      <c r="M147" s="54"/>
      <c r="N147" s="54"/>
      <c r="O147" s="52">
        <v>10.5</v>
      </c>
      <c r="P147" s="53">
        <f t="shared" si="9"/>
        <v>711</v>
      </c>
      <c r="Q147" s="54">
        <v>81300</v>
      </c>
      <c r="R147" s="50">
        <v>0</v>
      </c>
      <c r="S147" s="56">
        <v>42167</v>
      </c>
      <c r="T147" s="97">
        <f t="shared" si="7"/>
        <v>-1700</v>
      </c>
    </row>
    <row r="148" spans="1:170">
      <c r="A148" s="46">
        <v>7</v>
      </c>
      <c r="B148" s="46">
        <v>211</v>
      </c>
      <c r="C148" s="46">
        <v>5</v>
      </c>
      <c r="D148" s="68">
        <v>2739</v>
      </c>
      <c r="E148" s="67" t="s">
        <v>32</v>
      </c>
      <c r="F148" s="46">
        <v>3327</v>
      </c>
      <c r="G148" s="54">
        <v>79600</v>
      </c>
      <c r="H148" s="50">
        <v>0</v>
      </c>
      <c r="I148" s="50"/>
      <c r="J148" s="50"/>
      <c r="K148" s="51">
        <v>1700</v>
      </c>
      <c r="L148" s="54"/>
      <c r="M148" s="54"/>
      <c r="N148" s="54"/>
      <c r="O148" s="52">
        <v>10.5</v>
      </c>
      <c r="P148" s="53">
        <f t="shared" si="9"/>
        <v>697</v>
      </c>
      <c r="Q148" s="54">
        <v>79600</v>
      </c>
      <c r="R148" s="50">
        <v>0</v>
      </c>
      <c r="S148" s="56">
        <v>42197</v>
      </c>
      <c r="T148" s="97">
        <f t="shared" si="7"/>
        <v>-1700</v>
      </c>
    </row>
    <row r="149" spans="1:170">
      <c r="A149" s="46">
        <v>8</v>
      </c>
      <c r="B149" s="46">
        <v>209</v>
      </c>
      <c r="C149" s="46">
        <v>5</v>
      </c>
      <c r="D149" s="68">
        <v>2739</v>
      </c>
      <c r="E149" s="67" t="s">
        <v>32</v>
      </c>
      <c r="F149" s="46">
        <v>3327</v>
      </c>
      <c r="G149" s="54">
        <v>77900</v>
      </c>
      <c r="H149" s="50">
        <v>0</v>
      </c>
      <c r="I149" s="50"/>
      <c r="J149" s="50"/>
      <c r="K149" s="51">
        <v>1700</v>
      </c>
      <c r="L149" s="54"/>
      <c r="M149" s="54"/>
      <c r="N149" s="54"/>
      <c r="O149" s="52">
        <v>10.5</v>
      </c>
      <c r="P149" s="53">
        <f t="shared" si="9"/>
        <v>682</v>
      </c>
      <c r="Q149" s="54">
        <v>77900</v>
      </c>
      <c r="R149" s="50">
        <v>0</v>
      </c>
      <c r="S149" s="56">
        <v>42228</v>
      </c>
      <c r="T149" s="97">
        <f t="shared" si="7"/>
        <v>-1700</v>
      </c>
    </row>
    <row r="150" spans="1:170">
      <c r="A150" s="46">
        <v>9</v>
      </c>
      <c r="B150" s="46">
        <v>206</v>
      </c>
      <c r="C150" s="46">
        <v>5</v>
      </c>
      <c r="D150" s="68">
        <v>2739</v>
      </c>
      <c r="E150" s="67" t="s">
        <v>32</v>
      </c>
      <c r="F150" s="46">
        <v>3327</v>
      </c>
      <c r="G150" s="54">
        <v>76200</v>
      </c>
      <c r="H150" s="50">
        <v>0</v>
      </c>
      <c r="I150" s="50"/>
      <c r="J150" s="50"/>
      <c r="K150" s="51">
        <v>1700</v>
      </c>
      <c r="L150" s="54"/>
      <c r="M150" s="54"/>
      <c r="N150" s="54"/>
      <c r="O150" s="52">
        <v>10.5</v>
      </c>
      <c r="P150" s="53">
        <f t="shared" si="9"/>
        <v>667</v>
      </c>
      <c r="Q150" s="54">
        <v>76200</v>
      </c>
      <c r="R150" s="50">
        <v>0</v>
      </c>
      <c r="S150" s="56">
        <v>42259</v>
      </c>
      <c r="T150" s="97">
        <f t="shared" si="7"/>
        <v>-1700</v>
      </c>
    </row>
    <row r="151" spans="1:170">
      <c r="A151" s="46">
        <v>10</v>
      </c>
      <c r="B151" s="46">
        <v>203</v>
      </c>
      <c r="C151" s="46">
        <v>5</v>
      </c>
      <c r="D151" s="68">
        <v>2739</v>
      </c>
      <c r="E151" s="67" t="s">
        <v>32</v>
      </c>
      <c r="F151" s="46">
        <v>3327</v>
      </c>
      <c r="G151" s="54">
        <v>74500</v>
      </c>
      <c r="H151" s="50">
        <v>0</v>
      </c>
      <c r="I151" s="50"/>
      <c r="J151" s="50"/>
      <c r="K151" s="51">
        <v>1700</v>
      </c>
      <c r="L151" s="54"/>
      <c r="M151" s="54"/>
      <c r="N151" s="54"/>
      <c r="O151" s="52">
        <v>10.5</v>
      </c>
      <c r="P151" s="53">
        <f t="shared" si="9"/>
        <v>652</v>
      </c>
      <c r="Q151" s="54">
        <v>74500</v>
      </c>
      <c r="R151" s="50">
        <v>0</v>
      </c>
      <c r="S151" s="56">
        <v>42289</v>
      </c>
      <c r="T151" s="97">
        <f t="shared" si="7"/>
        <v>-1700</v>
      </c>
    </row>
    <row r="152" spans="1:170">
      <c r="A152" s="59">
        <v>11</v>
      </c>
      <c r="B152" s="46">
        <v>200</v>
      </c>
      <c r="C152" s="46">
        <v>5</v>
      </c>
      <c r="D152" s="68">
        <v>2739</v>
      </c>
      <c r="E152" s="67" t="s">
        <v>32</v>
      </c>
      <c r="F152" s="46">
        <v>3327</v>
      </c>
      <c r="G152" s="54">
        <v>72800</v>
      </c>
      <c r="H152" s="50">
        <v>0</v>
      </c>
      <c r="I152" s="50"/>
      <c r="J152" s="50"/>
      <c r="K152" s="51">
        <v>1700</v>
      </c>
      <c r="L152" s="54"/>
      <c r="M152" s="54"/>
      <c r="N152" s="54"/>
      <c r="O152" s="52">
        <v>10.5</v>
      </c>
      <c r="P152" s="53">
        <f t="shared" si="9"/>
        <v>637</v>
      </c>
      <c r="Q152" s="54">
        <v>72800</v>
      </c>
      <c r="R152" s="50">
        <v>0</v>
      </c>
      <c r="S152" s="74">
        <v>42320</v>
      </c>
      <c r="T152" s="97">
        <f t="shared" si="7"/>
        <v>-1700</v>
      </c>
    </row>
    <row r="153" spans="1:170">
      <c r="A153" s="59">
        <v>12</v>
      </c>
      <c r="B153" s="46">
        <v>198</v>
      </c>
      <c r="C153" s="46">
        <v>5</v>
      </c>
      <c r="D153" s="68">
        <v>2739</v>
      </c>
      <c r="E153" s="67" t="s">
        <v>32</v>
      </c>
      <c r="F153" s="46">
        <v>3327</v>
      </c>
      <c r="G153" s="54">
        <v>71100</v>
      </c>
      <c r="H153" s="50">
        <v>0</v>
      </c>
      <c r="I153" s="50"/>
      <c r="J153" s="50"/>
      <c r="K153" s="51">
        <v>1700</v>
      </c>
      <c r="L153" s="54"/>
      <c r="M153" s="54"/>
      <c r="N153" s="54"/>
      <c r="O153" s="52">
        <v>10.5</v>
      </c>
      <c r="P153" s="53">
        <f t="shared" si="9"/>
        <v>622</v>
      </c>
      <c r="Q153" s="54">
        <v>71100</v>
      </c>
      <c r="R153" s="50">
        <v>0</v>
      </c>
      <c r="S153" s="74">
        <v>42350</v>
      </c>
      <c r="T153" s="97">
        <f t="shared" si="7"/>
        <v>-1700</v>
      </c>
    </row>
    <row r="154" spans="1:170">
      <c r="A154" s="46">
        <v>13</v>
      </c>
      <c r="B154" s="46">
        <v>195</v>
      </c>
      <c r="C154" s="46">
        <v>5</v>
      </c>
      <c r="D154" s="68">
        <v>2739</v>
      </c>
      <c r="E154" s="67" t="s">
        <v>32</v>
      </c>
      <c r="F154" s="46">
        <v>3327</v>
      </c>
      <c r="G154" s="54">
        <v>69400</v>
      </c>
      <c r="H154" s="50">
        <v>0</v>
      </c>
      <c r="I154" s="50"/>
      <c r="J154" s="50"/>
      <c r="K154" s="51">
        <v>1700</v>
      </c>
      <c r="L154" s="54"/>
      <c r="M154" s="54"/>
      <c r="N154" s="54"/>
      <c r="O154" s="52">
        <v>10.5</v>
      </c>
      <c r="P154" s="53">
        <f t="shared" si="9"/>
        <v>607</v>
      </c>
      <c r="Q154" s="54">
        <v>69400</v>
      </c>
      <c r="R154" s="50">
        <v>0</v>
      </c>
      <c r="S154" s="56">
        <v>42381</v>
      </c>
      <c r="T154" s="97">
        <f t="shared" si="7"/>
        <v>-1700</v>
      </c>
    </row>
    <row r="155" spans="1:170">
      <c r="A155" s="46"/>
      <c r="B155" s="46"/>
      <c r="C155" s="46"/>
      <c r="D155" s="104" t="s">
        <v>216</v>
      </c>
      <c r="E155" s="67"/>
      <c r="F155" s="46"/>
      <c r="G155" s="54"/>
      <c r="H155" s="50"/>
      <c r="I155" s="50">
        <f>SUBTOTAL(9,I144:I154)</f>
        <v>84700</v>
      </c>
      <c r="J155" s="50">
        <f>SUBTOTAL(9,J144:J154)</f>
        <v>0</v>
      </c>
      <c r="K155" s="51">
        <f>SUBTOTAL(9,K144:K154)</f>
        <v>17000</v>
      </c>
      <c r="L155" s="54">
        <f>SUBTOTAL(9,L144:L154)</f>
        <v>0</v>
      </c>
      <c r="M155" s="54">
        <f>SUBTOTAL(9,M144:M154)</f>
        <v>0</v>
      </c>
      <c r="N155" s="54"/>
      <c r="O155" s="52"/>
      <c r="P155" s="53"/>
      <c r="Q155" s="54"/>
      <c r="R155" s="50"/>
      <c r="S155" s="56"/>
      <c r="T155" s="97">
        <f t="shared" si="7"/>
        <v>67700</v>
      </c>
    </row>
    <row r="156" spans="1:170">
      <c r="A156" s="46"/>
      <c r="B156" s="46">
        <v>314</v>
      </c>
      <c r="C156" s="46"/>
      <c r="D156" s="103">
        <v>2754</v>
      </c>
      <c r="E156" s="91" t="s">
        <v>167</v>
      </c>
      <c r="F156" s="92">
        <v>3341</v>
      </c>
      <c r="G156" s="51"/>
      <c r="H156" s="51"/>
      <c r="I156" s="93">
        <v>13700</v>
      </c>
      <c r="J156" s="51"/>
      <c r="K156" s="51"/>
      <c r="L156" s="51"/>
      <c r="M156" s="51"/>
      <c r="N156" s="51"/>
      <c r="O156" s="52"/>
      <c r="P156" s="54"/>
      <c r="Q156" s="51"/>
      <c r="R156" s="51"/>
      <c r="S156" s="56">
        <v>42094</v>
      </c>
      <c r="T156" s="97">
        <f t="shared" ref="T156:T219" si="10">+I156+J156-K156-L156-M156</f>
        <v>13700</v>
      </c>
    </row>
    <row r="157" spans="1:170">
      <c r="A157" s="46">
        <v>4</v>
      </c>
      <c r="B157" s="46">
        <v>90</v>
      </c>
      <c r="C157" s="46">
        <v>21</v>
      </c>
      <c r="D157" s="68">
        <v>2754</v>
      </c>
      <c r="E157" s="47" t="s">
        <v>35</v>
      </c>
      <c r="F157" s="46">
        <v>3341</v>
      </c>
      <c r="G157" s="54">
        <v>13700</v>
      </c>
      <c r="H157" s="50">
        <v>0</v>
      </c>
      <c r="I157" s="50"/>
      <c r="J157" s="50"/>
      <c r="K157" s="51">
        <v>350</v>
      </c>
      <c r="L157" s="54"/>
      <c r="M157" s="54"/>
      <c r="N157" s="54"/>
      <c r="O157" s="52">
        <v>10.5</v>
      </c>
      <c r="P157" s="53">
        <f t="shared" ref="P157:P166" si="11">ROUND((G157*O157/1200)+(H157*N157/1200),1/2)</f>
        <v>120</v>
      </c>
      <c r="Q157" s="54">
        <v>13700</v>
      </c>
      <c r="R157" s="50">
        <v>0</v>
      </c>
      <c r="S157" s="56">
        <v>42106</v>
      </c>
      <c r="T157" s="97">
        <f t="shared" si="10"/>
        <v>-350</v>
      </c>
      <c r="FN157" s="38">
        <f>SUM(A157:FM157)</f>
        <v>75846.5</v>
      </c>
    </row>
    <row r="158" spans="1:170">
      <c r="A158" s="46">
        <v>5</v>
      </c>
      <c r="B158" s="46">
        <v>88</v>
      </c>
      <c r="C158" s="46">
        <v>21</v>
      </c>
      <c r="D158" s="68">
        <v>2754</v>
      </c>
      <c r="E158" s="67" t="s">
        <v>35</v>
      </c>
      <c r="F158" s="46">
        <v>3341</v>
      </c>
      <c r="G158" s="54">
        <v>13350</v>
      </c>
      <c r="H158" s="50">
        <v>0</v>
      </c>
      <c r="I158" s="50"/>
      <c r="J158" s="50"/>
      <c r="K158" s="51">
        <v>350</v>
      </c>
      <c r="L158" s="54"/>
      <c r="M158" s="54"/>
      <c r="N158" s="54"/>
      <c r="O158" s="52">
        <v>10.5</v>
      </c>
      <c r="P158" s="53">
        <f t="shared" si="11"/>
        <v>117</v>
      </c>
      <c r="Q158" s="54">
        <v>13350</v>
      </c>
      <c r="R158" s="50">
        <v>0</v>
      </c>
      <c r="S158" s="56">
        <v>42136</v>
      </c>
      <c r="T158" s="97">
        <f t="shared" si="10"/>
        <v>-350</v>
      </c>
    </row>
    <row r="159" spans="1:170">
      <c r="A159" s="46">
        <v>6</v>
      </c>
      <c r="B159" s="46">
        <v>86</v>
      </c>
      <c r="C159" s="46">
        <v>21</v>
      </c>
      <c r="D159" s="68">
        <v>2754</v>
      </c>
      <c r="E159" s="67" t="s">
        <v>35</v>
      </c>
      <c r="F159" s="46">
        <v>3341</v>
      </c>
      <c r="G159" s="54">
        <v>13000</v>
      </c>
      <c r="H159" s="50">
        <v>0</v>
      </c>
      <c r="I159" s="50"/>
      <c r="J159" s="50"/>
      <c r="K159" s="51">
        <v>350</v>
      </c>
      <c r="L159" s="54"/>
      <c r="M159" s="54"/>
      <c r="N159" s="54"/>
      <c r="O159" s="52">
        <v>10.5</v>
      </c>
      <c r="P159" s="53">
        <f t="shared" si="11"/>
        <v>114</v>
      </c>
      <c r="Q159" s="54">
        <v>13000</v>
      </c>
      <c r="R159" s="50">
        <v>0</v>
      </c>
      <c r="S159" s="56">
        <v>42167</v>
      </c>
      <c r="T159" s="97">
        <f t="shared" si="10"/>
        <v>-350</v>
      </c>
    </row>
    <row r="160" spans="1:170">
      <c r="A160" s="46">
        <v>7</v>
      </c>
      <c r="B160" s="46">
        <v>83</v>
      </c>
      <c r="C160" s="46">
        <v>21</v>
      </c>
      <c r="D160" s="68">
        <v>2754</v>
      </c>
      <c r="E160" s="67" t="s">
        <v>35</v>
      </c>
      <c r="F160" s="46">
        <v>3341</v>
      </c>
      <c r="G160" s="54">
        <v>12650</v>
      </c>
      <c r="H160" s="50">
        <v>0</v>
      </c>
      <c r="I160" s="50"/>
      <c r="J160" s="50"/>
      <c r="K160" s="51">
        <v>350</v>
      </c>
      <c r="L160" s="54"/>
      <c r="M160" s="54"/>
      <c r="N160" s="54"/>
      <c r="O160" s="52">
        <v>10.5</v>
      </c>
      <c r="P160" s="53">
        <f t="shared" si="11"/>
        <v>111</v>
      </c>
      <c r="Q160" s="54">
        <v>12650</v>
      </c>
      <c r="R160" s="50">
        <v>0</v>
      </c>
      <c r="S160" s="56">
        <v>42197</v>
      </c>
      <c r="T160" s="97">
        <f t="shared" si="10"/>
        <v>-350</v>
      </c>
    </row>
    <row r="161" spans="1:170">
      <c r="A161" s="46">
        <v>8</v>
      </c>
      <c r="B161" s="46">
        <v>82</v>
      </c>
      <c r="C161" s="46">
        <v>21</v>
      </c>
      <c r="D161" s="68">
        <v>2754</v>
      </c>
      <c r="E161" s="67" t="s">
        <v>35</v>
      </c>
      <c r="F161" s="46">
        <v>3341</v>
      </c>
      <c r="G161" s="54">
        <v>12300</v>
      </c>
      <c r="H161" s="50">
        <v>0</v>
      </c>
      <c r="I161" s="50"/>
      <c r="J161" s="50"/>
      <c r="K161" s="51">
        <v>350</v>
      </c>
      <c r="L161" s="54"/>
      <c r="M161" s="54"/>
      <c r="N161" s="54"/>
      <c r="O161" s="52">
        <v>10.5</v>
      </c>
      <c r="P161" s="53">
        <f t="shared" si="11"/>
        <v>108</v>
      </c>
      <c r="Q161" s="54">
        <v>12300</v>
      </c>
      <c r="R161" s="50">
        <v>0</v>
      </c>
      <c r="S161" s="56">
        <v>42228</v>
      </c>
      <c r="T161" s="97">
        <f t="shared" si="10"/>
        <v>-350</v>
      </c>
    </row>
    <row r="162" spans="1:170">
      <c r="A162" s="46">
        <v>9</v>
      </c>
      <c r="B162" s="46">
        <v>80</v>
      </c>
      <c r="C162" s="46">
        <v>21</v>
      </c>
      <c r="D162" s="68">
        <v>2754</v>
      </c>
      <c r="E162" s="67" t="s">
        <v>35</v>
      </c>
      <c r="F162" s="46">
        <v>3341</v>
      </c>
      <c r="G162" s="54">
        <v>11950</v>
      </c>
      <c r="H162" s="50">
        <v>0</v>
      </c>
      <c r="I162" s="50"/>
      <c r="J162" s="50"/>
      <c r="K162" s="51">
        <v>350</v>
      </c>
      <c r="L162" s="54"/>
      <c r="M162" s="54"/>
      <c r="N162" s="54"/>
      <c r="O162" s="52">
        <v>10.5</v>
      </c>
      <c r="P162" s="53">
        <f t="shared" si="11"/>
        <v>105</v>
      </c>
      <c r="Q162" s="54">
        <v>11950</v>
      </c>
      <c r="R162" s="50">
        <v>0</v>
      </c>
      <c r="S162" s="56">
        <v>42259</v>
      </c>
      <c r="T162" s="97">
        <f t="shared" si="10"/>
        <v>-350</v>
      </c>
    </row>
    <row r="163" spans="1:170">
      <c r="A163" s="46">
        <v>10</v>
      </c>
      <c r="B163" s="46">
        <v>78</v>
      </c>
      <c r="C163" s="46">
        <v>21</v>
      </c>
      <c r="D163" s="68">
        <v>2754</v>
      </c>
      <c r="E163" s="67" t="s">
        <v>61</v>
      </c>
      <c r="F163" s="46">
        <v>3341</v>
      </c>
      <c r="G163" s="54">
        <v>11600</v>
      </c>
      <c r="H163" s="50">
        <v>0</v>
      </c>
      <c r="I163" s="50"/>
      <c r="J163" s="50"/>
      <c r="K163" s="51">
        <v>350</v>
      </c>
      <c r="L163" s="54"/>
      <c r="M163" s="54"/>
      <c r="N163" s="54"/>
      <c r="O163" s="52">
        <v>10.5</v>
      </c>
      <c r="P163" s="53">
        <f t="shared" si="11"/>
        <v>102</v>
      </c>
      <c r="Q163" s="54">
        <v>11600</v>
      </c>
      <c r="R163" s="50">
        <v>0</v>
      </c>
      <c r="S163" s="56">
        <v>42289</v>
      </c>
      <c r="T163" s="97">
        <f t="shared" si="10"/>
        <v>-350</v>
      </c>
    </row>
    <row r="164" spans="1:170">
      <c r="A164" s="59">
        <v>11</v>
      </c>
      <c r="B164" s="46">
        <v>76</v>
      </c>
      <c r="C164" s="46">
        <v>21</v>
      </c>
      <c r="D164" s="68">
        <v>2754</v>
      </c>
      <c r="E164" s="67" t="s">
        <v>61</v>
      </c>
      <c r="F164" s="46">
        <v>3341</v>
      </c>
      <c r="G164" s="54">
        <v>11250</v>
      </c>
      <c r="H164" s="50">
        <v>0</v>
      </c>
      <c r="I164" s="50"/>
      <c r="J164" s="50"/>
      <c r="K164" s="51">
        <v>350</v>
      </c>
      <c r="L164" s="54"/>
      <c r="M164" s="54"/>
      <c r="N164" s="54"/>
      <c r="O164" s="52">
        <v>10.5</v>
      </c>
      <c r="P164" s="53">
        <f t="shared" si="11"/>
        <v>98</v>
      </c>
      <c r="Q164" s="54">
        <v>11250</v>
      </c>
      <c r="R164" s="50">
        <v>0</v>
      </c>
      <c r="S164" s="74">
        <v>42320</v>
      </c>
      <c r="T164" s="97">
        <f t="shared" si="10"/>
        <v>-350</v>
      </c>
    </row>
    <row r="165" spans="1:170">
      <c r="A165" s="59">
        <v>12</v>
      </c>
      <c r="B165" s="46">
        <v>74</v>
      </c>
      <c r="C165" s="46">
        <v>21</v>
      </c>
      <c r="D165" s="68">
        <v>2754</v>
      </c>
      <c r="E165" s="67" t="s">
        <v>61</v>
      </c>
      <c r="F165" s="46">
        <v>3341</v>
      </c>
      <c r="G165" s="54">
        <v>10900</v>
      </c>
      <c r="H165" s="50">
        <v>0</v>
      </c>
      <c r="I165" s="50"/>
      <c r="J165" s="50"/>
      <c r="K165" s="51">
        <v>350</v>
      </c>
      <c r="L165" s="54"/>
      <c r="M165" s="54"/>
      <c r="N165" s="54"/>
      <c r="O165" s="52">
        <v>10.5</v>
      </c>
      <c r="P165" s="53">
        <f t="shared" si="11"/>
        <v>95</v>
      </c>
      <c r="Q165" s="54">
        <v>10900</v>
      </c>
      <c r="R165" s="50">
        <v>0</v>
      </c>
      <c r="S165" s="74">
        <v>42350</v>
      </c>
      <c r="T165" s="97">
        <f t="shared" si="10"/>
        <v>-350</v>
      </c>
    </row>
    <row r="166" spans="1:170">
      <c r="A166" s="46">
        <v>13</v>
      </c>
      <c r="B166" s="46">
        <v>71</v>
      </c>
      <c r="C166" s="46">
        <v>21</v>
      </c>
      <c r="D166" s="68">
        <v>2754</v>
      </c>
      <c r="E166" s="67" t="s">
        <v>61</v>
      </c>
      <c r="F166" s="46">
        <v>3341</v>
      </c>
      <c r="G166" s="54">
        <v>10550</v>
      </c>
      <c r="H166" s="50">
        <v>0</v>
      </c>
      <c r="I166" s="50"/>
      <c r="J166" s="50"/>
      <c r="K166" s="51">
        <v>350</v>
      </c>
      <c r="L166" s="54"/>
      <c r="M166" s="54"/>
      <c r="N166" s="54"/>
      <c r="O166" s="52">
        <v>10.5</v>
      </c>
      <c r="P166" s="53">
        <f t="shared" si="11"/>
        <v>92</v>
      </c>
      <c r="Q166" s="54">
        <v>10550</v>
      </c>
      <c r="R166" s="50">
        <v>0</v>
      </c>
      <c r="S166" s="56">
        <v>42381</v>
      </c>
      <c r="T166" s="97">
        <f t="shared" si="10"/>
        <v>-350</v>
      </c>
    </row>
    <row r="167" spans="1:170">
      <c r="A167" s="46"/>
      <c r="B167" s="46"/>
      <c r="C167" s="46"/>
      <c r="D167" s="104" t="s">
        <v>204</v>
      </c>
      <c r="E167" s="67"/>
      <c r="F167" s="46"/>
      <c r="G167" s="54"/>
      <c r="H167" s="50"/>
      <c r="I167" s="50">
        <f>SUBTOTAL(9,I156:I166)</f>
        <v>13700</v>
      </c>
      <c r="J167" s="50">
        <f>SUBTOTAL(9,J156:J166)</f>
        <v>0</v>
      </c>
      <c r="K167" s="51">
        <f>SUBTOTAL(9,K156:K166)</f>
        <v>3500</v>
      </c>
      <c r="L167" s="54">
        <f>SUBTOTAL(9,L156:L166)</f>
        <v>0</v>
      </c>
      <c r="M167" s="54">
        <f>SUBTOTAL(9,M156:M166)</f>
        <v>0</v>
      </c>
      <c r="N167" s="54"/>
      <c r="O167" s="52"/>
      <c r="P167" s="53"/>
      <c r="Q167" s="54"/>
      <c r="R167" s="50"/>
      <c r="S167" s="56"/>
      <c r="T167" s="97">
        <f t="shared" si="10"/>
        <v>10200</v>
      </c>
    </row>
    <row r="168" spans="1:170">
      <c r="A168" s="46"/>
      <c r="B168" s="46">
        <v>296</v>
      </c>
      <c r="C168" s="46"/>
      <c r="D168" s="102">
        <v>2756</v>
      </c>
      <c r="E168" s="87" t="s">
        <v>125</v>
      </c>
      <c r="F168" s="46"/>
      <c r="G168" s="51"/>
      <c r="H168" s="51"/>
      <c r="I168" s="51"/>
      <c r="J168" s="88">
        <v>150000</v>
      </c>
      <c r="K168" s="51"/>
      <c r="L168" s="51"/>
      <c r="M168" s="88"/>
      <c r="N168" s="51"/>
      <c r="O168" s="52"/>
      <c r="P168" s="54"/>
      <c r="Q168" s="51"/>
      <c r="R168" s="51"/>
      <c r="S168" s="87" t="s">
        <v>124</v>
      </c>
      <c r="T168" s="97">
        <f t="shared" si="10"/>
        <v>150000</v>
      </c>
    </row>
    <row r="169" spans="1:170">
      <c r="A169" s="59">
        <v>12</v>
      </c>
      <c r="B169" s="46">
        <v>40</v>
      </c>
      <c r="C169" s="46">
        <v>32</v>
      </c>
      <c r="D169" s="68">
        <v>2756</v>
      </c>
      <c r="E169" s="67" t="s">
        <v>45</v>
      </c>
      <c r="F169" s="46">
        <v>4244</v>
      </c>
      <c r="G169" s="54">
        <v>0</v>
      </c>
      <c r="H169" s="54">
        <v>150000</v>
      </c>
      <c r="I169" s="54"/>
      <c r="J169" s="54"/>
      <c r="K169" s="51">
        <v>2500</v>
      </c>
      <c r="L169" s="54"/>
      <c r="M169" s="54"/>
      <c r="N169" s="54">
        <v>9.5</v>
      </c>
      <c r="O169" s="52">
        <v>9.5</v>
      </c>
      <c r="P169" s="53">
        <f>ROUND((G169*O169/1200)+(H169*N169*30/36500),1/2)</f>
        <v>1171</v>
      </c>
      <c r="Q169" s="54">
        <v>0</v>
      </c>
      <c r="R169" s="54">
        <v>150000</v>
      </c>
      <c r="S169" s="74">
        <v>42350</v>
      </c>
      <c r="T169" s="97">
        <f t="shared" si="10"/>
        <v>-2500</v>
      </c>
    </row>
    <row r="170" spans="1:170">
      <c r="A170" s="46">
        <v>13</v>
      </c>
      <c r="B170" s="46">
        <v>39</v>
      </c>
      <c r="C170" s="46">
        <v>32</v>
      </c>
      <c r="D170" s="68">
        <v>2756</v>
      </c>
      <c r="E170" s="67" t="s">
        <v>45</v>
      </c>
      <c r="F170" s="46">
        <v>4244</v>
      </c>
      <c r="G170" s="54">
        <v>0</v>
      </c>
      <c r="H170" s="54">
        <v>147500</v>
      </c>
      <c r="I170" s="54"/>
      <c r="J170" s="54"/>
      <c r="K170" s="51"/>
      <c r="L170" s="54"/>
      <c r="M170" s="54"/>
      <c r="N170" s="54">
        <v>9.5</v>
      </c>
      <c r="O170" s="52">
        <v>9.5</v>
      </c>
      <c r="P170" s="53"/>
      <c r="Q170" s="54">
        <v>0</v>
      </c>
      <c r="R170" s="54">
        <v>147500</v>
      </c>
      <c r="S170" s="56">
        <v>42381</v>
      </c>
      <c r="T170" s="97">
        <f t="shared" si="10"/>
        <v>0</v>
      </c>
    </row>
    <row r="171" spans="1:170">
      <c r="A171" s="46"/>
      <c r="B171" s="46">
        <v>282</v>
      </c>
      <c r="C171" s="46"/>
      <c r="D171" s="102">
        <v>2756</v>
      </c>
      <c r="E171" s="87" t="s">
        <v>125</v>
      </c>
      <c r="F171" s="46"/>
      <c r="G171" s="51"/>
      <c r="H171" s="51"/>
      <c r="I171" s="51"/>
      <c r="J171" s="51"/>
      <c r="K171" s="51"/>
      <c r="L171" s="51"/>
      <c r="M171" s="88">
        <v>2500</v>
      </c>
      <c r="N171" s="51"/>
      <c r="O171" s="52"/>
      <c r="P171" s="54"/>
      <c r="Q171" s="51"/>
      <c r="R171" s="51"/>
      <c r="S171" s="87" t="s">
        <v>148</v>
      </c>
      <c r="T171" s="97">
        <f t="shared" si="10"/>
        <v>-2500</v>
      </c>
    </row>
    <row r="172" spans="1:170" ht="25.5">
      <c r="A172" s="46"/>
      <c r="B172" s="46"/>
      <c r="C172" s="46"/>
      <c r="D172" s="107" t="s">
        <v>195</v>
      </c>
      <c r="E172" s="87"/>
      <c r="F172" s="46"/>
      <c r="G172" s="51"/>
      <c r="H172" s="51"/>
      <c r="I172" s="51">
        <f>SUBTOTAL(9,I168:I171)</f>
        <v>0</v>
      </c>
      <c r="J172" s="51">
        <f>SUBTOTAL(9,J168:J171)</f>
        <v>150000</v>
      </c>
      <c r="K172" s="51">
        <f>SUBTOTAL(9,K168:K171)</f>
        <v>2500</v>
      </c>
      <c r="L172" s="51">
        <f>SUBTOTAL(9,L168:L171)</f>
        <v>0</v>
      </c>
      <c r="M172" s="88">
        <f>SUBTOTAL(9,M168:M171)</f>
        <v>2500</v>
      </c>
      <c r="N172" s="51"/>
      <c r="O172" s="52"/>
      <c r="P172" s="54"/>
      <c r="Q172" s="51"/>
      <c r="R172" s="51"/>
      <c r="S172" s="87"/>
      <c r="T172" s="97">
        <f t="shared" si="10"/>
        <v>145000</v>
      </c>
    </row>
    <row r="173" spans="1:170">
      <c r="A173" s="46"/>
      <c r="B173" s="46">
        <v>315</v>
      </c>
      <c r="C173" s="46"/>
      <c r="D173" s="103">
        <v>2770</v>
      </c>
      <c r="E173" s="91" t="s">
        <v>168</v>
      </c>
      <c r="F173" s="92">
        <v>4234</v>
      </c>
      <c r="G173" s="51"/>
      <c r="H173" s="51"/>
      <c r="I173" s="93">
        <v>20400</v>
      </c>
      <c r="J173" s="51"/>
      <c r="K173" s="51"/>
      <c r="L173" s="51"/>
      <c r="M173" s="51"/>
      <c r="N173" s="51"/>
      <c r="O173" s="52"/>
      <c r="P173" s="54"/>
      <c r="Q173" s="51"/>
      <c r="R173" s="51"/>
      <c r="S173" s="56">
        <v>42094</v>
      </c>
      <c r="T173" s="97">
        <f t="shared" si="10"/>
        <v>20400</v>
      </c>
    </row>
    <row r="174" spans="1:170">
      <c r="A174" s="46">
        <v>4</v>
      </c>
      <c r="B174" s="46">
        <v>103</v>
      </c>
      <c r="C174" s="46">
        <v>32</v>
      </c>
      <c r="D174" s="68">
        <v>2770</v>
      </c>
      <c r="E174" s="47" t="s">
        <v>46</v>
      </c>
      <c r="F174" s="46">
        <v>4234</v>
      </c>
      <c r="G174" s="54">
        <v>20400</v>
      </c>
      <c r="H174" s="50">
        <v>0</v>
      </c>
      <c r="I174" s="50"/>
      <c r="J174" s="50"/>
      <c r="K174" s="51">
        <v>1900</v>
      </c>
      <c r="L174" s="54"/>
      <c r="M174" s="54"/>
      <c r="N174" s="54"/>
      <c r="O174" s="52">
        <v>10.5</v>
      </c>
      <c r="P174" s="53">
        <f t="shared" ref="P174:P183" si="12">ROUND((G174*O174/1200)+(H174*N174/1200),1/2)</f>
        <v>179</v>
      </c>
      <c r="Q174" s="54">
        <v>20400</v>
      </c>
      <c r="R174" s="50">
        <v>0</v>
      </c>
      <c r="S174" s="56">
        <v>42106</v>
      </c>
      <c r="T174" s="97">
        <f t="shared" si="10"/>
        <v>-1900</v>
      </c>
      <c r="FN174" s="38">
        <f>SUM(A174:FM174)</f>
        <v>90238.5</v>
      </c>
    </row>
    <row r="175" spans="1:170">
      <c r="A175" s="46">
        <v>5</v>
      </c>
      <c r="B175" s="46">
        <v>98</v>
      </c>
      <c r="C175" s="46">
        <v>32</v>
      </c>
      <c r="D175" s="68">
        <v>2770</v>
      </c>
      <c r="E175" s="67" t="s">
        <v>46</v>
      </c>
      <c r="F175" s="46">
        <v>4234</v>
      </c>
      <c r="G175" s="54">
        <v>18500</v>
      </c>
      <c r="H175" s="50">
        <v>0</v>
      </c>
      <c r="I175" s="50"/>
      <c r="J175" s="50"/>
      <c r="K175" s="51">
        <v>1900</v>
      </c>
      <c r="L175" s="54"/>
      <c r="M175" s="54"/>
      <c r="N175" s="54"/>
      <c r="O175" s="52">
        <v>10.5</v>
      </c>
      <c r="P175" s="53">
        <f t="shared" si="12"/>
        <v>162</v>
      </c>
      <c r="Q175" s="54">
        <v>18500</v>
      </c>
      <c r="R175" s="50">
        <v>0</v>
      </c>
      <c r="S175" s="56">
        <v>42136</v>
      </c>
      <c r="T175" s="97">
        <f t="shared" si="10"/>
        <v>-1900</v>
      </c>
    </row>
    <row r="176" spans="1:170">
      <c r="A176" s="46">
        <v>6</v>
      </c>
      <c r="B176" s="46">
        <v>93</v>
      </c>
      <c r="C176" s="46">
        <v>32</v>
      </c>
      <c r="D176" s="68">
        <v>2770</v>
      </c>
      <c r="E176" s="67" t="s">
        <v>46</v>
      </c>
      <c r="F176" s="46">
        <v>4234</v>
      </c>
      <c r="G176" s="54">
        <v>16600</v>
      </c>
      <c r="H176" s="50">
        <v>0</v>
      </c>
      <c r="I176" s="50"/>
      <c r="J176" s="50"/>
      <c r="K176" s="51">
        <v>1900</v>
      </c>
      <c r="L176" s="54"/>
      <c r="M176" s="54"/>
      <c r="N176" s="54"/>
      <c r="O176" s="52">
        <v>10.5</v>
      </c>
      <c r="P176" s="53">
        <f t="shared" si="12"/>
        <v>145</v>
      </c>
      <c r="Q176" s="54">
        <v>16600</v>
      </c>
      <c r="R176" s="50">
        <v>0</v>
      </c>
      <c r="S176" s="56">
        <v>42167</v>
      </c>
      <c r="T176" s="97">
        <f t="shared" si="10"/>
        <v>-1900</v>
      </c>
    </row>
    <row r="177" spans="1:170">
      <c r="A177" s="46">
        <v>7</v>
      </c>
      <c r="B177" s="46">
        <v>92</v>
      </c>
      <c r="C177" s="46">
        <v>32</v>
      </c>
      <c r="D177" s="68">
        <v>2770</v>
      </c>
      <c r="E177" s="67" t="s">
        <v>46</v>
      </c>
      <c r="F177" s="46">
        <v>4234</v>
      </c>
      <c r="G177" s="54">
        <v>14700</v>
      </c>
      <c r="H177" s="50">
        <v>0</v>
      </c>
      <c r="I177" s="50"/>
      <c r="J177" s="50"/>
      <c r="K177" s="51">
        <v>1900</v>
      </c>
      <c r="L177" s="54"/>
      <c r="M177" s="54"/>
      <c r="N177" s="54"/>
      <c r="O177" s="52">
        <v>10.5</v>
      </c>
      <c r="P177" s="53">
        <f t="shared" si="12"/>
        <v>129</v>
      </c>
      <c r="Q177" s="54">
        <v>14700</v>
      </c>
      <c r="R177" s="50">
        <v>0</v>
      </c>
      <c r="S177" s="56">
        <v>42197</v>
      </c>
      <c r="T177" s="97">
        <f t="shared" si="10"/>
        <v>-1900</v>
      </c>
    </row>
    <row r="178" spans="1:170">
      <c r="A178" s="46">
        <v>8</v>
      </c>
      <c r="B178" s="46">
        <v>85</v>
      </c>
      <c r="C178" s="46">
        <v>32</v>
      </c>
      <c r="D178" s="68">
        <v>2770</v>
      </c>
      <c r="E178" s="67" t="s">
        <v>46</v>
      </c>
      <c r="F178" s="46">
        <v>4234</v>
      </c>
      <c r="G178" s="54">
        <v>12800</v>
      </c>
      <c r="H178" s="50">
        <v>0</v>
      </c>
      <c r="I178" s="50"/>
      <c r="J178" s="50"/>
      <c r="K178" s="51">
        <v>1900</v>
      </c>
      <c r="L178" s="54"/>
      <c r="M178" s="54"/>
      <c r="N178" s="54"/>
      <c r="O178" s="52">
        <v>10.5</v>
      </c>
      <c r="P178" s="53">
        <f t="shared" si="12"/>
        <v>112</v>
      </c>
      <c r="Q178" s="54">
        <v>12800</v>
      </c>
      <c r="R178" s="50">
        <v>0</v>
      </c>
      <c r="S178" s="56">
        <v>42228</v>
      </c>
      <c r="T178" s="97">
        <f t="shared" si="10"/>
        <v>-1900</v>
      </c>
    </row>
    <row r="179" spans="1:170">
      <c r="A179" s="46">
        <v>9</v>
      </c>
      <c r="B179" s="46">
        <v>73</v>
      </c>
      <c r="C179" s="46">
        <v>32</v>
      </c>
      <c r="D179" s="68">
        <v>2770</v>
      </c>
      <c r="E179" s="67" t="s">
        <v>46</v>
      </c>
      <c r="F179" s="46">
        <v>4234</v>
      </c>
      <c r="G179" s="54">
        <v>10900</v>
      </c>
      <c r="H179" s="50">
        <v>0</v>
      </c>
      <c r="I179" s="50"/>
      <c r="J179" s="50"/>
      <c r="K179" s="51">
        <v>1900</v>
      </c>
      <c r="L179" s="54"/>
      <c r="M179" s="54"/>
      <c r="N179" s="54"/>
      <c r="O179" s="52">
        <v>10.5</v>
      </c>
      <c r="P179" s="53">
        <f t="shared" si="12"/>
        <v>95</v>
      </c>
      <c r="Q179" s="54">
        <v>10900</v>
      </c>
      <c r="R179" s="50">
        <v>0</v>
      </c>
      <c r="S179" s="56">
        <v>42259</v>
      </c>
      <c r="T179" s="97">
        <f t="shared" si="10"/>
        <v>-1900</v>
      </c>
    </row>
    <row r="180" spans="1:170">
      <c r="A180" s="46">
        <v>10</v>
      </c>
      <c r="B180" s="46">
        <v>68</v>
      </c>
      <c r="C180" s="46">
        <v>32</v>
      </c>
      <c r="D180" s="68">
        <v>2770</v>
      </c>
      <c r="E180" s="67" t="s">
        <v>65</v>
      </c>
      <c r="F180" s="46">
        <v>4234</v>
      </c>
      <c r="G180" s="54">
        <v>9000</v>
      </c>
      <c r="H180" s="50">
        <v>0</v>
      </c>
      <c r="I180" s="50"/>
      <c r="J180" s="50"/>
      <c r="K180" s="51">
        <v>1900</v>
      </c>
      <c r="L180" s="54"/>
      <c r="M180" s="54"/>
      <c r="N180" s="54"/>
      <c r="O180" s="52">
        <v>10.5</v>
      </c>
      <c r="P180" s="53">
        <f t="shared" si="12"/>
        <v>79</v>
      </c>
      <c r="Q180" s="54">
        <v>9000</v>
      </c>
      <c r="R180" s="50">
        <v>0</v>
      </c>
      <c r="S180" s="56">
        <v>42289</v>
      </c>
      <c r="T180" s="97">
        <f t="shared" si="10"/>
        <v>-1900</v>
      </c>
    </row>
    <row r="181" spans="1:170">
      <c r="A181" s="59">
        <v>11</v>
      </c>
      <c r="B181" s="46">
        <v>63</v>
      </c>
      <c r="C181" s="46">
        <v>32</v>
      </c>
      <c r="D181" s="68">
        <v>2770</v>
      </c>
      <c r="E181" s="67" t="s">
        <v>65</v>
      </c>
      <c r="F181" s="46">
        <v>4234</v>
      </c>
      <c r="G181" s="54">
        <v>7100</v>
      </c>
      <c r="H181" s="50">
        <v>0</v>
      </c>
      <c r="I181" s="50"/>
      <c r="J181" s="50"/>
      <c r="K181" s="51">
        <v>1900</v>
      </c>
      <c r="L181" s="54"/>
      <c r="M181" s="54"/>
      <c r="N181" s="54"/>
      <c r="O181" s="52">
        <v>10.5</v>
      </c>
      <c r="P181" s="53">
        <f t="shared" si="12"/>
        <v>62</v>
      </c>
      <c r="Q181" s="54">
        <v>7100</v>
      </c>
      <c r="R181" s="50">
        <v>0</v>
      </c>
      <c r="S181" s="74">
        <v>42320</v>
      </c>
      <c r="T181" s="97">
        <f t="shared" si="10"/>
        <v>-1900</v>
      </c>
    </row>
    <row r="182" spans="1:170">
      <c r="A182" s="59">
        <v>12</v>
      </c>
      <c r="B182" s="46">
        <v>58</v>
      </c>
      <c r="C182" s="46">
        <v>32</v>
      </c>
      <c r="D182" s="68">
        <v>2770</v>
      </c>
      <c r="E182" s="67" t="s">
        <v>65</v>
      </c>
      <c r="F182" s="46">
        <v>4234</v>
      </c>
      <c r="G182" s="54">
        <v>5200</v>
      </c>
      <c r="H182" s="50">
        <v>0</v>
      </c>
      <c r="I182" s="50"/>
      <c r="J182" s="50"/>
      <c r="K182" s="51">
        <v>1900</v>
      </c>
      <c r="L182" s="54"/>
      <c r="M182" s="54"/>
      <c r="N182" s="54"/>
      <c r="O182" s="52">
        <v>10.5</v>
      </c>
      <c r="P182" s="53">
        <f t="shared" si="12"/>
        <v>46</v>
      </c>
      <c r="Q182" s="54">
        <v>5200</v>
      </c>
      <c r="R182" s="50">
        <v>0</v>
      </c>
      <c r="S182" s="74">
        <v>42350</v>
      </c>
      <c r="T182" s="97">
        <f t="shared" si="10"/>
        <v>-1900</v>
      </c>
    </row>
    <row r="183" spans="1:170">
      <c r="A183" s="46">
        <v>13</v>
      </c>
      <c r="B183" s="46">
        <v>53</v>
      </c>
      <c r="C183" s="46">
        <v>32</v>
      </c>
      <c r="D183" s="68">
        <v>2770</v>
      </c>
      <c r="E183" s="67" t="s">
        <v>65</v>
      </c>
      <c r="F183" s="46">
        <v>4234</v>
      </c>
      <c r="G183" s="54">
        <v>3300</v>
      </c>
      <c r="H183" s="50">
        <v>0</v>
      </c>
      <c r="I183" s="50"/>
      <c r="J183" s="50"/>
      <c r="K183" s="51">
        <v>1900</v>
      </c>
      <c r="L183" s="54"/>
      <c r="M183" s="54"/>
      <c r="N183" s="54"/>
      <c r="O183" s="52">
        <v>10.5</v>
      </c>
      <c r="P183" s="53">
        <f t="shared" si="12"/>
        <v>29</v>
      </c>
      <c r="Q183" s="54">
        <v>3300</v>
      </c>
      <c r="R183" s="50">
        <v>0</v>
      </c>
      <c r="S183" s="56">
        <v>42381</v>
      </c>
      <c r="T183" s="97">
        <f t="shared" si="10"/>
        <v>-1900</v>
      </c>
    </row>
    <row r="184" spans="1:170">
      <c r="A184" s="46"/>
      <c r="B184" s="46"/>
      <c r="C184" s="46"/>
      <c r="D184" s="104" t="s">
        <v>202</v>
      </c>
      <c r="E184" s="67"/>
      <c r="F184" s="46"/>
      <c r="G184" s="54"/>
      <c r="H184" s="50"/>
      <c r="I184" s="50">
        <f>SUBTOTAL(9,I173:I183)</f>
        <v>20400</v>
      </c>
      <c r="J184" s="50">
        <f>SUBTOTAL(9,J173:J183)</f>
        <v>0</v>
      </c>
      <c r="K184" s="51">
        <f>SUBTOTAL(9,K173:K183)</f>
        <v>19000</v>
      </c>
      <c r="L184" s="54">
        <f>SUBTOTAL(9,L173:L183)</f>
        <v>0</v>
      </c>
      <c r="M184" s="54">
        <f>SUBTOTAL(9,M173:M183)</f>
        <v>0</v>
      </c>
      <c r="N184" s="54"/>
      <c r="O184" s="52"/>
      <c r="P184" s="53"/>
      <c r="Q184" s="54"/>
      <c r="R184" s="50"/>
      <c r="S184" s="56"/>
      <c r="T184" s="97">
        <f t="shared" si="10"/>
        <v>1400</v>
      </c>
    </row>
    <row r="185" spans="1:170">
      <c r="A185" s="46"/>
      <c r="B185" s="46">
        <v>311</v>
      </c>
      <c r="C185" s="46"/>
      <c r="D185" s="103">
        <v>2776</v>
      </c>
      <c r="E185" s="91" t="s">
        <v>164</v>
      </c>
      <c r="F185" s="92">
        <v>4228</v>
      </c>
      <c r="G185" s="51"/>
      <c r="H185" s="51"/>
      <c r="I185" s="93">
        <v>5250</v>
      </c>
      <c r="J185" s="51"/>
      <c r="K185" s="51"/>
      <c r="L185" s="51"/>
      <c r="M185" s="51"/>
      <c r="N185" s="51"/>
      <c r="O185" s="52"/>
      <c r="P185" s="54"/>
      <c r="Q185" s="51"/>
      <c r="R185" s="51"/>
      <c r="S185" s="56">
        <v>42094</v>
      </c>
      <c r="T185" s="97">
        <f t="shared" si="10"/>
        <v>5250</v>
      </c>
    </row>
    <row r="186" spans="1:170">
      <c r="A186" s="46">
        <v>4</v>
      </c>
      <c r="B186" s="46">
        <v>59</v>
      </c>
      <c r="C186" s="46">
        <v>32</v>
      </c>
      <c r="D186" s="68">
        <v>2776</v>
      </c>
      <c r="E186" s="47" t="s">
        <v>47</v>
      </c>
      <c r="F186" s="46">
        <v>4228</v>
      </c>
      <c r="G186" s="54">
        <v>5250</v>
      </c>
      <c r="H186" s="50">
        <v>0</v>
      </c>
      <c r="I186" s="50"/>
      <c r="J186" s="50"/>
      <c r="K186" s="51">
        <v>1500</v>
      </c>
      <c r="L186" s="54"/>
      <c r="M186" s="54"/>
      <c r="N186" s="54"/>
      <c r="O186" s="52">
        <v>10.5</v>
      </c>
      <c r="P186" s="53">
        <f>ROUND((G186*O186/1200)+(H186*N186/1200),1/2)</f>
        <v>46</v>
      </c>
      <c r="Q186" s="54">
        <v>5250</v>
      </c>
      <c r="R186" s="50">
        <v>0</v>
      </c>
      <c r="S186" s="56">
        <v>42106</v>
      </c>
      <c r="T186" s="97">
        <f t="shared" si="10"/>
        <v>-1500</v>
      </c>
      <c r="FN186" s="38">
        <f>SUM(A186:FM186)</f>
        <v>59761.5</v>
      </c>
    </row>
    <row r="187" spans="1:170">
      <c r="A187" s="46">
        <v>5</v>
      </c>
      <c r="B187" s="46">
        <v>54</v>
      </c>
      <c r="C187" s="46">
        <v>32</v>
      </c>
      <c r="D187" s="68">
        <v>2776</v>
      </c>
      <c r="E187" s="67" t="s">
        <v>47</v>
      </c>
      <c r="F187" s="46">
        <v>4228</v>
      </c>
      <c r="G187" s="54">
        <v>3750</v>
      </c>
      <c r="H187" s="50">
        <v>0</v>
      </c>
      <c r="I187" s="50"/>
      <c r="J187" s="50"/>
      <c r="K187" s="51">
        <v>1500</v>
      </c>
      <c r="L187" s="54"/>
      <c r="M187" s="54"/>
      <c r="N187" s="54"/>
      <c r="O187" s="52">
        <v>10.5</v>
      </c>
      <c r="P187" s="53">
        <f>ROUND((G187*O187/1200)+(H187*N187/1200),1/2)</f>
        <v>33</v>
      </c>
      <c r="Q187" s="54">
        <v>3750</v>
      </c>
      <c r="R187" s="50">
        <v>0</v>
      </c>
      <c r="S187" s="56">
        <v>42136</v>
      </c>
      <c r="T187" s="97">
        <f t="shared" si="10"/>
        <v>-1500</v>
      </c>
    </row>
    <row r="188" spans="1:170">
      <c r="A188" s="46">
        <v>6</v>
      </c>
      <c r="B188" s="46">
        <v>49</v>
      </c>
      <c r="C188" s="46">
        <v>32</v>
      </c>
      <c r="D188" s="68">
        <v>2776</v>
      </c>
      <c r="E188" s="67" t="s">
        <v>47</v>
      </c>
      <c r="F188" s="46">
        <v>4228</v>
      </c>
      <c r="G188" s="54">
        <v>2250</v>
      </c>
      <c r="H188" s="50">
        <v>0</v>
      </c>
      <c r="I188" s="50"/>
      <c r="J188" s="50"/>
      <c r="K188" s="51">
        <v>1500</v>
      </c>
      <c r="L188" s="54"/>
      <c r="M188" s="54"/>
      <c r="N188" s="54"/>
      <c r="O188" s="52">
        <v>10.5</v>
      </c>
      <c r="P188" s="53">
        <f>ROUND((G188*O188/1200)+(H188*N188/1200),1/2)</f>
        <v>20</v>
      </c>
      <c r="Q188" s="54">
        <v>2250</v>
      </c>
      <c r="R188" s="50">
        <v>0</v>
      </c>
      <c r="S188" s="56">
        <v>42167</v>
      </c>
      <c r="T188" s="97">
        <f t="shared" si="10"/>
        <v>-1500</v>
      </c>
    </row>
    <row r="189" spans="1:170">
      <c r="A189" s="46">
        <v>7</v>
      </c>
      <c r="B189" s="46">
        <v>45</v>
      </c>
      <c r="C189" s="46">
        <v>32</v>
      </c>
      <c r="D189" s="68">
        <v>2776</v>
      </c>
      <c r="E189" s="67" t="s">
        <v>47</v>
      </c>
      <c r="F189" s="46">
        <v>4228</v>
      </c>
      <c r="G189" s="54">
        <v>750</v>
      </c>
      <c r="H189" s="50">
        <v>0</v>
      </c>
      <c r="I189" s="50"/>
      <c r="J189" s="50"/>
      <c r="K189" s="51"/>
      <c r="L189" s="54"/>
      <c r="M189" s="54"/>
      <c r="N189" s="54"/>
      <c r="O189" s="52">
        <v>10.5</v>
      </c>
      <c r="P189" s="53"/>
      <c r="Q189" s="54">
        <v>750</v>
      </c>
      <c r="R189" s="50">
        <v>0</v>
      </c>
      <c r="S189" s="56">
        <v>42197</v>
      </c>
      <c r="T189" s="97">
        <f t="shared" si="10"/>
        <v>0</v>
      </c>
    </row>
    <row r="190" spans="1:170">
      <c r="A190" s="46"/>
      <c r="B190" s="46">
        <v>275</v>
      </c>
      <c r="C190" s="46"/>
      <c r="D190" s="102">
        <v>2776</v>
      </c>
      <c r="E190" s="87" t="s">
        <v>99</v>
      </c>
      <c r="F190" s="46"/>
      <c r="G190" s="51"/>
      <c r="H190" s="51"/>
      <c r="I190" s="51"/>
      <c r="J190" s="51"/>
      <c r="K190" s="51"/>
      <c r="L190" s="54"/>
      <c r="M190" s="88">
        <v>750</v>
      </c>
      <c r="N190" s="51"/>
      <c r="O190" s="52"/>
      <c r="P190" s="54"/>
      <c r="Q190" s="51"/>
      <c r="R190" s="51"/>
      <c r="S190" s="87" t="s">
        <v>98</v>
      </c>
      <c r="T190" s="97">
        <f t="shared" si="10"/>
        <v>-750</v>
      </c>
    </row>
    <row r="191" spans="1:170" ht="25.5">
      <c r="A191" s="46"/>
      <c r="B191" s="46"/>
      <c r="C191" s="46"/>
      <c r="D191" s="107" t="s">
        <v>198</v>
      </c>
      <c r="E191" s="87"/>
      <c r="F191" s="46"/>
      <c r="G191" s="51"/>
      <c r="H191" s="51"/>
      <c r="I191" s="51">
        <f>SUBTOTAL(9,I185:I190)</f>
        <v>5250</v>
      </c>
      <c r="J191" s="51">
        <f>SUBTOTAL(9,J185:J190)</f>
        <v>0</v>
      </c>
      <c r="K191" s="51">
        <f>SUBTOTAL(9,K185:K190)</f>
        <v>4500</v>
      </c>
      <c r="L191" s="54">
        <f>SUBTOTAL(9,L185:L190)</f>
        <v>0</v>
      </c>
      <c r="M191" s="88">
        <f>SUBTOTAL(9,M185:M190)</f>
        <v>750</v>
      </c>
      <c r="N191" s="51"/>
      <c r="O191" s="52"/>
      <c r="P191" s="54"/>
      <c r="Q191" s="51"/>
      <c r="R191" s="51"/>
      <c r="S191" s="87"/>
      <c r="T191" s="97">
        <f t="shared" si="10"/>
        <v>0</v>
      </c>
    </row>
    <row r="192" spans="1:170">
      <c r="A192" s="46"/>
      <c r="B192" s="46">
        <v>313</v>
      </c>
      <c r="C192" s="46"/>
      <c r="D192" s="103">
        <v>2779</v>
      </c>
      <c r="E192" s="91" t="s">
        <v>166</v>
      </c>
      <c r="F192" s="92">
        <v>4419</v>
      </c>
      <c r="G192" s="51"/>
      <c r="H192" s="51"/>
      <c r="I192" s="93">
        <v>9350</v>
      </c>
      <c r="J192" s="51"/>
      <c r="K192" s="51"/>
      <c r="L192" s="51"/>
      <c r="M192" s="51"/>
      <c r="N192" s="51"/>
      <c r="O192" s="52"/>
      <c r="P192" s="54"/>
      <c r="Q192" s="51"/>
      <c r="R192" s="51"/>
      <c r="S192" s="56">
        <v>42094</v>
      </c>
      <c r="T192" s="97">
        <f t="shared" si="10"/>
        <v>9350</v>
      </c>
    </row>
    <row r="193" spans="1:170">
      <c r="A193" s="46">
        <v>4</v>
      </c>
      <c r="B193" s="46">
        <v>69</v>
      </c>
      <c r="C193" s="46">
        <v>32</v>
      </c>
      <c r="D193" s="68">
        <v>2779</v>
      </c>
      <c r="E193" s="47" t="s">
        <v>48</v>
      </c>
      <c r="F193" s="46">
        <v>4419</v>
      </c>
      <c r="G193" s="54">
        <v>9350</v>
      </c>
      <c r="H193" s="50">
        <v>0</v>
      </c>
      <c r="I193" s="50"/>
      <c r="J193" s="50"/>
      <c r="K193" s="51">
        <v>1600</v>
      </c>
      <c r="L193" s="54"/>
      <c r="M193" s="54"/>
      <c r="N193" s="54"/>
      <c r="O193" s="52">
        <v>10.5</v>
      </c>
      <c r="P193" s="53">
        <f t="shared" ref="P193:P198" si="13">ROUND((G193*O193/1200)+(H193*N193/1200),1/2)</f>
        <v>82</v>
      </c>
      <c r="Q193" s="54">
        <v>9350</v>
      </c>
      <c r="R193" s="50">
        <v>0</v>
      </c>
      <c r="S193" s="56">
        <v>42106</v>
      </c>
      <c r="T193" s="97">
        <f t="shared" si="10"/>
        <v>-1600</v>
      </c>
      <c r="FN193" s="38">
        <f>SUM(A193:FM193)</f>
        <v>68201.5</v>
      </c>
    </row>
    <row r="194" spans="1:170">
      <c r="A194" s="46">
        <v>5</v>
      </c>
      <c r="B194" s="46">
        <v>65</v>
      </c>
      <c r="C194" s="46">
        <v>32</v>
      </c>
      <c r="D194" s="68">
        <v>2779</v>
      </c>
      <c r="E194" s="67" t="s">
        <v>48</v>
      </c>
      <c r="F194" s="46">
        <v>4419</v>
      </c>
      <c r="G194" s="54">
        <v>7750</v>
      </c>
      <c r="H194" s="50">
        <v>0</v>
      </c>
      <c r="I194" s="50"/>
      <c r="J194" s="50"/>
      <c r="K194" s="51">
        <v>1600</v>
      </c>
      <c r="L194" s="54"/>
      <c r="M194" s="54"/>
      <c r="N194" s="54"/>
      <c r="O194" s="52">
        <v>10.5</v>
      </c>
      <c r="P194" s="53">
        <f t="shared" si="13"/>
        <v>68</v>
      </c>
      <c r="Q194" s="54">
        <v>7750</v>
      </c>
      <c r="R194" s="50">
        <v>0</v>
      </c>
      <c r="S194" s="56">
        <v>42136</v>
      </c>
      <c r="T194" s="97">
        <f t="shared" si="10"/>
        <v>-1600</v>
      </c>
    </row>
    <row r="195" spans="1:170">
      <c r="A195" s="46">
        <v>6</v>
      </c>
      <c r="B195" s="46">
        <v>61</v>
      </c>
      <c r="C195" s="46">
        <v>32</v>
      </c>
      <c r="D195" s="68">
        <v>2779</v>
      </c>
      <c r="E195" s="67" t="s">
        <v>48</v>
      </c>
      <c r="F195" s="46">
        <v>4419</v>
      </c>
      <c r="G195" s="54">
        <v>6150</v>
      </c>
      <c r="H195" s="50">
        <v>0</v>
      </c>
      <c r="I195" s="50"/>
      <c r="J195" s="50"/>
      <c r="K195" s="51">
        <v>1600</v>
      </c>
      <c r="L195" s="54"/>
      <c r="M195" s="54"/>
      <c r="N195" s="54"/>
      <c r="O195" s="52">
        <v>10.5</v>
      </c>
      <c r="P195" s="53">
        <f t="shared" si="13"/>
        <v>54</v>
      </c>
      <c r="Q195" s="54">
        <v>6150</v>
      </c>
      <c r="R195" s="50">
        <v>0</v>
      </c>
      <c r="S195" s="56">
        <v>42167</v>
      </c>
      <c r="T195" s="97">
        <f t="shared" si="10"/>
        <v>-1600</v>
      </c>
    </row>
    <row r="196" spans="1:170">
      <c r="A196" s="46">
        <v>7</v>
      </c>
      <c r="B196" s="46">
        <v>56</v>
      </c>
      <c r="C196" s="46">
        <v>32</v>
      </c>
      <c r="D196" s="68">
        <v>2779</v>
      </c>
      <c r="E196" s="67" t="s">
        <v>48</v>
      </c>
      <c r="F196" s="46">
        <v>4419</v>
      </c>
      <c r="G196" s="54">
        <v>4550</v>
      </c>
      <c r="H196" s="50">
        <v>0</v>
      </c>
      <c r="I196" s="50"/>
      <c r="J196" s="50"/>
      <c r="K196" s="51">
        <v>1600</v>
      </c>
      <c r="L196" s="54"/>
      <c r="M196" s="54"/>
      <c r="N196" s="54"/>
      <c r="O196" s="52">
        <v>10.5</v>
      </c>
      <c r="P196" s="53">
        <f t="shared" si="13"/>
        <v>40</v>
      </c>
      <c r="Q196" s="54">
        <v>4550</v>
      </c>
      <c r="R196" s="50">
        <v>0</v>
      </c>
      <c r="S196" s="56">
        <v>42197</v>
      </c>
      <c r="T196" s="97">
        <f t="shared" si="10"/>
        <v>-1600</v>
      </c>
    </row>
    <row r="197" spans="1:170">
      <c r="A197" s="46">
        <v>8</v>
      </c>
      <c r="B197" s="46">
        <v>51</v>
      </c>
      <c r="C197" s="46">
        <v>32</v>
      </c>
      <c r="D197" s="68">
        <v>2779</v>
      </c>
      <c r="E197" s="67" t="s">
        <v>48</v>
      </c>
      <c r="F197" s="46">
        <v>4419</v>
      </c>
      <c r="G197" s="54">
        <v>2950</v>
      </c>
      <c r="H197" s="50">
        <v>0</v>
      </c>
      <c r="I197" s="50"/>
      <c r="J197" s="50"/>
      <c r="K197" s="51">
        <v>1600</v>
      </c>
      <c r="L197" s="54"/>
      <c r="M197" s="54"/>
      <c r="N197" s="54"/>
      <c r="O197" s="52">
        <v>10.5</v>
      </c>
      <c r="P197" s="53">
        <f t="shared" si="13"/>
        <v>26</v>
      </c>
      <c r="Q197" s="54">
        <v>2950</v>
      </c>
      <c r="R197" s="50">
        <v>0</v>
      </c>
      <c r="S197" s="56">
        <v>42228</v>
      </c>
      <c r="T197" s="97">
        <f t="shared" si="10"/>
        <v>-1600</v>
      </c>
    </row>
    <row r="198" spans="1:170">
      <c r="A198" s="46">
        <v>9</v>
      </c>
      <c r="B198" s="46">
        <v>47</v>
      </c>
      <c r="C198" s="46">
        <v>32</v>
      </c>
      <c r="D198" s="68">
        <v>2779</v>
      </c>
      <c r="E198" s="67" t="s">
        <v>48</v>
      </c>
      <c r="F198" s="46">
        <v>4419</v>
      </c>
      <c r="G198" s="54">
        <v>1350</v>
      </c>
      <c r="H198" s="50">
        <v>0</v>
      </c>
      <c r="I198" s="50"/>
      <c r="J198" s="50"/>
      <c r="K198" s="51">
        <v>1350</v>
      </c>
      <c r="L198" s="54"/>
      <c r="M198" s="54"/>
      <c r="N198" s="54"/>
      <c r="O198" s="52">
        <v>10.5</v>
      </c>
      <c r="P198" s="53">
        <f t="shared" si="13"/>
        <v>12</v>
      </c>
      <c r="Q198" s="54">
        <v>1350</v>
      </c>
      <c r="R198" s="50">
        <v>0</v>
      </c>
      <c r="S198" s="56">
        <v>42259</v>
      </c>
      <c r="T198" s="97">
        <f t="shared" si="10"/>
        <v>-1350</v>
      </c>
    </row>
    <row r="199" spans="1:170">
      <c r="A199" s="46"/>
      <c r="B199" s="46"/>
      <c r="C199" s="46"/>
      <c r="D199" s="104" t="s">
        <v>200</v>
      </c>
      <c r="E199" s="67"/>
      <c r="F199" s="46"/>
      <c r="G199" s="54"/>
      <c r="H199" s="50"/>
      <c r="I199" s="50">
        <f>SUBTOTAL(9,I192:I198)</f>
        <v>9350</v>
      </c>
      <c r="J199" s="50">
        <f>SUBTOTAL(9,J192:J198)</f>
        <v>0</v>
      </c>
      <c r="K199" s="51">
        <f>SUBTOTAL(9,K192:K198)</f>
        <v>9350</v>
      </c>
      <c r="L199" s="54">
        <f>SUBTOTAL(9,L192:L198)</f>
        <v>0</v>
      </c>
      <c r="M199" s="54">
        <f>SUBTOTAL(9,M192:M198)</f>
        <v>0</v>
      </c>
      <c r="N199" s="54"/>
      <c r="O199" s="52"/>
      <c r="P199" s="53"/>
      <c r="Q199" s="54"/>
      <c r="R199" s="50"/>
      <c r="S199" s="56"/>
      <c r="T199" s="97">
        <f t="shared" si="10"/>
        <v>0</v>
      </c>
    </row>
    <row r="200" spans="1:170">
      <c r="A200" s="46"/>
      <c r="B200" s="46">
        <v>321</v>
      </c>
      <c r="C200" s="46"/>
      <c r="D200" s="103">
        <v>2789</v>
      </c>
      <c r="E200" s="91" t="s">
        <v>174</v>
      </c>
      <c r="F200" s="92">
        <v>4268</v>
      </c>
      <c r="G200" s="51"/>
      <c r="H200" s="51"/>
      <c r="I200" s="93">
        <v>40065</v>
      </c>
      <c r="J200" s="51"/>
      <c r="K200" s="51"/>
      <c r="L200" s="51"/>
      <c r="M200" s="51"/>
      <c r="N200" s="51"/>
      <c r="O200" s="52"/>
      <c r="P200" s="54"/>
      <c r="Q200" s="51"/>
      <c r="R200" s="51"/>
      <c r="S200" s="56">
        <v>42094</v>
      </c>
      <c r="T200" s="97">
        <f t="shared" si="10"/>
        <v>40065</v>
      </c>
    </row>
    <row r="201" spans="1:170">
      <c r="A201" s="46">
        <v>4</v>
      </c>
      <c r="B201" s="46">
        <v>91</v>
      </c>
      <c r="C201" s="46">
        <v>23</v>
      </c>
      <c r="D201" s="68">
        <v>2789</v>
      </c>
      <c r="E201" s="47" t="s">
        <v>58</v>
      </c>
      <c r="F201" s="46">
        <v>4268</v>
      </c>
      <c r="G201" s="54">
        <v>13915</v>
      </c>
      <c r="H201" s="50">
        <v>26500</v>
      </c>
      <c r="I201" s="50"/>
      <c r="J201" s="50"/>
      <c r="K201" s="51">
        <v>565</v>
      </c>
      <c r="L201" s="54">
        <v>500</v>
      </c>
      <c r="M201" s="54"/>
      <c r="N201" s="54">
        <v>10</v>
      </c>
      <c r="O201" s="52">
        <v>10.5</v>
      </c>
      <c r="P201" s="53">
        <f>ROUND((G201*O201/1200)+(H201*N201*30/36500),1/2)</f>
        <v>340</v>
      </c>
      <c r="Q201" s="54">
        <v>13915</v>
      </c>
      <c r="R201" s="50">
        <v>26500</v>
      </c>
      <c r="S201" s="56">
        <v>42106</v>
      </c>
      <c r="T201" s="97">
        <f t="shared" si="10"/>
        <v>-1065</v>
      </c>
      <c r="FN201" s="38">
        <f>SUM(A201:FM201)</f>
        <v>130471.5</v>
      </c>
    </row>
    <row r="202" spans="1:170">
      <c r="A202" s="46">
        <v>5</v>
      </c>
      <c r="B202" s="46">
        <v>89</v>
      </c>
      <c r="C202" s="59">
        <v>23</v>
      </c>
      <c r="D202" s="101">
        <v>2789</v>
      </c>
      <c r="E202" s="69" t="s">
        <v>58</v>
      </c>
      <c r="F202" s="59">
        <v>4268</v>
      </c>
      <c r="G202" s="55">
        <v>13350</v>
      </c>
      <c r="H202" s="70">
        <v>26000</v>
      </c>
      <c r="I202" s="70"/>
      <c r="J202" s="70"/>
      <c r="K202" s="60">
        <v>350</v>
      </c>
      <c r="L202" s="55">
        <v>500</v>
      </c>
      <c r="M202" s="55"/>
      <c r="N202" s="55">
        <v>10</v>
      </c>
      <c r="O202" s="61">
        <v>10.5</v>
      </c>
      <c r="P202" s="62">
        <f t="shared" ref="P202:P210" si="14">ROUND((G202*O202/1200)+(H202*N202/1200),1/2)</f>
        <v>333</v>
      </c>
      <c r="Q202" s="55">
        <v>13350</v>
      </c>
      <c r="R202" s="70">
        <v>26000</v>
      </c>
      <c r="S202" s="56">
        <v>42136</v>
      </c>
      <c r="T202" s="97">
        <f t="shared" si="10"/>
        <v>-850</v>
      </c>
    </row>
    <row r="203" spans="1:170">
      <c r="A203" s="46">
        <v>6</v>
      </c>
      <c r="B203" s="46">
        <v>87</v>
      </c>
      <c r="C203" s="59">
        <v>23</v>
      </c>
      <c r="D203" s="101">
        <v>2789</v>
      </c>
      <c r="E203" s="69" t="s">
        <v>58</v>
      </c>
      <c r="F203" s="59">
        <v>4268</v>
      </c>
      <c r="G203" s="55">
        <v>13000</v>
      </c>
      <c r="H203" s="70">
        <v>25500</v>
      </c>
      <c r="I203" s="70"/>
      <c r="J203" s="70"/>
      <c r="K203" s="60">
        <v>350</v>
      </c>
      <c r="L203" s="55">
        <v>500</v>
      </c>
      <c r="M203" s="55"/>
      <c r="N203" s="55">
        <v>10</v>
      </c>
      <c r="O203" s="61">
        <v>10.5</v>
      </c>
      <c r="P203" s="62">
        <f t="shared" si="14"/>
        <v>326</v>
      </c>
      <c r="Q203" s="55">
        <v>13000</v>
      </c>
      <c r="R203" s="70">
        <v>25500</v>
      </c>
      <c r="S203" s="56">
        <v>42167</v>
      </c>
      <c r="T203" s="97">
        <f t="shared" si="10"/>
        <v>-850</v>
      </c>
    </row>
    <row r="204" spans="1:170">
      <c r="A204" s="46">
        <v>7</v>
      </c>
      <c r="B204" s="46">
        <v>84</v>
      </c>
      <c r="C204" s="59">
        <v>23</v>
      </c>
      <c r="D204" s="101">
        <v>2789</v>
      </c>
      <c r="E204" s="69" t="s">
        <v>58</v>
      </c>
      <c r="F204" s="59">
        <v>4268</v>
      </c>
      <c r="G204" s="55">
        <v>12650</v>
      </c>
      <c r="H204" s="70">
        <v>25000</v>
      </c>
      <c r="I204" s="70"/>
      <c r="J204" s="70"/>
      <c r="K204" s="60">
        <v>350</v>
      </c>
      <c r="L204" s="55">
        <v>500</v>
      </c>
      <c r="M204" s="55"/>
      <c r="N204" s="55">
        <v>10</v>
      </c>
      <c r="O204" s="61">
        <v>10.5</v>
      </c>
      <c r="P204" s="62">
        <f t="shared" si="14"/>
        <v>319</v>
      </c>
      <c r="Q204" s="55">
        <v>12650</v>
      </c>
      <c r="R204" s="70">
        <v>25000</v>
      </c>
      <c r="S204" s="56">
        <v>42197</v>
      </c>
      <c r="T204" s="97">
        <f t="shared" si="10"/>
        <v>-850</v>
      </c>
    </row>
    <row r="205" spans="1:170">
      <c r="A205" s="46">
        <v>8</v>
      </c>
      <c r="B205" s="46">
        <v>81</v>
      </c>
      <c r="C205" s="59">
        <v>23</v>
      </c>
      <c r="D205" s="101">
        <v>2789</v>
      </c>
      <c r="E205" s="69" t="s">
        <v>58</v>
      </c>
      <c r="F205" s="59">
        <v>4268</v>
      </c>
      <c r="G205" s="55">
        <f>12300-350</f>
        <v>11950</v>
      </c>
      <c r="H205" s="70">
        <v>24500</v>
      </c>
      <c r="I205" s="70"/>
      <c r="J205" s="70"/>
      <c r="K205" s="60">
        <v>350</v>
      </c>
      <c r="L205" s="55">
        <v>500</v>
      </c>
      <c r="M205" s="55"/>
      <c r="N205" s="55">
        <v>10</v>
      </c>
      <c r="O205" s="61">
        <v>10.5</v>
      </c>
      <c r="P205" s="53">
        <f t="shared" si="14"/>
        <v>309</v>
      </c>
      <c r="Q205" s="55">
        <f>12300-350</f>
        <v>11950</v>
      </c>
      <c r="R205" s="70">
        <v>24500</v>
      </c>
      <c r="S205" s="56">
        <v>42228</v>
      </c>
      <c r="T205" s="97">
        <f t="shared" si="10"/>
        <v>-850</v>
      </c>
    </row>
    <row r="206" spans="1:170">
      <c r="A206" s="46">
        <v>9</v>
      </c>
      <c r="B206" s="46">
        <v>79</v>
      </c>
      <c r="C206" s="59">
        <v>23</v>
      </c>
      <c r="D206" s="101">
        <v>2789</v>
      </c>
      <c r="E206" s="69" t="s">
        <v>58</v>
      </c>
      <c r="F206" s="59">
        <v>4268</v>
      </c>
      <c r="G206" s="55">
        <v>11600</v>
      </c>
      <c r="H206" s="70">
        <v>24000</v>
      </c>
      <c r="I206" s="70"/>
      <c r="J206" s="70"/>
      <c r="K206" s="60">
        <v>350</v>
      </c>
      <c r="L206" s="55">
        <v>500</v>
      </c>
      <c r="M206" s="55"/>
      <c r="N206" s="55">
        <v>10</v>
      </c>
      <c r="O206" s="61">
        <v>10.5</v>
      </c>
      <c r="P206" s="53">
        <f t="shared" si="14"/>
        <v>302</v>
      </c>
      <c r="Q206" s="55">
        <v>11600</v>
      </c>
      <c r="R206" s="70">
        <v>24000</v>
      </c>
      <c r="S206" s="56">
        <v>42259</v>
      </c>
      <c r="T206" s="97">
        <f t="shared" si="10"/>
        <v>-850</v>
      </c>
    </row>
    <row r="207" spans="1:170">
      <c r="A207" s="46">
        <v>10</v>
      </c>
      <c r="B207" s="46">
        <v>77</v>
      </c>
      <c r="C207" s="59">
        <v>23</v>
      </c>
      <c r="D207" s="101">
        <v>2789</v>
      </c>
      <c r="E207" s="69" t="s">
        <v>69</v>
      </c>
      <c r="F207" s="59">
        <v>4268</v>
      </c>
      <c r="G207" s="55">
        <v>11250</v>
      </c>
      <c r="H207" s="70">
        <v>23500</v>
      </c>
      <c r="I207" s="70"/>
      <c r="J207" s="70"/>
      <c r="K207" s="60">
        <v>350</v>
      </c>
      <c r="L207" s="55">
        <v>500</v>
      </c>
      <c r="M207" s="55"/>
      <c r="N207" s="55">
        <v>10</v>
      </c>
      <c r="O207" s="61">
        <v>10.5</v>
      </c>
      <c r="P207" s="53">
        <f t="shared" si="14"/>
        <v>294</v>
      </c>
      <c r="Q207" s="55">
        <v>11250</v>
      </c>
      <c r="R207" s="70">
        <v>23500</v>
      </c>
      <c r="S207" s="56">
        <v>42289</v>
      </c>
      <c r="T207" s="97">
        <f t="shared" si="10"/>
        <v>-850</v>
      </c>
    </row>
    <row r="208" spans="1:170">
      <c r="A208" s="59">
        <v>11</v>
      </c>
      <c r="B208" s="46">
        <v>75</v>
      </c>
      <c r="C208" s="59">
        <v>23</v>
      </c>
      <c r="D208" s="101">
        <v>2789</v>
      </c>
      <c r="E208" s="69" t="s">
        <v>69</v>
      </c>
      <c r="F208" s="59">
        <v>4268</v>
      </c>
      <c r="G208" s="55">
        <v>10900</v>
      </c>
      <c r="H208" s="70">
        <v>23000</v>
      </c>
      <c r="I208" s="70"/>
      <c r="J208" s="70"/>
      <c r="K208" s="60">
        <v>350</v>
      </c>
      <c r="L208" s="55">
        <v>500</v>
      </c>
      <c r="M208" s="55"/>
      <c r="N208" s="55">
        <v>10</v>
      </c>
      <c r="O208" s="61">
        <v>10.5</v>
      </c>
      <c r="P208" s="53">
        <f t="shared" si="14"/>
        <v>287</v>
      </c>
      <c r="Q208" s="55">
        <v>10900</v>
      </c>
      <c r="R208" s="70">
        <v>23000</v>
      </c>
      <c r="S208" s="74">
        <v>42320</v>
      </c>
      <c r="T208" s="97">
        <f t="shared" si="10"/>
        <v>-850</v>
      </c>
    </row>
    <row r="209" spans="1:170">
      <c r="A209" s="59">
        <v>12</v>
      </c>
      <c r="B209" s="46">
        <v>72</v>
      </c>
      <c r="C209" s="59">
        <v>23</v>
      </c>
      <c r="D209" s="101">
        <v>2789</v>
      </c>
      <c r="E209" s="69" t="s">
        <v>69</v>
      </c>
      <c r="F209" s="59">
        <v>4268</v>
      </c>
      <c r="G209" s="55">
        <v>10550</v>
      </c>
      <c r="H209" s="70">
        <v>22500</v>
      </c>
      <c r="I209" s="70"/>
      <c r="J209" s="70"/>
      <c r="K209" s="60">
        <v>350</v>
      </c>
      <c r="L209" s="55">
        <v>500</v>
      </c>
      <c r="M209" s="55"/>
      <c r="N209" s="55">
        <v>10</v>
      </c>
      <c r="O209" s="61">
        <v>10.5</v>
      </c>
      <c r="P209" s="53">
        <f t="shared" si="14"/>
        <v>280</v>
      </c>
      <c r="Q209" s="55">
        <v>10550</v>
      </c>
      <c r="R209" s="70">
        <v>22500</v>
      </c>
      <c r="S209" s="74">
        <v>42350</v>
      </c>
      <c r="T209" s="97">
        <f t="shared" si="10"/>
        <v>-850</v>
      </c>
    </row>
    <row r="210" spans="1:170">
      <c r="A210" s="46">
        <v>13</v>
      </c>
      <c r="B210" s="46">
        <v>70</v>
      </c>
      <c r="C210" s="46">
        <v>23</v>
      </c>
      <c r="D210" s="68">
        <v>2789</v>
      </c>
      <c r="E210" s="67" t="s">
        <v>69</v>
      </c>
      <c r="F210" s="46">
        <v>4268</v>
      </c>
      <c r="G210" s="54">
        <v>10200</v>
      </c>
      <c r="H210" s="50">
        <v>22000</v>
      </c>
      <c r="I210" s="50"/>
      <c r="J210" s="50"/>
      <c r="K210" s="51">
        <v>350</v>
      </c>
      <c r="L210" s="54">
        <v>500</v>
      </c>
      <c r="M210" s="54"/>
      <c r="N210" s="54">
        <v>10</v>
      </c>
      <c r="O210" s="52">
        <v>10.5</v>
      </c>
      <c r="P210" s="53">
        <f t="shared" si="14"/>
        <v>273</v>
      </c>
      <c r="Q210" s="54">
        <v>10200</v>
      </c>
      <c r="R210" s="50">
        <v>22000</v>
      </c>
      <c r="S210" s="56">
        <v>42381</v>
      </c>
      <c r="T210" s="97">
        <f t="shared" si="10"/>
        <v>-850</v>
      </c>
    </row>
    <row r="211" spans="1:170">
      <c r="A211" s="46"/>
      <c r="B211" s="46"/>
      <c r="C211" s="46"/>
      <c r="D211" s="104" t="s">
        <v>203</v>
      </c>
      <c r="E211" s="67"/>
      <c r="F211" s="46"/>
      <c r="G211" s="54"/>
      <c r="H211" s="50"/>
      <c r="I211" s="50">
        <f>SUBTOTAL(9,I200:I210)</f>
        <v>40065</v>
      </c>
      <c r="J211" s="50">
        <f>SUBTOTAL(9,J200:J210)</f>
        <v>0</v>
      </c>
      <c r="K211" s="51">
        <f>SUBTOTAL(9,K200:K210)</f>
        <v>3715</v>
      </c>
      <c r="L211" s="54">
        <f>SUBTOTAL(9,L200:L210)</f>
        <v>5000</v>
      </c>
      <c r="M211" s="54">
        <f>SUBTOTAL(9,M200:M210)</f>
        <v>0</v>
      </c>
      <c r="N211" s="54"/>
      <c r="O211" s="52"/>
      <c r="P211" s="53"/>
      <c r="Q211" s="54"/>
      <c r="R211" s="50"/>
      <c r="S211" s="56"/>
      <c r="T211" s="97">
        <f t="shared" si="10"/>
        <v>31350</v>
      </c>
    </row>
    <row r="212" spans="1:170" ht="25.5">
      <c r="A212" s="46"/>
      <c r="B212" s="46">
        <v>297</v>
      </c>
      <c r="C212" s="46"/>
      <c r="D212" s="102">
        <v>2793</v>
      </c>
      <c r="E212" s="87" t="s">
        <v>104</v>
      </c>
      <c r="F212" s="46"/>
      <c r="G212" s="51"/>
      <c r="H212" s="51"/>
      <c r="I212" s="51"/>
      <c r="J212" s="88">
        <v>40000</v>
      </c>
      <c r="K212" s="51"/>
      <c r="L212" s="51"/>
      <c r="M212" s="88"/>
      <c r="N212" s="51"/>
      <c r="O212" s="52"/>
      <c r="P212" s="54"/>
      <c r="Q212" s="51"/>
      <c r="R212" s="51"/>
      <c r="S212" s="87" t="s">
        <v>103</v>
      </c>
      <c r="T212" s="97">
        <f t="shared" si="10"/>
        <v>40000</v>
      </c>
    </row>
    <row r="213" spans="1:170">
      <c r="A213" s="46">
        <v>9</v>
      </c>
      <c r="B213" s="46">
        <v>17</v>
      </c>
      <c r="C213" s="46">
        <v>30</v>
      </c>
      <c r="D213" s="68">
        <v>2793</v>
      </c>
      <c r="E213" s="67" t="s">
        <v>42</v>
      </c>
      <c r="F213" s="46">
        <v>3593</v>
      </c>
      <c r="G213" s="64">
        <v>0</v>
      </c>
      <c r="H213" s="54">
        <v>40000</v>
      </c>
      <c r="I213" s="54"/>
      <c r="J213" s="54"/>
      <c r="K213" s="65"/>
      <c r="L213" s="54"/>
      <c r="M213" s="54"/>
      <c r="N213" s="54">
        <v>10</v>
      </c>
      <c r="O213" s="52">
        <v>10</v>
      </c>
      <c r="P213" s="53">
        <f>ROUND((G213*O213/1200)+(H213*N213*30/36500),1/2)</f>
        <v>329</v>
      </c>
      <c r="Q213" s="64">
        <v>0</v>
      </c>
      <c r="R213" s="54">
        <v>40000</v>
      </c>
      <c r="S213" s="56">
        <v>42259</v>
      </c>
      <c r="T213" s="97">
        <f t="shared" si="10"/>
        <v>0</v>
      </c>
    </row>
    <row r="214" spans="1:170">
      <c r="A214" s="46">
        <v>10</v>
      </c>
      <c r="B214" s="46">
        <v>18</v>
      </c>
      <c r="C214" s="46">
        <v>30</v>
      </c>
      <c r="D214" s="68">
        <v>2793</v>
      </c>
      <c r="E214" s="67" t="s">
        <v>42</v>
      </c>
      <c r="F214" s="46">
        <v>3593</v>
      </c>
      <c r="G214" s="64">
        <v>0</v>
      </c>
      <c r="H214" s="54">
        <v>40000</v>
      </c>
      <c r="I214" s="54"/>
      <c r="J214" s="54"/>
      <c r="K214" s="65"/>
      <c r="L214" s="54">
        <v>700</v>
      </c>
      <c r="M214" s="54"/>
      <c r="N214" s="54">
        <v>10</v>
      </c>
      <c r="O214" s="52">
        <v>10</v>
      </c>
      <c r="P214" s="53">
        <f>ROUND((G214*O214/1200)+(H214*N214/1200),1/2)</f>
        <v>333</v>
      </c>
      <c r="Q214" s="64">
        <v>0</v>
      </c>
      <c r="R214" s="54">
        <v>40000</v>
      </c>
      <c r="S214" s="56">
        <v>42289</v>
      </c>
      <c r="T214" s="97">
        <f t="shared" si="10"/>
        <v>-700</v>
      </c>
    </row>
    <row r="215" spans="1:170">
      <c r="A215" s="59">
        <v>11</v>
      </c>
      <c r="B215" s="46">
        <v>16</v>
      </c>
      <c r="C215" s="46">
        <v>30</v>
      </c>
      <c r="D215" s="68">
        <v>2793</v>
      </c>
      <c r="E215" s="67" t="s">
        <v>42</v>
      </c>
      <c r="F215" s="46">
        <v>3593</v>
      </c>
      <c r="G215" s="64">
        <v>0</v>
      </c>
      <c r="H215" s="54">
        <v>39300</v>
      </c>
      <c r="I215" s="54"/>
      <c r="J215" s="54"/>
      <c r="K215" s="65"/>
      <c r="L215" s="54">
        <v>700</v>
      </c>
      <c r="M215" s="54"/>
      <c r="N215" s="54">
        <v>10</v>
      </c>
      <c r="O215" s="52">
        <v>10</v>
      </c>
      <c r="P215" s="53">
        <f>ROUND((G215*O215/1200)+(H215*N215/1200),1/2)</f>
        <v>328</v>
      </c>
      <c r="Q215" s="64">
        <v>0</v>
      </c>
      <c r="R215" s="54">
        <v>39300</v>
      </c>
      <c r="S215" s="74">
        <v>42320</v>
      </c>
      <c r="T215" s="97">
        <f t="shared" si="10"/>
        <v>-700</v>
      </c>
    </row>
    <row r="216" spans="1:170">
      <c r="A216" s="59">
        <v>12</v>
      </c>
      <c r="B216" s="46">
        <v>15</v>
      </c>
      <c r="C216" s="46">
        <v>30</v>
      </c>
      <c r="D216" s="68">
        <v>2793</v>
      </c>
      <c r="E216" s="67" t="s">
        <v>42</v>
      </c>
      <c r="F216" s="46">
        <v>3593</v>
      </c>
      <c r="G216" s="64">
        <v>0</v>
      </c>
      <c r="H216" s="54">
        <v>38600</v>
      </c>
      <c r="I216" s="54"/>
      <c r="J216" s="54"/>
      <c r="K216" s="65"/>
      <c r="L216" s="54">
        <v>700</v>
      </c>
      <c r="M216" s="54"/>
      <c r="N216" s="54">
        <v>10</v>
      </c>
      <c r="O216" s="52">
        <v>10</v>
      </c>
      <c r="P216" s="53">
        <f>ROUND((G216*O216/1200)+(H216*N216/1200),1/2)</f>
        <v>322</v>
      </c>
      <c r="Q216" s="64">
        <v>0</v>
      </c>
      <c r="R216" s="54">
        <v>38600</v>
      </c>
      <c r="S216" s="74">
        <v>42350</v>
      </c>
      <c r="T216" s="97">
        <f t="shared" si="10"/>
        <v>-700</v>
      </c>
    </row>
    <row r="217" spans="1:170">
      <c r="A217" s="46">
        <v>13</v>
      </c>
      <c r="B217" s="46">
        <v>14</v>
      </c>
      <c r="C217" s="46">
        <v>30</v>
      </c>
      <c r="D217" s="68">
        <v>2793</v>
      </c>
      <c r="E217" s="67" t="s">
        <v>42</v>
      </c>
      <c r="F217" s="46">
        <v>3593</v>
      </c>
      <c r="G217" s="64">
        <v>0</v>
      </c>
      <c r="H217" s="54">
        <v>37900</v>
      </c>
      <c r="I217" s="54"/>
      <c r="J217" s="54"/>
      <c r="K217" s="65"/>
      <c r="L217" s="54">
        <v>700</v>
      </c>
      <c r="M217" s="54"/>
      <c r="N217" s="54">
        <v>10</v>
      </c>
      <c r="O217" s="52">
        <v>10</v>
      </c>
      <c r="P217" s="53">
        <f>ROUND((G217*O217/1200)+(H217*N217/1200),1/2)</f>
        <v>316</v>
      </c>
      <c r="Q217" s="64">
        <v>0</v>
      </c>
      <c r="R217" s="54">
        <v>37900</v>
      </c>
      <c r="S217" s="56">
        <v>42381</v>
      </c>
      <c r="T217" s="97">
        <f t="shared" si="10"/>
        <v>-700</v>
      </c>
    </row>
    <row r="218" spans="1:170">
      <c r="A218" s="46"/>
      <c r="B218" s="46"/>
      <c r="C218" s="46"/>
      <c r="D218" s="104" t="s">
        <v>190</v>
      </c>
      <c r="E218" s="67"/>
      <c r="F218" s="46"/>
      <c r="G218" s="64"/>
      <c r="H218" s="54"/>
      <c r="I218" s="54">
        <f>SUBTOTAL(9,I212:I217)</f>
        <v>0</v>
      </c>
      <c r="J218" s="54">
        <f>SUBTOTAL(9,J212:J217)</f>
        <v>40000</v>
      </c>
      <c r="K218" s="65">
        <f>SUBTOTAL(9,K212:K217)</f>
        <v>0</v>
      </c>
      <c r="L218" s="54">
        <f>SUBTOTAL(9,L212:L217)</f>
        <v>2800</v>
      </c>
      <c r="M218" s="54">
        <f>SUBTOTAL(9,M212:M217)</f>
        <v>0</v>
      </c>
      <c r="N218" s="54"/>
      <c r="O218" s="52"/>
      <c r="P218" s="53"/>
      <c r="Q218" s="64"/>
      <c r="R218" s="54"/>
      <c r="S218" s="56"/>
      <c r="T218" s="97">
        <f t="shared" si="10"/>
        <v>37200</v>
      </c>
    </row>
    <row r="219" spans="1:170">
      <c r="A219" s="46"/>
      <c r="B219" s="46">
        <v>332</v>
      </c>
      <c r="C219" s="46"/>
      <c r="D219" s="103">
        <v>2797</v>
      </c>
      <c r="E219" s="91" t="s">
        <v>185</v>
      </c>
      <c r="F219" s="92">
        <v>3602</v>
      </c>
      <c r="G219" s="51"/>
      <c r="H219" s="51"/>
      <c r="I219" s="93">
        <v>144930</v>
      </c>
      <c r="J219" s="51"/>
      <c r="K219" s="51"/>
      <c r="L219" s="51"/>
      <c r="M219" s="51"/>
      <c r="N219" s="51"/>
      <c r="O219" s="52"/>
      <c r="P219" s="54"/>
      <c r="Q219" s="51"/>
      <c r="R219" s="51"/>
      <c r="S219" s="56">
        <v>42094</v>
      </c>
      <c r="T219" s="97">
        <f t="shared" si="10"/>
        <v>144930</v>
      </c>
    </row>
    <row r="220" spans="1:170">
      <c r="A220" s="46">
        <v>4</v>
      </c>
      <c r="B220" s="46">
        <v>217</v>
      </c>
      <c r="C220" s="46">
        <v>30</v>
      </c>
      <c r="D220" s="68">
        <v>2797</v>
      </c>
      <c r="E220" s="47" t="s">
        <v>43</v>
      </c>
      <c r="F220" s="46">
        <v>3602</v>
      </c>
      <c r="G220" s="54">
        <v>84200</v>
      </c>
      <c r="H220" s="50">
        <v>62980</v>
      </c>
      <c r="I220" s="50"/>
      <c r="J220" s="50"/>
      <c r="K220" s="51">
        <v>2250</v>
      </c>
      <c r="L220" s="54">
        <v>1170</v>
      </c>
      <c r="M220" s="54"/>
      <c r="N220" s="54">
        <v>10</v>
      </c>
      <c r="O220" s="52">
        <v>10.5</v>
      </c>
      <c r="P220" s="53">
        <f>ROUND((G220*O220/1200)+(H220*N220/1200),1/2)+1262</f>
        <v>2524</v>
      </c>
      <c r="Q220" s="54">
        <v>84200</v>
      </c>
      <c r="R220" s="50">
        <v>62980</v>
      </c>
      <c r="S220" s="56">
        <v>42106</v>
      </c>
      <c r="T220" s="97">
        <f t="shared" ref="T220:T283" si="15">+I220+J220-K220-L220-M220</f>
        <v>-3420</v>
      </c>
      <c r="FN220" s="38">
        <f>SUM(A220:FM220)</f>
        <v>345660.5</v>
      </c>
    </row>
    <row r="221" spans="1:170">
      <c r="A221" s="46">
        <v>5</v>
      </c>
      <c r="B221" s="46">
        <v>215</v>
      </c>
      <c r="C221" s="46">
        <v>30</v>
      </c>
      <c r="D221" s="68">
        <v>2797</v>
      </c>
      <c r="E221" s="67" t="s">
        <v>43</v>
      </c>
      <c r="F221" s="46">
        <v>3602</v>
      </c>
      <c r="G221" s="54">
        <v>81950</v>
      </c>
      <c r="H221" s="50">
        <v>62980</v>
      </c>
      <c r="I221" s="50"/>
      <c r="J221" s="50"/>
      <c r="K221" s="51">
        <v>2250</v>
      </c>
      <c r="L221" s="54">
        <v>1170</v>
      </c>
      <c r="M221" s="54"/>
      <c r="N221" s="54">
        <v>10</v>
      </c>
      <c r="O221" s="52">
        <v>10.5</v>
      </c>
      <c r="P221" s="53">
        <f>ROUND((G221*O221/1200)+(H221*N221/1200),1/2)</f>
        <v>1242</v>
      </c>
      <c r="Q221" s="54">
        <v>81950</v>
      </c>
      <c r="R221" s="50">
        <v>62980</v>
      </c>
      <c r="S221" s="56">
        <v>42136</v>
      </c>
      <c r="T221" s="97">
        <f t="shared" si="15"/>
        <v>-3420</v>
      </c>
    </row>
    <row r="222" spans="1:170">
      <c r="A222" s="46">
        <v>6</v>
      </c>
      <c r="B222" s="46">
        <v>212</v>
      </c>
      <c r="C222" s="46">
        <v>30</v>
      </c>
      <c r="D222" s="68">
        <v>2797</v>
      </c>
      <c r="E222" s="67" t="s">
        <v>43</v>
      </c>
      <c r="F222" s="46">
        <v>3602</v>
      </c>
      <c r="G222" s="54">
        <v>79700</v>
      </c>
      <c r="H222" s="50">
        <v>61810</v>
      </c>
      <c r="I222" s="50"/>
      <c r="J222" s="50"/>
      <c r="K222" s="51">
        <v>2250</v>
      </c>
      <c r="L222" s="54">
        <v>1170</v>
      </c>
      <c r="M222" s="54"/>
      <c r="N222" s="54">
        <v>10</v>
      </c>
      <c r="O222" s="52">
        <v>10.5</v>
      </c>
      <c r="P222" s="53">
        <f>ROUND((G222*O222/1200)+(H222*N222/1200),1/2)</f>
        <v>1212</v>
      </c>
      <c r="Q222" s="54">
        <v>79700</v>
      </c>
      <c r="R222" s="50">
        <v>61810</v>
      </c>
      <c r="S222" s="56">
        <v>42167</v>
      </c>
      <c r="T222" s="97">
        <f t="shared" si="15"/>
        <v>-3420</v>
      </c>
    </row>
    <row r="223" spans="1:170">
      <c r="A223" s="46">
        <v>7</v>
      </c>
      <c r="B223" s="46">
        <v>208</v>
      </c>
      <c r="C223" s="46">
        <v>30</v>
      </c>
      <c r="D223" s="68">
        <v>2797</v>
      </c>
      <c r="E223" s="67" t="s">
        <v>43</v>
      </c>
      <c r="F223" s="46">
        <v>3602</v>
      </c>
      <c r="G223" s="54">
        <v>77450</v>
      </c>
      <c r="H223" s="50">
        <v>60640</v>
      </c>
      <c r="I223" s="50"/>
      <c r="J223" s="50"/>
      <c r="K223" s="51">
        <v>2250</v>
      </c>
      <c r="L223" s="54">
        <v>1170</v>
      </c>
      <c r="M223" s="54"/>
      <c r="N223" s="54">
        <v>10</v>
      </c>
      <c r="O223" s="52">
        <v>10.5</v>
      </c>
      <c r="P223" s="53">
        <f>ROUND((G223*O223/1200)+(H223*N223/1200),1/2)</f>
        <v>1183</v>
      </c>
      <c r="Q223" s="54">
        <v>77450</v>
      </c>
      <c r="R223" s="50">
        <v>60640</v>
      </c>
      <c r="S223" s="56">
        <v>42197</v>
      </c>
      <c r="T223" s="97">
        <f t="shared" si="15"/>
        <v>-3420</v>
      </c>
    </row>
    <row r="224" spans="1:170">
      <c r="A224" s="46"/>
      <c r="B224" s="46">
        <v>298</v>
      </c>
      <c r="C224" s="46"/>
      <c r="D224" s="102">
        <v>2797</v>
      </c>
      <c r="E224" s="87" t="s">
        <v>102</v>
      </c>
      <c r="F224" s="46"/>
      <c r="G224" s="51"/>
      <c r="H224" s="51"/>
      <c r="I224" s="51"/>
      <c r="J224" s="88">
        <v>70000</v>
      </c>
      <c r="K224" s="51"/>
      <c r="L224" s="51"/>
      <c r="M224" s="88"/>
      <c r="N224" s="51"/>
      <c r="O224" s="52"/>
      <c r="P224" s="54"/>
      <c r="Q224" s="51"/>
      <c r="R224" s="51"/>
      <c r="S224" s="87" t="s">
        <v>101</v>
      </c>
      <c r="T224" s="97">
        <f t="shared" si="15"/>
        <v>70000</v>
      </c>
    </row>
    <row r="225" spans="1:170">
      <c r="A225" s="46">
        <v>8</v>
      </c>
      <c r="B225" s="46">
        <v>204</v>
      </c>
      <c r="C225" s="46">
        <v>30</v>
      </c>
      <c r="D225" s="68">
        <v>2797</v>
      </c>
      <c r="E225" s="67" t="s">
        <v>43</v>
      </c>
      <c r="F225" s="46">
        <v>3602</v>
      </c>
      <c r="G225" s="54">
        <v>75200</v>
      </c>
      <c r="H225" s="50">
        <v>129470</v>
      </c>
      <c r="I225" s="50"/>
      <c r="J225" s="50"/>
      <c r="K225" s="51">
        <v>2250</v>
      </c>
      <c r="L225" s="54">
        <v>1150</v>
      </c>
      <c r="M225" s="54"/>
      <c r="N225" s="54">
        <v>10</v>
      </c>
      <c r="O225" s="52">
        <v>10.5</v>
      </c>
      <c r="P225" s="53">
        <v>716</v>
      </c>
      <c r="Q225" s="54">
        <v>75200</v>
      </c>
      <c r="R225" s="50">
        <v>129470</v>
      </c>
      <c r="S225" s="56">
        <v>42228</v>
      </c>
      <c r="T225" s="97">
        <f t="shared" si="15"/>
        <v>-3400</v>
      </c>
    </row>
    <row r="226" spans="1:170">
      <c r="A226" s="46">
        <v>9</v>
      </c>
      <c r="B226" s="46">
        <v>201</v>
      </c>
      <c r="C226" s="46">
        <v>30</v>
      </c>
      <c r="D226" s="68">
        <v>2797</v>
      </c>
      <c r="E226" s="67" t="s">
        <v>43</v>
      </c>
      <c r="F226" s="46">
        <v>3602</v>
      </c>
      <c r="G226" s="54">
        <v>72950</v>
      </c>
      <c r="H226" s="50">
        <v>128320</v>
      </c>
      <c r="I226" s="50"/>
      <c r="J226" s="50"/>
      <c r="K226" s="51">
        <v>2250</v>
      </c>
      <c r="L226" s="54">
        <v>2350</v>
      </c>
      <c r="M226" s="54"/>
      <c r="N226" s="54">
        <v>10</v>
      </c>
      <c r="O226" s="52">
        <v>10.5</v>
      </c>
      <c r="P226" s="53">
        <f>ROUND((G226*O226/1200)+(H226*N226/1200),1/2)</f>
        <v>1708</v>
      </c>
      <c r="Q226" s="54">
        <v>72950</v>
      </c>
      <c r="R226" s="50">
        <v>128320</v>
      </c>
      <c r="S226" s="56">
        <v>42259</v>
      </c>
      <c r="T226" s="97">
        <f t="shared" si="15"/>
        <v>-4600</v>
      </c>
    </row>
    <row r="227" spans="1:170">
      <c r="A227" s="46">
        <v>10</v>
      </c>
      <c r="B227" s="46">
        <v>197</v>
      </c>
      <c r="C227" s="46">
        <v>30</v>
      </c>
      <c r="D227" s="68">
        <v>2797</v>
      </c>
      <c r="E227" s="67" t="s">
        <v>64</v>
      </c>
      <c r="F227" s="46">
        <v>3602</v>
      </c>
      <c r="G227" s="54">
        <v>70700</v>
      </c>
      <c r="H227" s="50">
        <v>125970</v>
      </c>
      <c r="I227" s="50"/>
      <c r="J227" s="50"/>
      <c r="K227" s="51">
        <v>2250</v>
      </c>
      <c r="L227" s="54">
        <v>2350</v>
      </c>
      <c r="M227" s="54"/>
      <c r="N227" s="54">
        <v>10</v>
      </c>
      <c r="O227" s="52">
        <v>10.5</v>
      </c>
      <c r="P227" s="53">
        <f>ROUND((G227*O227/1200)+(H227*N227/1200),1/2)</f>
        <v>1668</v>
      </c>
      <c r="Q227" s="54">
        <v>70700</v>
      </c>
      <c r="R227" s="50">
        <v>125970</v>
      </c>
      <c r="S227" s="56">
        <v>42289</v>
      </c>
      <c r="T227" s="97">
        <f t="shared" si="15"/>
        <v>-4600</v>
      </c>
    </row>
    <row r="228" spans="1:170">
      <c r="A228" s="59">
        <v>11</v>
      </c>
      <c r="B228" s="46">
        <v>193</v>
      </c>
      <c r="C228" s="46">
        <v>30</v>
      </c>
      <c r="D228" s="68">
        <v>2797</v>
      </c>
      <c r="E228" s="67" t="s">
        <v>64</v>
      </c>
      <c r="F228" s="46">
        <v>3602</v>
      </c>
      <c r="G228" s="54">
        <v>68450</v>
      </c>
      <c r="H228" s="50">
        <v>123620</v>
      </c>
      <c r="I228" s="50"/>
      <c r="J228" s="50"/>
      <c r="K228" s="51">
        <v>2250</v>
      </c>
      <c r="L228" s="54">
        <v>2350</v>
      </c>
      <c r="M228" s="54"/>
      <c r="N228" s="54">
        <v>10</v>
      </c>
      <c r="O228" s="52">
        <v>10.5</v>
      </c>
      <c r="P228" s="53">
        <f>ROUND((G228*O228/1200)+(H228*N228/1200),1/2)</f>
        <v>1629</v>
      </c>
      <c r="Q228" s="54">
        <v>68450</v>
      </c>
      <c r="R228" s="50">
        <v>123620</v>
      </c>
      <c r="S228" s="74">
        <v>42320</v>
      </c>
      <c r="T228" s="97">
        <f t="shared" si="15"/>
        <v>-4600</v>
      </c>
    </row>
    <row r="229" spans="1:170">
      <c r="A229" s="59">
        <v>12</v>
      </c>
      <c r="B229" s="46">
        <v>191</v>
      </c>
      <c r="C229" s="46">
        <v>30</v>
      </c>
      <c r="D229" s="68">
        <v>2797</v>
      </c>
      <c r="E229" s="67" t="s">
        <v>64</v>
      </c>
      <c r="F229" s="46">
        <v>3602</v>
      </c>
      <c r="G229" s="54">
        <v>66200</v>
      </c>
      <c r="H229" s="50">
        <v>121270</v>
      </c>
      <c r="I229" s="50"/>
      <c r="J229" s="50"/>
      <c r="K229" s="51">
        <v>2250</v>
      </c>
      <c r="L229" s="54">
        <v>2350</v>
      </c>
      <c r="M229" s="54"/>
      <c r="N229" s="54">
        <v>10</v>
      </c>
      <c r="O229" s="52">
        <v>10.5</v>
      </c>
      <c r="P229" s="53">
        <f>ROUND((G229*O229/1200)+(H229*N229/1200),1/2)</f>
        <v>1590</v>
      </c>
      <c r="Q229" s="54">
        <v>66200</v>
      </c>
      <c r="R229" s="50">
        <v>121270</v>
      </c>
      <c r="S229" s="74">
        <v>42350</v>
      </c>
      <c r="T229" s="97">
        <f t="shared" si="15"/>
        <v>-4600</v>
      </c>
    </row>
    <row r="230" spans="1:170">
      <c r="A230" s="46">
        <v>13</v>
      </c>
      <c r="B230" s="46">
        <v>189</v>
      </c>
      <c r="C230" s="46">
        <v>30</v>
      </c>
      <c r="D230" s="68">
        <v>2797</v>
      </c>
      <c r="E230" s="67" t="s">
        <v>64</v>
      </c>
      <c r="F230" s="46">
        <v>3602</v>
      </c>
      <c r="G230" s="54">
        <v>63950</v>
      </c>
      <c r="H230" s="50">
        <v>118920</v>
      </c>
      <c r="I230" s="50"/>
      <c r="J230" s="50"/>
      <c r="K230" s="51">
        <v>2250</v>
      </c>
      <c r="L230" s="54">
        <v>2350</v>
      </c>
      <c r="M230" s="54"/>
      <c r="N230" s="54">
        <v>10</v>
      </c>
      <c r="O230" s="52">
        <v>10.5</v>
      </c>
      <c r="P230" s="53">
        <f>ROUND((G230*O230/1200)+(H230*N230/1200),1/2)</f>
        <v>1551</v>
      </c>
      <c r="Q230" s="54">
        <v>63950</v>
      </c>
      <c r="R230" s="50">
        <v>118920</v>
      </c>
      <c r="S230" s="56">
        <v>42381</v>
      </c>
      <c r="T230" s="97">
        <f t="shared" si="15"/>
        <v>-4600</v>
      </c>
    </row>
    <row r="231" spans="1:170">
      <c r="A231" s="46"/>
      <c r="B231" s="46"/>
      <c r="C231" s="46"/>
      <c r="D231" s="104" t="s">
        <v>215</v>
      </c>
      <c r="E231" s="67"/>
      <c r="F231" s="46"/>
      <c r="G231" s="54"/>
      <c r="H231" s="50"/>
      <c r="I231" s="50">
        <f>SUBTOTAL(9,I219:I230)</f>
        <v>144930</v>
      </c>
      <c r="J231" s="50">
        <f>SUBTOTAL(9,J219:J230)</f>
        <v>70000</v>
      </c>
      <c r="K231" s="51">
        <f>SUBTOTAL(9,K219:K230)</f>
        <v>22500</v>
      </c>
      <c r="L231" s="54">
        <f>SUBTOTAL(9,L219:L230)</f>
        <v>17580</v>
      </c>
      <c r="M231" s="54">
        <f>SUBTOTAL(9,M219:M230)</f>
        <v>0</v>
      </c>
      <c r="N231" s="54"/>
      <c r="O231" s="52"/>
      <c r="P231" s="53"/>
      <c r="Q231" s="54"/>
      <c r="R231" s="50"/>
      <c r="S231" s="56"/>
      <c r="T231" s="97">
        <f t="shared" si="15"/>
        <v>174850</v>
      </c>
    </row>
    <row r="232" spans="1:170">
      <c r="A232" s="46"/>
      <c r="B232" s="46">
        <v>330</v>
      </c>
      <c r="C232" s="46"/>
      <c r="D232" s="103">
        <v>2800</v>
      </c>
      <c r="E232" s="91" t="s">
        <v>183</v>
      </c>
      <c r="F232" s="92">
        <v>3610</v>
      </c>
      <c r="G232" s="51"/>
      <c r="H232" s="51"/>
      <c r="I232" s="93">
        <v>105800</v>
      </c>
      <c r="J232" s="51"/>
      <c r="K232" s="51"/>
      <c r="L232" s="51"/>
      <c r="M232" s="51"/>
      <c r="N232" s="51"/>
      <c r="O232" s="52"/>
      <c r="P232" s="54"/>
      <c r="Q232" s="51"/>
      <c r="R232" s="51"/>
      <c r="S232" s="56">
        <v>42094</v>
      </c>
      <c r="T232" s="97">
        <f t="shared" si="15"/>
        <v>105800</v>
      </c>
    </row>
    <row r="233" spans="1:170">
      <c r="A233" s="46">
        <v>4</v>
      </c>
      <c r="B233" s="46">
        <v>168</v>
      </c>
      <c r="C233" s="46">
        <v>33</v>
      </c>
      <c r="D233" s="68">
        <v>2800</v>
      </c>
      <c r="E233" s="47" t="s">
        <v>51</v>
      </c>
      <c r="F233" s="46">
        <v>3610</v>
      </c>
      <c r="G233" s="54">
        <v>41800</v>
      </c>
      <c r="H233" s="50">
        <v>64000</v>
      </c>
      <c r="I233" s="50"/>
      <c r="J233" s="50"/>
      <c r="K233" s="51">
        <v>1950</v>
      </c>
      <c r="L233" s="54">
        <v>1200</v>
      </c>
      <c r="M233" s="54"/>
      <c r="N233" s="54">
        <v>10</v>
      </c>
      <c r="O233" s="52">
        <v>10.5</v>
      </c>
      <c r="P233" s="53">
        <f t="shared" ref="P233:P242" si="16">ROUND((G233*O233/1200)+(H233*N233/1200),1/2)</f>
        <v>899</v>
      </c>
      <c r="Q233" s="54">
        <v>41800</v>
      </c>
      <c r="R233" s="50">
        <v>64000</v>
      </c>
      <c r="S233" s="56">
        <v>42106</v>
      </c>
      <c r="T233" s="97">
        <f t="shared" si="15"/>
        <v>-3150</v>
      </c>
      <c r="FN233" s="38">
        <f>SUM(A233:FM233)</f>
        <v>261240.5</v>
      </c>
    </row>
    <row r="234" spans="1:170">
      <c r="A234" s="46">
        <v>5</v>
      </c>
      <c r="B234" s="46">
        <v>164</v>
      </c>
      <c r="C234" s="46">
        <v>33</v>
      </c>
      <c r="D234" s="68">
        <v>2800</v>
      </c>
      <c r="E234" s="67" t="s">
        <v>51</v>
      </c>
      <c r="F234" s="46">
        <v>3610</v>
      </c>
      <c r="G234" s="54">
        <v>39850</v>
      </c>
      <c r="H234" s="50">
        <v>62800</v>
      </c>
      <c r="I234" s="50"/>
      <c r="J234" s="50"/>
      <c r="K234" s="51">
        <v>1950</v>
      </c>
      <c r="L234" s="54">
        <v>1200</v>
      </c>
      <c r="M234" s="54"/>
      <c r="N234" s="54">
        <v>10</v>
      </c>
      <c r="O234" s="52">
        <v>10.5</v>
      </c>
      <c r="P234" s="53">
        <f t="shared" si="16"/>
        <v>872</v>
      </c>
      <c r="Q234" s="54">
        <v>39850</v>
      </c>
      <c r="R234" s="50">
        <v>62800</v>
      </c>
      <c r="S234" s="56">
        <v>42136</v>
      </c>
      <c r="T234" s="97">
        <f t="shared" si="15"/>
        <v>-3150</v>
      </c>
    </row>
    <row r="235" spans="1:170">
      <c r="A235" s="46">
        <v>6</v>
      </c>
      <c r="B235" s="46">
        <v>157</v>
      </c>
      <c r="C235" s="46">
        <v>33</v>
      </c>
      <c r="D235" s="68">
        <v>2800</v>
      </c>
      <c r="E235" s="67" t="s">
        <v>51</v>
      </c>
      <c r="F235" s="46">
        <v>3610</v>
      </c>
      <c r="G235" s="54">
        <v>37900</v>
      </c>
      <c r="H235" s="50">
        <v>61600</v>
      </c>
      <c r="I235" s="50"/>
      <c r="J235" s="50"/>
      <c r="K235" s="51">
        <v>1950</v>
      </c>
      <c r="L235" s="54">
        <v>1200</v>
      </c>
      <c r="M235" s="54"/>
      <c r="N235" s="54">
        <v>10</v>
      </c>
      <c r="O235" s="52">
        <v>10.5</v>
      </c>
      <c r="P235" s="53">
        <f t="shared" si="16"/>
        <v>845</v>
      </c>
      <c r="Q235" s="54">
        <v>37900</v>
      </c>
      <c r="R235" s="50">
        <v>61600</v>
      </c>
      <c r="S235" s="56">
        <v>42167</v>
      </c>
      <c r="T235" s="97">
        <f t="shared" si="15"/>
        <v>-3150</v>
      </c>
    </row>
    <row r="236" spans="1:170">
      <c r="A236" s="46">
        <v>7</v>
      </c>
      <c r="B236" s="46">
        <v>149</v>
      </c>
      <c r="C236" s="46">
        <v>33</v>
      </c>
      <c r="D236" s="68">
        <v>2800</v>
      </c>
      <c r="E236" s="67" t="s">
        <v>51</v>
      </c>
      <c r="F236" s="46">
        <v>3610</v>
      </c>
      <c r="G236" s="54">
        <v>35950</v>
      </c>
      <c r="H236" s="50">
        <v>60400</v>
      </c>
      <c r="I236" s="50"/>
      <c r="J236" s="50"/>
      <c r="K236" s="51">
        <v>1950</v>
      </c>
      <c r="L236" s="54">
        <v>1200</v>
      </c>
      <c r="M236" s="54"/>
      <c r="N236" s="54">
        <v>10</v>
      </c>
      <c r="O236" s="52">
        <v>10.5</v>
      </c>
      <c r="P236" s="53">
        <f t="shared" si="16"/>
        <v>818</v>
      </c>
      <c r="Q236" s="54">
        <v>35950</v>
      </c>
      <c r="R236" s="50">
        <v>60400</v>
      </c>
      <c r="S236" s="56">
        <v>42197</v>
      </c>
      <c r="T236" s="97">
        <f t="shared" si="15"/>
        <v>-3150</v>
      </c>
    </row>
    <row r="237" spans="1:170">
      <c r="A237" s="46">
        <v>8</v>
      </c>
      <c r="B237" s="46">
        <v>143</v>
      </c>
      <c r="C237" s="46">
        <v>33</v>
      </c>
      <c r="D237" s="68">
        <v>2800</v>
      </c>
      <c r="E237" s="67" t="s">
        <v>51</v>
      </c>
      <c r="F237" s="46">
        <v>3610</v>
      </c>
      <c r="G237" s="54">
        <v>34000</v>
      </c>
      <c r="H237" s="50">
        <v>59200</v>
      </c>
      <c r="I237" s="50"/>
      <c r="J237" s="50"/>
      <c r="K237" s="51">
        <v>1950</v>
      </c>
      <c r="L237" s="54">
        <v>1200</v>
      </c>
      <c r="M237" s="54"/>
      <c r="N237" s="54">
        <v>10</v>
      </c>
      <c r="O237" s="52">
        <v>10.5</v>
      </c>
      <c r="P237" s="53">
        <f t="shared" si="16"/>
        <v>791</v>
      </c>
      <c r="Q237" s="54">
        <v>34000</v>
      </c>
      <c r="R237" s="50">
        <v>59200</v>
      </c>
      <c r="S237" s="56">
        <v>42228</v>
      </c>
      <c r="T237" s="97">
        <f t="shared" si="15"/>
        <v>-3150</v>
      </c>
    </row>
    <row r="238" spans="1:170">
      <c r="A238" s="46">
        <v>9</v>
      </c>
      <c r="B238" s="46">
        <v>136</v>
      </c>
      <c r="C238" s="46">
        <v>33</v>
      </c>
      <c r="D238" s="68">
        <v>2800</v>
      </c>
      <c r="E238" s="67" t="s">
        <v>51</v>
      </c>
      <c r="F238" s="46">
        <v>3610</v>
      </c>
      <c r="G238" s="54">
        <v>32050</v>
      </c>
      <c r="H238" s="50">
        <v>58000</v>
      </c>
      <c r="I238" s="50"/>
      <c r="J238" s="50"/>
      <c r="K238" s="51">
        <v>1950</v>
      </c>
      <c r="L238" s="54">
        <v>1200</v>
      </c>
      <c r="M238" s="54"/>
      <c r="N238" s="54">
        <v>10</v>
      </c>
      <c r="O238" s="52">
        <v>10.5</v>
      </c>
      <c r="P238" s="53">
        <f t="shared" si="16"/>
        <v>764</v>
      </c>
      <c r="Q238" s="54">
        <v>32050</v>
      </c>
      <c r="R238" s="50">
        <v>58000</v>
      </c>
      <c r="S238" s="56">
        <v>42259</v>
      </c>
      <c r="T238" s="97">
        <f t="shared" si="15"/>
        <v>-3150</v>
      </c>
    </row>
    <row r="239" spans="1:170">
      <c r="A239" s="46">
        <v>10</v>
      </c>
      <c r="B239" s="46">
        <v>129</v>
      </c>
      <c r="C239" s="46">
        <v>33</v>
      </c>
      <c r="D239" s="68">
        <v>2800</v>
      </c>
      <c r="E239" s="67" t="s">
        <v>51</v>
      </c>
      <c r="F239" s="46">
        <v>3610</v>
      </c>
      <c r="G239" s="54">
        <v>30100</v>
      </c>
      <c r="H239" s="50">
        <v>56800</v>
      </c>
      <c r="I239" s="50"/>
      <c r="J239" s="50"/>
      <c r="K239" s="51">
        <v>1950</v>
      </c>
      <c r="L239" s="54">
        <v>1200</v>
      </c>
      <c r="M239" s="54"/>
      <c r="N239" s="54">
        <v>10</v>
      </c>
      <c r="O239" s="52">
        <v>10.5</v>
      </c>
      <c r="P239" s="53">
        <f t="shared" si="16"/>
        <v>737</v>
      </c>
      <c r="Q239" s="54">
        <v>30100</v>
      </c>
      <c r="R239" s="50">
        <v>56800</v>
      </c>
      <c r="S239" s="56">
        <v>42289</v>
      </c>
      <c r="T239" s="97">
        <f t="shared" si="15"/>
        <v>-3150</v>
      </c>
    </row>
    <row r="240" spans="1:170">
      <c r="A240" s="59">
        <v>11</v>
      </c>
      <c r="B240" s="46">
        <v>118</v>
      </c>
      <c r="C240" s="46">
        <v>33</v>
      </c>
      <c r="D240" s="68">
        <v>2800</v>
      </c>
      <c r="E240" s="67" t="s">
        <v>51</v>
      </c>
      <c r="F240" s="46">
        <v>3610</v>
      </c>
      <c r="G240" s="54">
        <v>28150</v>
      </c>
      <c r="H240" s="50">
        <v>55600</v>
      </c>
      <c r="I240" s="50"/>
      <c r="J240" s="50"/>
      <c r="K240" s="51">
        <v>1950</v>
      </c>
      <c r="L240" s="54">
        <v>1200</v>
      </c>
      <c r="M240" s="54"/>
      <c r="N240" s="54">
        <v>10</v>
      </c>
      <c r="O240" s="52">
        <v>10.5</v>
      </c>
      <c r="P240" s="53">
        <f t="shared" si="16"/>
        <v>710</v>
      </c>
      <c r="Q240" s="54">
        <v>28150</v>
      </c>
      <c r="R240" s="50">
        <v>55600</v>
      </c>
      <c r="S240" s="74">
        <v>42320</v>
      </c>
      <c r="T240" s="97">
        <f t="shared" si="15"/>
        <v>-3150</v>
      </c>
    </row>
    <row r="241" spans="1:20">
      <c r="A241" s="59">
        <v>12</v>
      </c>
      <c r="B241" s="46">
        <v>114</v>
      </c>
      <c r="C241" s="46">
        <v>33</v>
      </c>
      <c r="D241" s="68">
        <v>2800</v>
      </c>
      <c r="E241" s="67" t="s">
        <v>51</v>
      </c>
      <c r="F241" s="46">
        <v>3610</v>
      </c>
      <c r="G241" s="54">
        <v>26200</v>
      </c>
      <c r="H241" s="50">
        <v>54400</v>
      </c>
      <c r="I241" s="50"/>
      <c r="J241" s="50"/>
      <c r="K241" s="51">
        <v>1950</v>
      </c>
      <c r="L241" s="54">
        <v>1200</v>
      </c>
      <c r="M241" s="54"/>
      <c r="N241" s="54">
        <v>10</v>
      </c>
      <c r="O241" s="52">
        <v>10.5</v>
      </c>
      <c r="P241" s="53">
        <f t="shared" si="16"/>
        <v>683</v>
      </c>
      <c r="Q241" s="54">
        <v>26200</v>
      </c>
      <c r="R241" s="50">
        <v>54400</v>
      </c>
      <c r="S241" s="74">
        <v>42350</v>
      </c>
      <c r="T241" s="97">
        <f t="shared" si="15"/>
        <v>-3150</v>
      </c>
    </row>
    <row r="242" spans="1:20">
      <c r="A242" s="46">
        <v>13</v>
      </c>
      <c r="B242" s="46">
        <v>111</v>
      </c>
      <c r="C242" s="46">
        <v>33</v>
      </c>
      <c r="D242" s="68">
        <v>2800</v>
      </c>
      <c r="E242" s="67" t="s">
        <v>51</v>
      </c>
      <c r="F242" s="46">
        <v>3610</v>
      </c>
      <c r="G242" s="54">
        <v>24250</v>
      </c>
      <c r="H242" s="50">
        <v>53200</v>
      </c>
      <c r="I242" s="50"/>
      <c r="J242" s="50"/>
      <c r="K242" s="51">
        <v>1950</v>
      </c>
      <c r="L242" s="54">
        <v>1200</v>
      </c>
      <c r="M242" s="54"/>
      <c r="N242" s="54">
        <v>10</v>
      </c>
      <c r="O242" s="52">
        <v>10.5</v>
      </c>
      <c r="P242" s="53">
        <f t="shared" si="16"/>
        <v>656</v>
      </c>
      <c r="Q242" s="54">
        <v>24250</v>
      </c>
      <c r="R242" s="50">
        <v>53200</v>
      </c>
      <c r="S242" s="56">
        <v>42381</v>
      </c>
      <c r="T242" s="97">
        <f t="shared" si="15"/>
        <v>-3150</v>
      </c>
    </row>
    <row r="243" spans="1:20">
      <c r="A243" s="46"/>
      <c r="B243" s="46"/>
      <c r="C243" s="46"/>
      <c r="D243" s="104" t="s">
        <v>207</v>
      </c>
      <c r="E243" s="67"/>
      <c r="F243" s="46"/>
      <c r="G243" s="54"/>
      <c r="H243" s="50"/>
      <c r="I243" s="50">
        <f>SUBTOTAL(9,I232:I242)</f>
        <v>105800</v>
      </c>
      <c r="J243" s="50">
        <f>SUBTOTAL(9,J232:J242)</f>
        <v>0</v>
      </c>
      <c r="K243" s="51">
        <f>SUBTOTAL(9,K232:K242)</f>
        <v>19500</v>
      </c>
      <c r="L243" s="54">
        <f>SUBTOTAL(9,L232:L242)</f>
        <v>12000</v>
      </c>
      <c r="M243" s="54">
        <f>SUBTOTAL(9,M232:M242)</f>
        <v>0</v>
      </c>
      <c r="N243" s="54"/>
      <c r="O243" s="52"/>
      <c r="P243" s="53"/>
      <c r="Q243" s="54"/>
      <c r="R243" s="50"/>
      <c r="S243" s="56"/>
      <c r="T243" s="97">
        <f t="shared" si="15"/>
        <v>74300</v>
      </c>
    </row>
    <row r="244" spans="1:20" ht="25.5">
      <c r="A244" s="46"/>
      <c r="B244" s="46">
        <v>299</v>
      </c>
      <c r="C244" s="46"/>
      <c r="D244" s="102">
        <v>2839</v>
      </c>
      <c r="E244" s="87" t="s">
        <v>120</v>
      </c>
      <c r="F244" s="46"/>
      <c r="G244" s="51"/>
      <c r="H244" s="51"/>
      <c r="I244" s="51"/>
      <c r="J244" s="88">
        <v>100000</v>
      </c>
      <c r="K244" s="51"/>
      <c r="L244" s="51"/>
      <c r="M244" s="88"/>
      <c r="N244" s="51"/>
      <c r="O244" s="52"/>
      <c r="P244" s="54"/>
      <c r="Q244" s="51"/>
      <c r="R244" s="51"/>
      <c r="S244" s="87" t="s">
        <v>119</v>
      </c>
      <c r="T244" s="97">
        <f t="shared" si="15"/>
        <v>100000</v>
      </c>
    </row>
    <row r="245" spans="1:20">
      <c r="A245" s="59">
        <v>11</v>
      </c>
      <c r="B245" s="46">
        <v>30</v>
      </c>
      <c r="C245" s="46">
        <v>21</v>
      </c>
      <c r="D245" s="68">
        <v>2839</v>
      </c>
      <c r="E245" s="67" t="s">
        <v>36</v>
      </c>
      <c r="F245" s="46">
        <v>3637</v>
      </c>
      <c r="G245" s="54">
        <v>0</v>
      </c>
      <c r="H245" s="54">
        <v>100000</v>
      </c>
      <c r="I245" s="54"/>
      <c r="J245" s="54"/>
      <c r="K245" s="51"/>
      <c r="L245" s="54"/>
      <c r="M245" s="54"/>
      <c r="N245" s="54">
        <v>9</v>
      </c>
      <c r="O245" s="52">
        <v>9</v>
      </c>
      <c r="P245" s="53">
        <f>ROUND((G245*O245/1200)+(H245*N245*4/36500),1/2)</f>
        <v>99</v>
      </c>
      <c r="Q245" s="54">
        <v>0</v>
      </c>
      <c r="R245" s="54">
        <v>100000</v>
      </c>
      <c r="S245" s="74">
        <v>42320</v>
      </c>
      <c r="T245" s="97">
        <f t="shared" si="15"/>
        <v>0</v>
      </c>
    </row>
    <row r="246" spans="1:20">
      <c r="A246" s="59">
        <v>12</v>
      </c>
      <c r="B246" s="46">
        <v>31</v>
      </c>
      <c r="C246" s="46">
        <v>21</v>
      </c>
      <c r="D246" s="68">
        <v>2839</v>
      </c>
      <c r="E246" s="67" t="s">
        <v>36</v>
      </c>
      <c r="F246" s="46">
        <v>3637</v>
      </c>
      <c r="G246" s="54">
        <v>0</v>
      </c>
      <c r="H246" s="54">
        <v>100000</v>
      </c>
      <c r="I246" s="54"/>
      <c r="J246" s="54"/>
      <c r="K246" s="51">
        <v>1700</v>
      </c>
      <c r="L246" s="54"/>
      <c r="M246" s="54"/>
      <c r="N246" s="54">
        <v>9</v>
      </c>
      <c r="O246" s="52">
        <v>9</v>
      </c>
      <c r="P246" s="53">
        <f>ROUND((G246*O246/1200)+(H246*N246/1200),1/2)</f>
        <v>750</v>
      </c>
      <c r="Q246" s="54">
        <v>0</v>
      </c>
      <c r="R246" s="54">
        <v>100000</v>
      </c>
      <c r="S246" s="74">
        <v>42350</v>
      </c>
      <c r="T246" s="97">
        <f t="shared" si="15"/>
        <v>-1700</v>
      </c>
    </row>
    <row r="247" spans="1:20">
      <c r="A247" s="46">
        <v>13</v>
      </c>
      <c r="B247" s="46">
        <v>29</v>
      </c>
      <c r="C247" s="46">
        <v>21</v>
      </c>
      <c r="D247" s="68">
        <v>2839</v>
      </c>
      <c r="E247" s="67" t="s">
        <v>36</v>
      </c>
      <c r="F247" s="46">
        <v>3637</v>
      </c>
      <c r="G247" s="54">
        <v>0</v>
      </c>
      <c r="H247" s="54">
        <v>98300</v>
      </c>
      <c r="I247" s="54"/>
      <c r="J247" s="54"/>
      <c r="K247" s="51"/>
      <c r="L247" s="54">
        <v>1000</v>
      </c>
      <c r="M247" s="54"/>
      <c r="N247" s="54">
        <v>9</v>
      </c>
      <c r="O247" s="52">
        <v>9</v>
      </c>
      <c r="P247" s="53">
        <f>ROUND((G247*O247/1200)+(H247*N247/1200),1/2)</f>
        <v>737</v>
      </c>
      <c r="Q247" s="54">
        <v>0</v>
      </c>
      <c r="R247" s="54">
        <v>98300</v>
      </c>
      <c r="S247" s="56">
        <v>42381</v>
      </c>
      <c r="T247" s="97">
        <f t="shared" si="15"/>
        <v>-1000</v>
      </c>
    </row>
    <row r="248" spans="1:20">
      <c r="A248" s="46"/>
      <c r="B248" s="46"/>
      <c r="C248" s="46"/>
      <c r="D248" s="104" t="s">
        <v>193</v>
      </c>
      <c r="E248" s="67"/>
      <c r="F248" s="46"/>
      <c r="G248" s="54"/>
      <c r="H248" s="54"/>
      <c r="I248" s="54">
        <f>SUBTOTAL(9,I244:I247)</f>
        <v>0</v>
      </c>
      <c r="J248" s="54">
        <f>SUBTOTAL(9,J244:J247)</f>
        <v>100000</v>
      </c>
      <c r="K248" s="51">
        <f>SUBTOTAL(9,K244:K247)</f>
        <v>1700</v>
      </c>
      <c r="L248" s="54">
        <f>SUBTOTAL(9,L244:L247)</f>
        <v>1000</v>
      </c>
      <c r="M248" s="54">
        <f>SUBTOTAL(9,M244:M247)</f>
        <v>0</v>
      </c>
      <c r="N248" s="54"/>
      <c r="O248" s="52"/>
      <c r="P248" s="53"/>
      <c r="Q248" s="54"/>
      <c r="R248" s="54"/>
      <c r="S248" s="56"/>
      <c r="T248" s="97">
        <f t="shared" si="15"/>
        <v>97300</v>
      </c>
    </row>
    <row r="249" spans="1:20">
      <c r="A249" s="46"/>
      <c r="B249" s="46">
        <v>300</v>
      </c>
      <c r="C249" s="46"/>
      <c r="D249" s="102">
        <v>2846</v>
      </c>
      <c r="E249" s="87" t="s">
        <v>94</v>
      </c>
      <c r="F249" s="46"/>
      <c r="G249" s="51"/>
      <c r="H249" s="51"/>
      <c r="I249" s="51"/>
      <c r="J249" s="88">
        <v>80000</v>
      </c>
      <c r="K249" s="51"/>
      <c r="L249" s="51"/>
      <c r="M249" s="88"/>
      <c r="N249" s="51"/>
      <c r="O249" s="52"/>
      <c r="P249" s="54"/>
      <c r="Q249" s="51"/>
      <c r="R249" s="51"/>
      <c r="S249" s="87" t="s">
        <v>91</v>
      </c>
      <c r="T249" s="97">
        <f t="shared" si="15"/>
        <v>80000</v>
      </c>
    </row>
    <row r="250" spans="1:20">
      <c r="A250" s="46">
        <v>8</v>
      </c>
      <c r="B250" s="46">
        <v>28</v>
      </c>
      <c r="C250" s="46">
        <v>21</v>
      </c>
      <c r="D250" s="68">
        <v>2846</v>
      </c>
      <c r="E250" s="67" t="s">
        <v>59</v>
      </c>
      <c r="F250" s="46">
        <v>3709</v>
      </c>
      <c r="G250" s="54">
        <v>0</v>
      </c>
      <c r="H250" s="50">
        <v>80000</v>
      </c>
      <c r="I250" s="50"/>
      <c r="J250" s="50"/>
      <c r="K250" s="51"/>
      <c r="L250" s="54">
        <v>1350</v>
      </c>
      <c r="M250" s="54"/>
      <c r="N250" s="54">
        <v>10</v>
      </c>
      <c r="O250" s="52">
        <v>10.5</v>
      </c>
      <c r="P250" s="53">
        <f t="shared" ref="P250:P255" si="17">ROUND((G250*O250/1200)+(H250*N250/1200),1/2)</f>
        <v>667</v>
      </c>
      <c r="Q250" s="54">
        <v>0</v>
      </c>
      <c r="R250" s="50">
        <v>80000</v>
      </c>
      <c r="S250" s="56">
        <v>42228</v>
      </c>
      <c r="T250" s="97">
        <f t="shared" si="15"/>
        <v>-1350</v>
      </c>
    </row>
    <row r="251" spans="1:20">
      <c r="A251" s="46">
        <v>9</v>
      </c>
      <c r="B251" s="46">
        <v>27</v>
      </c>
      <c r="C251" s="46">
        <v>21</v>
      </c>
      <c r="D251" s="68">
        <v>2846</v>
      </c>
      <c r="E251" s="67" t="s">
        <v>59</v>
      </c>
      <c r="F251" s="46">
        <v>3709</v>
      </c>
      <c r="G251" s="54">
        <v>0</v>
      </c>
      <c r="H251" s="50">
        <v>78650</v>
      </c>
      <c r="I251" s="50"/>
      <c r="J251" s="50"/>
      <c r="K251" s="51"/>
      <c r="L251" s="54">
        <v>1350</v>
      </c>
      <c r="M251" s="54"/>
      <c r="N251" s="54">
        <v>10</v>
      </c>
      <c r="O251" s="52">
        <v>10.5</v>
      </c>
      <c r="P251" s="53">
        <f t="shared" si="17"/>
        <v>655</v>
      </c>
      <c r="Q251" s="54">
        <v>0</v>
      </c>
      <c r="R251" s="50">
        <v>78650</v>
      </c>
      <c r="S251" s="56">
        <v>42259</v>
      </c>
      <c r="T251" s="97">
        <f t="shared" si="15"/>
        <v>-1350</v>
      </c>
    </row>
    <row r="252" spans="1:20">
      <c r="A252" s="46">
        <v>10</v>
      </c>
      <c r="B252" s="46">
        <v>26</v>
      </c>
      <c r="C252" s="46">
        <v>21</v>
      </c>
      <c r="D252" s="68">
        <v>2846</v>
      </c>
      <c r="E252" s="67" t="s">
        <v>59</v>
      </c>
      <c r="F252" s="46">
        <v>3709</v>
      </c>
      <c r="G252" s="54">
        <v>0</v>
      </c>
      <c r="H252" s="50">
        <v>77300</v>
      </c>
      <c r="I252" s="50"/>
      <c r="J252" s="50"/>
      <c r="K252" s="51"/>
      <c r="L252" s="54">
        <v>1350</v>
      </c>
      <c r="M252" s="54"/>
      <c r="N252" s="54">
        <v>10</v>
      </c>
      <c r="O252" s="52">
        <v>10.5</v>
      </c>
      <c r="P252" s="53">
        <f t="shared" si="17"/>
        <v>644</v>
      </c>
      <c r="Q252" s="54">
        <v>0</v>
      </c>
      <c r="R252" s="50">
        <v>77300</v>
      </c>
      <c r="S252" s="56">
        <v>42289</v>
      </c>
      <c r="T252" s="97">
        <f t="shared" si="15"/>
        <v>-1350</v>
      </c>
    </row>
    <row r="253" spans="1:20">
      <c r="A253" s="59">
        <v>11</v>
      </c>
      <c r="B253" s="46">
        <v>25</v>
      </c>
      <c r="C253" s="46">
        <v>21</v>
      </c>
      <c r="D253" s="68">
        <v>2846</v>
      </c>
      <c r="E253" s="67" t="s">
        <v>59</v>
      </c>
      <c r="F253" s="46">
        <v>3709</v>
      </c>
      <c r="G253" s="54">
        <v>0</v>
      </c>
      <c r="H253" s="50">
        <v>75950</v>
      </c>
      <c r="I253" s="50"/>
      <c r="J253" s="50"/>
      <c r="K253" s="51"/>
      <c r="L253" s="54">
        <v>1350</v>
      </c>
      <c r="M253" s="54"/>
      <c r="N253" s="54">
        <v>10</v>
      </c>
      <c r="O253" s="52">
        <v>10.5</v>
      </c>
      <c r="P253" s="53">
        <f t="shared" si="17"/>
        <v>633</v>
      </c>
      <c r="Q253" s="54">
        <v>0</v>
      </c>
      <c r="R253" s="50">
        <v>75950</v>
      </c>
      <c r="S253" s="74">
        <v>42320</v>
      </c>
      <c r="T253" s="97">
        <f t="shared" si="15"/>
        <v>-1350</v>
      </c>
    </row>
    <row r="254" spans="1:20">
      <c r="A254" s="59">
        <v>12</v>
      </c>
      <c r="B254" s="46">
        <v>24</v>
      </c>
      <c r="C254" s="46">
        <v>21</v>
      </c>
      <c r="D254" s="68">
        <v>2846</v>
      </c>
      <c r="E254" s="67" t="s">
        <v>59</v>
      </c>
      <c r="F254" s="46">
        <v>3709</v>
      </c>
      <c r="G254" s="54">
        <v>0</v>
      </c>
      <c r="H254" s="50">
        <v>74600</v>
      </c>
      <c r="I254" s="50"/>
      <c r="J254" s="50"/>
      <c r="K254" s="51"/>
      <c r="L254" s="54">
        <v>1350</v>
      </c>
      <c r="M254" s="54"/>
      <c r="N254" s="54">
        <v>10</v>
      </c>
      <c r="O254" s="52">
        <v>10.5</v>
      </c>
      <c r="P254" s="53">
        <f t="shared" si="17"/>
        <v>622</v>
      </c>
      <c r="Q254" s="54">
        <v>0</v>
      </c>
      <c r="R254" s="50">
        <v>74600</v>
      </c>
      <c r="S254" s="74">
        <v>42350</v>
      </c>
      <c r="T254" s="97">
        <f t="shared" si="15"/>
        <v>-1350</v>
      </c>
    </row>
    <row r="255" spans="1:20">
      <c r="A255" s="46">
        <v>13</v>
      </c>
      <c r="B255" s="46">
        <v>23</v>
      </c>
      <c r="C255" s="46">
        <v>21</v>
      </c>
      <c r="D255" s="68">
        <v>2846</v>
      </c>
      <c r="E255" s="67" t="s">
        <v>59</v>
      </c>
      <c r="F255" s="46">
        <v>3709</v>
      </c>
      <c r="G255" s="54">
        <v>0</v>
      </c>
      <c r="H255" s="50">
        <v>73250</v>
      </c>
      <c r="I255" s="50"/>
      <c r="J255" s="50"/>
      <c r="K255" s="51"/>
      <c r="L255" s="54">
        <v>1350</v>
      </c>
      <c r="M255" s="54"/>
      <c r="N255" s="54">
        <v>10</v>
      </c>
      <c r="O255" s="52">
        <v>10.5</v>
      </c>
      <c r="P255" s="53">
        <f t="shared" si="17"/>
        <v>610</v>
      </c>
      <c r="Q255" s="54">
        <v>0</v>
      </c>
      <c r="R255" s="50">
        <v>73250</v>
      </c>
      <c r="S255" s="56">
        <v>42381</v>
      </c>
      <c r="T255" s="97">
        <f t="shared" si="15"/>
        <v>-1350</v>
      </c>
    </row>
    <row r="256" spans="1:20">
      <c r="A256" s="46"/>
      <c r="B256" s="46"/>
      <c r="C256" s="46"/>
      <c r="D256" s="104" t="s">
        <v>192</v>
      </c>
      <c r="E256" s="67"/>
      <c r="F256" s="46"/>
      <c r="G256" s="54"/>
      <c r="H256" s="50"/>
      <c r="I256" s="50">
        <f>SUBTOTAL(9,I249:I255)</f>
        <v>0</v>
      </c>
      <c r="J256" s="50">
        <f>SUBTOTAL(9,J249:J255)</f>
        <v>80000</v>
      </c>
      <c r="K256" s="51">
        <f>SUBTOTAL(9,K249:K255)</f>
        <v>0</v>
      </c>
      <c r="L256" s="54">
        <f>SUBTOTAL(9,L249:L255)</f>
        <v>8100</v>
      </c>
      <c r="M256" s="54">
        <f>SUBTOTAL(9,M249:M255)</f>
        <v>0</v>
      </c>
      <c r="N256" s="54"/>
      <c r="O256" s="52"/>
      <c r="P256" s="53"/>
      <c r="Q256" s="54"/>
      <c r="R256" s="50"/>
      <c r="S256" s="56"/>
      <c r="T256" s="97">
        <f t="shared" si="15"/>
        <v>71900</v>
      </c>
    </row>
    <row r="257" spans="1:170">
      <c r="A257" s="46"/>
      <c r="B257" s="46">
        <v>324</v>
      </c>
      <c r="C257" s="46"/>
      <c r="D257" s="103">
        <v>2879</v>
      </c>
      <c r="E257" s="91" t="s">
        <v>177</v>
      </c>
      <c r="F257" s="92">
        <v>3815</v>
      </c>
      <c r="G257" s="51"/>
      <c r="H257" s="51"/>
      <c r="I257" s="93">
        <v>51080</v>
      </c>
      <c r="J257" s="51"/>
      <c r="K257" s="51"/>
      <c r="L257" s="51"/>
      <c r="M257" s="51"/>
      <c r="N257" s="51"/>
      <c r="O257" s="52"/>
      <c r="P257" s="54"/>
      <c r="Q257" s="51"/>
      <c r="R257" s="51"/>
      <c r="S257" s="56">
        <v>42094</v>
      </c>
      <c r="T257" s="97">
        <f t="shared" si="15"/>
        <v>51080</v>
      </c>
    </row>
    <row r="258" spans="1:170">
      <c r="A258" s="46">
        <v>4</v>
      </c>
      <c r="B258" s="46">
        <v>109</v>
      </c>
      <c r="C258" s="46">
        <v>32</v>
      </c>
      <c r="D258" s="68">
        <v>2879</v>
      </c>
      <c r="E258" s="47" t="s">
        <v>57</v>
      </c>
      <c r="F258" s="46">
        <v>3815</v>
      </c>
      <c r="G258" s="64">
        <v>22420</v>
      </c>
      <c r="H258" s="50">
        <v>28660</v>
      </c>
      <c r="I258" s="50"/>
      <c r="J258" s="50"/>
      <c r="K258" s="65"/>
      <c r="L258" s="54"/>
      <c r="M258" s="54"/>
      <c r="N258" s="54">
        <v>10</v>
      </c>
      <c r="O258" s="52">
        <v>10</v>
      </c>
      <c r="P258" s="53"/>
      <c r="Q258" s="64">
        <v>22420</v>
      </c>
      <c r="R258" s="50">
        <v>28660</v>
      </c>
      <c r="S258" s="56">
        <v>42106</v>
      </c>
      <c r="T258" s="97">
        <f t="shared" si="15"/>
        <v>0</v>
      </c>
      <c r="FN258" s="38">
        <f>SUM(A258:FM258)</f>
        <v>151125</v>
      </c>
    </row>
    <row r="259" spans="1:170">
      <c r="A259" s="46"/>
      <c r="B259" s="46">
        <v>276</v>
      </c>
      <c r="C259" s="46"/>
      <c r="D259" s="102">
        <v>2879</v>
      </c>
      <c r="E259" s="87" t="s">
        <v>83</v>
      </c>
      <c r="F259" s="46"/>
      <c r="G259" s="51"/>
      <c r="H259" s="51"/>
      <c r="I259" s="51"/>
      <c r="J259" s="51"/>
      <c r="K259" s="51"/>
      <c r="L259" s="54"/>
      <c r="M259" s="88">
        <v>1040</v>
      </c>
      <c r="N259" s="51"/>
      <c r="O259" s="52"/>
      <c r="P259" s="54"/>
      <c r="Q259" s="51"/>
      <c r="R259" s="51"/>
      <c r="S259" s="87" t="s">
        <v>82</v>
      </c>
      <c r="T259" s="97">
        <f t="shared" si="15"/>
        <v>-1040</v>
      </c>
    </row>
    <row r="260" spans="1:170">
      <c r="A260" s="46">
        <v>5</v>
      </c>
      <c r="B260" s="46">
        <v>105</v>
      </c>
      <c r="C260" s="59">
        <v>32</v>
      </c>
      <c r="D260" s="101">
        <v>2879</v>
      </c>
      <c r="E260" s="69" t="s">
        <v>57</v>
      </c>
      <c r="F260" s="59">
        <v>3815</v>
      </c>
      <c r="G260" s="71">
        <v>21900</v>
      </c>
      <c r="H260" s="70">
        <v>28140</v>
      </c>
      <c r="I260" s="70"/>
      <c r="J260" s="70"/>
      <c r="K260" s="72"/>
      <c r="L260" s="55"/>
      <c r="M260" s="55"/>
      <c r="N260" s="55"/>
      <c r="O260" s="61"/>
      <c r="P260" s="62"/>
      <c r="Q260" s="71">
        <v>21900</v>
      </c>
      <c r="R260" s="70">
        <v>28140</v>
      </c>
      <c r="S260" s="56">
        <v>42136</v>
      </c>
      <c r="T260" s="97">
        <f t="shared" si="15"/>
        <v>0</v>
      </c>
    </row>
    <row r="261" spans="1:170">
      <c r="A261" s="46">
        <v>6</v>
      </c>
      <c r="B261" s="46">
        <v>106</v>
      </c>
      <c r="C261" s="59">
        <v>32</v>
      </c>
      <c r="D261" s="101">
        <v>2879</v>
      </c>
      <c r="E261" s="69" t="s">
        <v>57</v>
      </c>
      <c r="F261" s="59">
        <v>3815</v>
      </c>
      <c r="G261" s="71">
        <v>21900</v>
      </c>
      <c r="H261" s="70">
        <v>28140</v>
      </c>
      <c r="I261" s="70"/>
      <c r="J261" s="70"/>
      <c r="K261" s="72"/>
      <c r="L261" s="55"/>
      <c r="M261" s="55"/>
      <c r="N261" s="55">
        <v>10.5</v>
      </c>
      <c r="O261" s="61">
        <v>10</v>
      </c>
      <c r="P261" s="62"/>
      <c r="Q261" s="71">
        <v>21900</v>
      </c>
      <c r="R261" s="70">
        <v>28140</v>
      </c>
      <c r="S261" s="56">
        <v>42167</v>
      </c>
      <c r="T261" s="97">
        <f t="shared" si="15"/>
        <v>0</v>
      </c>
    </row>
    <row r="262" spans="1:170">
      <c r="A262" s="46">
        <v>7</v>
      </c>
      <c r="B262" s="46">
        <v>107</v>
      </c>
      <c r="C262" s="59">
        <v>32</v>
      </c>
      <c r="D262" s="101">
        <v>2879</v>
      </c>
      <c r="E262" s="69" t="s">
        <v>57</v>
      </c>
      <c r="F262" s="59">
        <v>3815</v>
      </c>
      <c r="G262" s="71">
        <v>21900</v>
      </c>
      <c r="H262" s="70">
        <v>28140</v>
      </c>
      <c r="I262" s="70"/>
      <c r="J262" s="70"/>
      <c r="K262" s="72"/>
      <c r="L262" s="55"/>
      <c r="M262" s="55"/>
      <c r="N262" s="55">
        <v>10.5</v>
      </c>
      <c r="O262" s="61">
        <v>10</v>
      </c>
      <c r="P262" s="62"/>
      <c r="Q262" s="71">
        <v>21900</v>
      </c>
      <c r="R262" s="70">
        <v>28140</v>
      </c>
      <c r="S262" s="56">
        <v>42197</v>
      </c>
      <c r="T262" s="97">
        <f t="shared" si="15"/>
        <v>0</v>
      </c>
    </row>
    <row r="263" spans="1:170">
      <c r="A263" s="46"/>
      <c r="B263" s="46">
        <v>283</v>
      </c>
      <c r="C263" s="46"/>
      <c r="D263" s="102">
        <v>2879</v>
      </c>
      <c r="E263" s="87" t="s">
        <v>83</v>
      </c>
      <c r="F263" s="46"/>
      <c r="G263" s="51"/>
      <c r="H263" s="51"/>
      <c r="I263" s="51"/>
      <c r="J263" s="51"/>
      <c r="K263" s="51"/>
      <c r="L263" s="51"/>
      <c r="M263" s="88">
        <v>3120</v>
      </c>
      <c r="N263" s="51"/>
      <c r="O263" s="52"/>
      <c r="P263" s="54"/>
      <c r="Q263" s="51"/>
      <c r="R263" s="51"/>
      <c r="S263" s="87" t="s">
        <v>105</v>
      </c>
      <c r="T263" s="97">
        <f t="shared" si="15"/>
        <v>-3120</v>
      </c>
    </row>
    <row r="264" spans="1:170">
      <c r="A264" s="46">
        <v>8</v>
      </c>
      <c r="B264" s="46">
        <v>108</v>
      </c>
      <c r="C264" s="59">
        <v>32</v>
      </c>
      <c r="D264" s="101">
        <v>2879</v>
      </c>
      <c r="E264" s="69" t="s">
        <v>57</v>
      </c>
      <c r="F264" s="59">
        <v>3815</v>
      </c>
      <c r="G264" s="71">
        <v>21900</v>
      </c>
      <c r="H264" s="70">
        <v>28140</v>
      </c>
      <c r="I264" s="70"/>
      <c r="J264" s="70"/>
      <c r="K264" s="72"/>
      <c r="L264" s="55"/>
      <c r="M264" s="55"/>
      <c r="N264" s="55"/>
      <c r="O264" s="61">
        <v>10</v>
      </c>
      <c r="P264" s="53"/>
      <c r="Q264" s="71">
        <v>21900</v>
      </c>
      <c r="R264" s="70">
        <v>28140</v>
      </c>
      <c r="S264" s="56">
        <v>42228</v>
      </c>
      <c r="T264" s="97">
        <f t="shared" si="15"/>
        <v>0</v>
      </c>
    </row>
    <row r="265" spans="1:170">
      <c r="A265" s="46">
        <v>9</v>
      </c>
      <c r="B265" s="46">
        <v>102</v>
      </c>
      <c r="C265" s="59">
        <v>32</v>
      </c>
      <c r="D265" s="101">
        <v>2879</v>
      </c>
      <c r="E265" s="69" t="s">
        <v>57</v>
      </c>
      <c r="F265" s="59">
        <v>3815</v>
      </c>
      <c r="G265" s="71">
        <v>20340</v>
      </c>
      <c r="H265" s="70">
        <v>26580</v>
      </c>
      <c r="I265" s="70"/>
      <c r="J265" s="70"/>
      <c r="K265" s="71">
        <v>520</v>
      </c>
      <c r="L265" s="55">
        <v>520</v>
      </c>
      <c r="M265" s="55"/>
      <c r="N265" s="55">
        <v>10</v>
      </c>
      <c r="O265" s="61">
        <v>10.5</v>
      </c>
      <c r="P265" s="53">
        <f>ROUND((G265*O265/1200)+(H265*N265/1200),1/2)</f>
        <v>399</v>
      </c>
      <c r="Q265" s="71">
        <v>20340</v>
      </c>
      <c r="R265" s="70">
        <v>26580</v>
      </c>
      <c r="S265" s="56">
        <v>42259</v>
      </c>
      <c r="T265" s="97">
        <f t="shared" si="15"/>
        <v>-1040</v>
      </c>
    </row>
    <row r="266" spans="1:170">
      <c r="A266" s="46">
        <v>10</v>
      </c>
      <c r="B266" s="46">
        <v>101</v>
      </c>
      <c r="C266" s="59">
        <v>32</v>
      </c>
      <c r="D266" s="101">
        <v>2879</v>
      </c>
      <c r="E266" s="69" t="s">
        <v>57</v>
      </c>
      <c r="F266" s="59">
        <v>3815</v>
      </c>
      <c r="G266" s="71">
        <v>19820</v>
      </c>
      <c r="H266" s="70">
        <v>26060</v>
      </c>
      <c r="I266" s="70"/>
      <c r="J266" s="70"/>
      <c r="K266" s="71">
        <v>520</v>
      </c>
      <c r="L266" s="55">
        <v>520</v>
      </c>
      <c r="M266" s="55"/>
      <c r="N266" s="55">
        <v>10</v>
      </c>
      <c r="O266" s="61">
        <v>10.5</v>
      </c>
      <c r="P266" s="53">
        <f>ROUND((G266*O266/1200)+(H266*N266/1200),1/2)</f>
        <v>391</v>
      </c>
      <c r="Q266" s="71">
        <v>19820</v>
      </c>
      <c r="R266" s="70">
        <v>26060</v>
      </c>
      <c r="S266" s="56">
        <v>42289</v>
      </c>
      <c r="T266" s="97">
        <f t="shared" si="15"/>
        <v>-1040</v>
      </c>
    </row>
    <row r="267" spans="1:170">
      <c r="A267" s="59">
        <v>11</v>
      </c>
      <c r="B267" s="46">
        <v>100</v>
      </c>
      <c r="C267" s="78">
        <v>32</v>
      </c>
      <c r="D267" s="101">
        <v>2879</v>
      </c>
      <c r="E267" s="69" t="s">
        <v>57</v>
      </c>
      <c r="F267" s="59">
        <v>3815</v>
      </c>
      <c r="G267" s="71">
        <v>19300</v>
      </c>
      <c r="H267" s="70">
        <v>25540</v>
      </c>
      <c r="I267" s="70"/>
      <c r="J267" s="70"/>
      <c r="K267" s="71">
        <v>520</v>
      </c>
      <c r="L267" s="55">
        <v>520</v>
      </c>
      <c r="M267" s="55"/>
      <c r="N267" s="55">
        <v>10</v>
      </c>
      <c r="O267" s="61">
        <v>10.5</v>
      </c>
      <c r="P267" s="53">
        <f>ROUND((G267*O267/1200)+(H267*N267/1200),1/2)</f>
        <v>382</v>
      </c>
      <c r="Q267" s="71">
        <v>19300</v>
      </c>
      <c r="R267" s="70">
        <v>25540</v>
      </c>
      <c r="S267" s="74">
        <v>42320</v>
      </c>
      <c r="T267" s="97">
        <f t="shared" si="15"/>
        <v>-1040</v>
      </c>
    </row>
    <row r="268" spans="1:170">
      <c r="A268" s="59">
        <v>12</v>
      </c>
      <c r="B268" s="46">
        <v>99</v>
      </c>
      <c r="C268" s="78">
        <v>32</v>
      </c>
      <c r="D268" s="101">
        <v>2879</v>
      </c>
      <c r="E268" s="69" t="s">
        <v>57</v>
      </c>
      <c r="F268" s="59">
        <v>3815</v>
      </c>
      <c r="G268" s="71">
        <v>18780</v>
      </c>
      <c r="H268" s="70">
        <v>25020</v>
      </c>
      <c r="I268" s="70"/>
      <c r="J268" s="70"/>
      <c r="K268" s="71">
        <v>520</v>
      </c>
      <c r="L268" s="55">
        <v>520</v>
      </c>
      <c r="M268" s="55"/>
      <c r="N268" s="55">
        <v>10</v>
      </c>
      <c r="O268" s="61">
        <v>10.5</v>
      </c>
      <c r="P268" s="53">
        <f>ROUND((G268*O268/1200)+(H268*N268/1200),1/2)</f>
        <v>373</v>
      </c>
      <c r="Q268" s="71">
        <v>18780</v>
      </c>
      <c r="R268" s="70">
        <v>25020</v>
      </c>
      <c r="S268" s="74">
        <v>42350</v>
      </c>
      <c r="T268" s="97">
        <f t="shared" si="15"/>
        <v>-1040</v>
      </c>
    </row>
    <row r="269" spans="1:170">
      <c r="A269" s="46">
        <v>13</v>
      </c>
      <c r="B269" s="46">
        <v>97</v>
      </c>
      <c r="C269" s="75">
        <v>32</v>
      </c>
      <c r="D269" s="68">
        <v>2879</v>
      </c>
      <c r="E269" s="67" t="s">
        <v>57</v>
      </c>
      <c r="F269" s="46">
        <v>3815</v>
      </c>
      <c r="G269" s="64">
        <v>18260</v>
      </c>
      <c r="H269" s="50">
        <v>24500</v>
      </c>
      <c r="I269" s="50"/>
      <c r="J269" s="50"/>
      <c r="K269" s="64">
        <v>520</v>
      </c>
      <c r="L269" s="54">
        <v>520</v>
      </c>
      <c r="M269" s="54"/>
      <c r="N269" s="54">
        <v>10</v>
      </c>
      <c r="O269" s="52">
        <v>10.5</v>
      </c>
      <c r="P269" s="53">
        <f>ROUND((G269*O269/1200)+(H269*N269/1200),1/2)</f>
        <v>364</v>
      </c>
      <c r="Q269" s="64">
        <v>18260</v>
      </c>
      <c r="R269" s="50">
        <v>24500</v>
      </c>
      <c r="S269" s="56">
        <v>42381</v>
      </c>
      <c r="T269" s="97">
        <f t="shared" si="15"/>
        <v>-1040</v>
      </c>
    </row>
    <row r="270" spans="1:170">
      <c r="A270" s="46"/>
      <c r="B270" s="46"/>
      <c r="D270" s="104" t="s">
        <v>205</v>
      </c>
      <c r="E270" s="67"/>
      <c r="F270" s="46"/>
      <c r="G270" s="64"/>
      <c r="H270" s="50"/>
      <c r="I270" s="50">
        <f>SUBTOTAL(9,I257:I269)</f>
        <v>51080</v>
      </c>
      <c r="J270" s="50">
        <f>SUBTOTAL(9,J257:J269)</f>
        <v>0</v>
      </c>
      <c r="K270" s="64">
        <f>SUBTOTAL(9,K257:K269)</f>
        <v>2600</v>
      </c>
      <c r="L270" s="54">
        <f>SUBTOTAL(9,L257:L269)</f>
        <v>2600</v>
      </c>
      <c r="M270" s="54">
        <f>SUBTOTAL(9,M257:M269)</f>
        <v>4160</v>
      </c>
      <c r="N270" s="54"/>
      <c r="O270" s="52"/>
      <c r="P270" s="53"/>
      <c r="Q270" s="64"/>
      <c r="R270" s="50"/>
      <c r="S270" s="56"/>
      <c r="T270" s="97">
        <f t="shared" si="15"/>
        <v>41720</v>
      </c>
    </row>
    <row r="271" spans="1:170">
      <c r="A271" s="46"/>
      <c r="B271" s="46">
        <v>318</v>
      </c>
      <c r="D271" s="103">
        <v>2883</v>
      </c>
      <c r="E271" s="91" t="s">
        <v>171</v>
      </c>
      <c r="F271" s="92">
        <v>3802</v>
      </c>
      <c r="G271" s="51"/>
      <c r="H271" s="51"/>
      <c r="I271" s="93">
        <v>34070</v>
      </c>
      <c r="J271" s="51"/>
      <c r="K271" s="51"/>
      <c r="L271" s="51"/>
      <c r="M271" s="51"/>
      <c r="N271" s="51"/>
      <c r="O271" s="52"/>
      <c r="P271" s="54"/>
      <c r="Q271" s="51"/>
      <c r="R271" s="51"/>
      <c r="S271" s="56">
        <v>42094</v>
      </c>
      <c r="T271" s="97">
        <f t="shared" si="15"/>
        <v>34070</v>
      </c>
    </row>
    <row r="272" spans="1:170">
      <c r="A272" s="46">
        <v>4</v>
      </c>
      <c r="B272" s="46">
        <v>144</v>
      </c>
      <c r="C272" s="75">
        <v>75</v>
      </c>
      <c r="D272" s="68">
        <v>2883</v>
      </c>
      <c r="E272" s="47" t="s">
        <v>55</v>
      </c>
      <c r="F272" s="46">
        <v>3802</v>
      </c>
      <c r="G272" s="54">
        <v>34070</v>
      </c>
      <c r="H272" s="50">
        <v>0</v>
      </c>
      <c r="I272" s="50"/>
      <c r="J272" s="50"/>
      <c r="K272" s="51">
        <v>970</v>
      </c>
      <c r="L272" s="54"/>
      <c r="M272" s="54"/>
      <c r="N272" s="54"/>
      <c r="O272" s="52">
        <v>10.5</v>
      </c>
      <c r="P272" s="53">
        <f t="shared" ref="P272:P281" si="18">ROUND((G272*O272/1200)+(H272*N272/1200),1/2)</f>
        <v>298</v>
      </c>
      <c r="Q272" s="54">
        <v>34070</v>
      </c>
      <c r="R272" s="50">
        <v>0</v>
      </c>
      <c r="S272" s="56">
        <v>42106</v>
      </c>
      <c r="T272" s="97">
        <f t="shared" si="15"/>
        <v>-970</v>
      </c>
      <c r="FN272" s="38">
        <f>SUM(A272:FM272)</f>
        <v>117462.5</v>
      </c>
    </row>
    <row r="273" spans="1:170">
      <c r="A273" s="46">
        <v>5</v>
      </c>
      <c r="B273" s="46">
        <v>140</v>
      </c>
      <c r="C273" s="75">
        <v>75</v>
      </c>
      <c r="D273" s="68">
        <v>2883</v>
      </c>
      <c r="E273" s="67" t="s">
        <v>55</v>
      </c>
      <c r="F273" s="46">
        <v>3802</v>
      </c>
      <c r="G273" s="54">
        <v>33100</v>
      </c>
      <c r="H273" s="50">
        <v>0</v>
      </c>
      <c r="I273" s="50"/>
      <c r="J273" s="50"/>
      <c r="K273" s="51">
        <v>970</v>
      </c>
      <c r="L273" s="54"/>
      <c r="M273" s="54"/>
      <c r="N273" s="54"/>
      <c r="O273" s="52">
        <v>10.5</v>
      </c>
      <c r="P273" s="53">
        <f t="shared" si="18"/>
        <v>290</v>
      </c>
      <c r="Q273" s="54">
        <v>33100</v>
      </c>
      <c r="R273" s="50">
        <v>0</v>
      </c>
      <c r="S273" s="56">
        <v>42136</v>
      </c>
      <c r="T273" s="97">
        <f t="shared" si="15"/>
        <v>-970</v>
      </c>
    </row>
    <row r="274" spans="1:170">
      <c r="A274" s="46">
        <v>6</v>
      </c>
      <c r="B274" s="46">
        <v>137</v>
      </c>
      <c r="C274" s="75">
        <v>75</v>
      </c>
      <c r="D274" s="68">
        <v>2883</v>
      </c>
      <c r="E274" s="67" t="s">
        <v>55</v>
      </c>
      <c r="F274" s="46">
        <v>3802</v>
      </c>
      <c r="G274" s="54">
        <v>32130</v>
      </c>
      <c r="H274" s="50">
        <v>0</v>
      </c>
      <c r="I274" s="50"/>
      <c r="J274" s="50"/>
      <c r="K274" s="51">
        <v>970</v>
      </c>
      <c r="L274" s="54"/>
      <c r="M274" s="54"/>
      <c r="N274" s="54"/>
      <c r="O274" s="52">
        <v>10.5</v>
      </c>
      <c r="P274" s="53">
        <f t="shared" si="18"/>
        <v>281</v>
      </c>
      <c r="Q274" s="54">
        <v>32130</v>
      </c>
      <c r="R274" s="50">
        <v>0</v>
      </c>
      <c r="S274" s="56">
        <v>42167</v>
      </c>
      <c r="T274" s="97">
        <f t="shared" si="15"/>
        <v>-970</v>
      </c>
    </row>
    <row r="275" spans="1:170">
      <c r="A275" s="46">
        <v>7</v>
      </c>
      <c r="B275" s="46">
        <v>134</v>
      </c>
      <c r="C275" s="75">
        <v>75</v>
      </c>
      <c r="D275" s="68">
        <v>2883</v>
      </c>
      <c r="E275" s="67" t="s">
        <v>55</v>
      </c>
      <c r="F275" s="46">
        <v>3802</v>
      </c>
      <c r="G275" s="54">
        <v>31160</v>
      </c>
      <c r="H275" s="50">
        <v>0</v>
      </c>
      <c r="I275" s="50"/>
      <c r="J275" s="50"/>
      <c r="K275" s="51">
        <v>970</v>
      </c>
      <c r="L275" s="54"/>
      <c r="M275" s="54"/>
      <c r="N275" s="54"/>
      <c r="O275" s="52">
        <v>10.5</v>
      </c>
      <c r="P275" s="53">
        <f t="shared" si="18"/>
        <v>273</v>
      </c>
      <c r="Q275" s="54">
        <v>31160</v>
      </c>
      <c r="R275" s="50">
        <v>0</v>
      </c>
      <c r="S275" s="56">
        <v>42197</v>
      </c>
      <c r="T275" s="97">
        <f t="shared" si="15"/>
        <v>-970</v>
      </c>
    </row>
    <row r="276" spans="1:170">
      <c r="A276" s="46">
        <v>8</v>
      </c>
      <c r="B276" s="46">
        <v>130</v>
      </c>
      <c r="C276" s="75">
        <v>75</v>
      </c>
      <c r="D276" s="68">
        <v>2883</v>
      </c>
      <c r="E276" s="67" t="s">
        <v>55</v>
      </c>
      <c r="F276" s="46">
        <v>3802</v>
      </c>
      <c r="G276" s="54">
        <v>30190</v>
      </c>
      <c r="H276" s="50">
        <v>0</v>
      </c>
      <c r="I276" s="50"/>
      <c r="J276" s="50"/>
      <c r="K276" s="51">
        <v>970</v>
      </c>
      <c r="L276" s="54"/>
      <c r="M276" s="54"/>
      <c r="N276" s="54"/>
      <c r="O276" s="52">
        <v>10.5</v>
      </c>
      <c r="P276" s="53">
        <f t="shared" si="18"/>
        <v>264</v>
      </c>
      <c r="Q276" s="54">
        <v>30190</v>
      </c>
      <c r="R276" s="50">
        <v>0</v>
      </c>
      <c r="S276" s="56">
        <v>42228</v>
      </c>
      <c r="T276" s="97">
        <f t="shared" si="15"/>
        <v>-970</v>
      </c>
    </row>
    <row r="277" spans="1:170">
      <c r="A277" s="46">
        <v>9</v>
      </c>
      <c r="B277" s="46">
        <v>126</v>
      </c>
      <c r="C277" s="75">
        <v>75</v>
      </c>
      <c r="D277" s="68">
        <v>2883</v>
      </c>
      <c r="E277" s="67" t="s">
        <v>55</v>
      </c>
      <c r="F277" s="46">
        <v>3802</v>
      </c>
      <c r="G277" s="54">
        <v>29220</v>
      </c>
      <c r="H277" s="50">
        <v>0</v>
      </c>
      <c r="I277" s="50"/>
      <c r="J277" s="50"/>
      <c r="K277" s="51">
        <v>970</v>
      </c>
      <c r="L277" s="54"/>
      <c r="M277" s="54"/>
      <c r="N277" s="54"/>
      <c r="O277" s="52">
        <v>10.5</v>
      </c>
      <c r="P277" s="53">
        <f t="shared" si="18"/>
        <v>256</v>
      </c>
      <c r="Q277" s="54">
        <v>29220</v>
      </c>
      <c r="R277" s="50">
        <v>0</v>
      </c>
      <c r="S277" s="56">
        <v>42259</v>
      </c>
      <c r="T277" s="97">
        <f t="shared" si="15"/>
        <v>-970</v>
      </c>
    </row>
    <row r="278" spans="1:170">
      <c r="A278" s="46">
        <v>10</v>
      </c>
      <c r="B278" s="46">
        <v>123</v>
      </c>
      <c r="C278" s="75">
        <v>75</v>
      </c>
      <c r="D278" s="68">
        <v>2883</v>
      </c>
      <c r="E278" s="67" t="s">
        <v>55</v>
      </c>
      <c r="F278" s="46">
        <v>3802</v>
      </c>
      <c r="G278" s="54">
        <v>28250</v>
      </c>
      <c r="H278" s="50">
        <v>0</v>
      </c>
      <c r="I278" s="50"/>
      <c r="J278" s="50"/>
      <c r="K278" s="51">
        <v>970</v>
      </c>
      <c r="L278" s="54"/>
      <c r="M278" s="54"/>
      <c r="N278" s="54"/>
      <c r="O278" s="52">
        <v>10.5</v>
      </c>
      <c r="P278" s="53">
        <f t="shared" si="18"/>
        <v>247</v>
      </c>
      <c r="Q278" s="54">
        <v>28250</v>
      </c>
      <c r="R278" s="50">
        <v>0</v>
      </c>
      <c r="S278" s="56">
        <v>42289</v>
      </c>
      <c r="T278" s="97">
        <f t="shared" si="15"/>
        <v>-970</v>
      </c>
    </row>
    <row r="279" spans="1:170">
      <c r="A279" s="59">
        <v>11</v>
      </c>
      <c r="B279" s="46">
        <v>116</v>
      </c>
      <c r="C279" s="75">
        <v>75</v>
      </c>
      <c r="D279" s="68">
        <v>2883</v>
      </c>
      <c r="E279" s="67" t="s">
        <v>55</v>
      </c>
      <c r="F279" s="46">
        <v>3802</v>
      </c>
      <c r="G279" s="54">
        <v>27280</v>
      </c>
      <c r="H279" s="50">
        <v>0</v>
      </c>
      <c r="I279" s="50"/>
      <c r="J279" s="50"/>
      <c r="K279" s="51">
        <v>970</v>
      </c>
      <c r="L279" s="54"/>
      <c r="M279" s="54"/>
      <c r="N279" s="54"/>
      <c r="O279" s="52">
        <v>10.5</v>
      </c>
      <c r="P279" s="53">
        <f t="shared" si="18"/>
        <v>239</v>
      </c>
      <c r="Q279" s="54">
        <v>27280</v>
      </c>
      <c r="R279" s="50">
        <v>0</v>
      </c>
      <c r="S279" s="74">
        <v>42320</v>
      </c>
      <c r="T279" s="97">
        <f t="shared" si="15"/>
        <v>-970</v>
      </c>
    </row>
    <row r="280" spans="1:170">
      <c r="A280" s="59">
        <v>12</v>
      </c>
      <c r="B280" s="46">
        <v>115</v>
      </c>
      <c r="C280" s="75">
        <v>75</v>
      </c>
      <c r="D280" s="68">
        <v>2883</v>
      </c>
      <c r="E280" s="67" t="s">
        <v>55</v>
      </c>
      <c r="F280" s="46">
        <v>3802</v>
      </c>
      <c r="G280" s="54">
        <v>26310</v>
      </c>
      <c r="H280" s="50">
        <v>0</v>
      </c>
      <c r="I280" s="50"/>
      <c r="J280" s="50"/>
      <c r="K280" s="51">
        <v>970</v>
      </c>
      <c r="L280" s="54"/>
      <c r="M280" s="54"/>
      <c r="N280" s="54"/>
      <c r="O280" s="52">
        <v>10.5</v>
      </c>
      <c r="P280" s="53">
        <f t="shared" si="18"/>
        <v>230</v>
      </c>
      <c r="Q280" s="54">
        <v>26310</v>
      </c>
      <c r="R280" s="50">
        <v>0</v>
      </c>
      <c r="S280" s="74">
        <v>42350</v>
      </c>
      <c r="T280" s="97">
        <f t="shared" si="15"/>
        <v>-970</v>
      </c>
    </row>
    <row r="281" spans="1:170">
      <c r="A281" s="46">
        <v>13</v>
      </c>
      <c r="B281" s="46">
        <v>112</v>
      </c>
      <c r="C281" s="75">
        <v>75</v>
      </c>
      <c r="D281" s="68">
        <v>2883</v>
      </c>
      <c r="E281" s="67" t="s">
        <v>55</v>
      </c>
      <c r="F281" s="46">
        <v>3802</v>
      </c>
      <c r="G281" s="54">
        <v>25340</v>
      </c>
      <c r="H281" s="50">
        <v>0</v>
      </c>
      <c r="I281" s="50"/>
      <c r="J281" s="50"/>
      <c r="K281" s="51">
        <v>970</v>
      </c>
      <c r="L281" s="54"/>
      <c r="M281" s="54"/>
      <c r="N281" s="54"/>
      <c r="O281" s="52">
        <v>10.5</v>
      </c>
      <c r="P281" s="53">
        <f t="shared" si="18"/>
        <v>222</v>
      </c>
      <c r="Q281" s="54">
        <v>25340</v>
      </c>
      <c r="R281" s="50">
        <v>0</v>
      </c>
      <c r="S281" s="56">
        <v>42381</v>
      </c>
      <c r="T281" s="97">
        <f t="shared" si="15"/>
        <v>-970</v>
      </c>
    </row>
    <row r="282" spans="1:170">
      <c r="A282" s="46"/>
      <c r="B282" s="46"/>
      <c r="D282" s="104" t="s">
        <v>208</v>
      </c>
      <c r="E282" s="67"/>
      <c r="F282" s="46"/>
      <c r="G282" s="54"/>
      <c r="H282" s="50"/>
      <c r="I282" s="50">
        <f>SUBTOTAL(9,I271:I281)</f>
        <v>34070</v>
      </c>
      <c r="J282" s="50">
        <f>SUBTOTAL(9,J271:J281)</f>
        <v>0</v>
      </c>
      <c r="K282" s="51">
        <f>SUBTOTAL(9,K271:K281)</f>
        <v>9700</v>
      </c>
      <c r="L282" s="54">
        <f>SUBTOTAL(9,L271:L281)</f>
        <v>0</v>
      </c>
      <c r="M282" s="54">
        <f>SUBTOTAL(9,M271:M281)</f>
        <v>0</v>
      </c>
      <c r="N282" s="54"/>
      <c r="O282" s="52"/>
      <c r="P282" s="53"/>
      <c r="Q282" s="54"/>
      <c r="R282" s="50"/>
      <c r="S282" s="56"/>
      <c r="T282" s="97">
        <f t="shared" si="15"/>
        <v>24370</v>
      </c>
    </row>
    <row r="283" spans="1:170">
      <c r="A283" s="46"/>
      <c r="B283" s="46">
        <v>312</v>
      </c>
      <c r="D283" s="103">
        <v>2884</v>
      </c>
      <c r="E283" s="91" t="s">
        <v>165</v>
      </c>
      <c r="F283" s="92">
        <v>3803</v>
      </c>
      <c r="G283" s="51"/>
      <c r="H283" s="51"/>
      <c r="I283" s="93">
        <v>8800</v>
      </c>
      <c r="J283" s="51"/>
      <c r="K283" s="51"/>
      <c r="L283" s="51"/>
      <c r="M283" s="51"/>
      <c r="N283" s="51"/>
      <c r="O283" s="52"/>
      <c r="P283" s="54"/>
      <c r="Q283" s="51"/>
      <c r="R283" s="51"/>
      <c r="S283" s="56">
        <v>42094</v>
      </c>
      <c r="T283" s="97">
        <f t="shared" si="15"/>
        <v>8800</v>
      </c>
    </row>
    <row r="284" spans="1:170">
      <c r="A284" s="46">
        <v>4</v>
      </c>
      <c r="B284" s="46">
        <v>67</v>
      </c>
      <c r="C284" s="75">
        <v>21</v>
      </c>
      <c r="D284" s="68">
        <v>2884</v>
      </c>
      <c r="E284" s="47" t="s">
        <v>37</v>
      </c>
      <c r="F284" s="46">
        <v>3803</v>
      </c>
      <c r="G284" s="54">
        <v>8800</v>
      </c>
      <c r="H284" s="50">
        <v>0</v>
      </c>
      <c r="I284" s="50"/>
      <c r="J284" s="50"/>
      <c r="K284" s="51">
        <v>800</v>
      </c>
      <c r="L284" s="54"/>
      <c r="M284" s="54"/>
      <c r="N284" s="54"/>
      <c r="O284" s="52">
        <v>10</v>
      </c>
      <c r="P284" s="53">
        <f t="shared" ref="P284:P293" si="19">ROUND((G284*O284/1200)+(H284*N284/1200),1/2)</f>
        <v>73</v>
      </c>
      <c r="Q284" s="54">
        <v>8800</v>
      </c>
      <c r="R284" s="50">
        <v>0</v>
      </c>
      <c r="S284" s="56">
        <v>42106</v>
      </c>
      <c r="T284" s="97">
        <f t="shared" ref="T284:T347" si="20">+I284+J284-K284-L284-M284</f>
        <v>-800</v>
      </c>
      <c r="FN284" s="38">
        <f>SUM(A284:FM284)</f>
        <v>66568</v>
      </c>
    </row>
    <row r="285" spans="1:170">
      <c r="A285" s="46">
        <v>5</v>
      </c>
      <c r="B285" s="46">
        <v>66</v>
      </c>
      <c r="C285" s="75">
        <v>21</v>
      </c>
      <c r="D285" s="68">
        <v>2884</v>
      </c>
      <c r="E285" s="67" t="s">
        <v>37</v>
      </c>
      <c r="F285" s="46">
        <v>3803</v>
      </c>
      <c r="G285" s="54">
        <v>8000</v>
      </c>
      <c r="H285" s="50">
        <v>0</v>
      </c>
      <c r="I285" s="50"/>
      <c r="J285" s="50"/>
      <c r="K285" s="51">
        <v>800</v>
      </c>
      <c r="L285" s="54"/>
      <c r="M285" s="54"/>
      <c r="N285" s="54"/>
      <c r="O285" s="52">
        <v>10</v>
      </c>
      <c r="P285" s="53">
        <f t="shared" si="19"/>
        <v>67</v>
      </c>
      <c r="Q285" s="54">
        <v>8000</v>
      </c>
      <c r="R285" s="50">
        <v>0</v>
      </c>
      <c r="S285" s="56">
        <v>42136</v>
      </c>
      <c r="T285" s="97">
        <f t="shared" si="20"/>
        <v>-800</v>
      </c>
    </row>
    <row r="286" spans="1:170">
      <c r="A286" s="46">
        <v>6</v>
      </c>
      <c r="B286" s="46">
        <v>64</v>
      </c>
      <c r="C286" s="75">
        <v>21</v>
      </c>
      <c r="D286" s="68">
        <v>2884</v>
      </c>
      <c r="E286" s="67" t="s">
        <v>37</v>
      </c>
      <c r="F286" s="46">
        <v>3803</v>
      </c>
      <c r="G286" s="54">
        <v>7200</v>
      </c>
      <c r="H286" s="50">
        <v>0</v>
      </c>
      <c r="I286" s="50"/>
      <c r="J286" s="50"/>
      <c r="K286" s="51">
        <v>800</v>
      </c>
      <c r="L286" s="54"/>
      <c r="M286" s="54"/>
      <c r="N286" s="54"/>
      <c r="O286" s="52">
        <v>10</v>
      </c>
      <c r="P286" s="53">
        <f t="shared" si="19"/>
        <v>60</v>
      </c>
      <c r="Q286" s="54">
        <v>7200</v>
      </c>
      <c r="R286" s="50">
        <v>0</v>
      </c>
      <c r="S286" s="56">
        <v>42167</v>
      </c>
      <c r="T286" s="97">
        <f t="shared" si="20"/>
        <v>-800</v>
      </c>
    </row>
    <row r="287" spans="1:170">
      <c r="A287" s="46">
        <v>7</v>
      </c>
      <c r="B287" s="46">
        <v>62</v>
      </c>
      <c r="C287" s="75">
        <v>21</v>
      </c>
      <c r="D287" s="68">
        <v>2884</v>
      </c>
      <c r="E287" s="67" t="s">
        <v>37</v>
      </c>
      <c r="F287" s="46">
        <v>3803</v>
      </c>
      <c r="G287" s="54">
        <v>6400</v>
      </c>
      <c r="H287" s="50">
        <v>0</v>
      </c>
      <c r="I287" s="50"/>
      <c r="J287" s="50"/>
      <c r="K287" s="51">
        <v>800</v>
      </c>
      <c r="L287" s="54"/>
      <c r="M287" s="54"/>
      <c r="N287" s="54"/>
      <c r="O287" s="52">
        <v>10</v>
      </c>
      <c r="P287" s="53">
        <f t="shared" si="19"/>
        <v>53</v>
      </c>
      <c r="Q287" s="54">
        <v>6400</v>
      </c>
      <c r="R287" s="50">
        <v>0</v>
      </c>
      <c r="S287" s="56">
        <v>42197</v>
      </c>
      <c r="T287" s="97">
        <f t="shared" si="20"/>
        <v>-800</v>
      </c>
    </row>
    <row r="288" spans="1:170">
      <c r="A288" s="46">
        <v>8</v>
      </c>
      <c r="B288" s="46">
        <v>60</v>
      </c>
      <c r="C288" s="75">
        <v>21</v>
      </c>
      <c r="D288" s="68">
        <v>2884</v>
      </c>
      <c r="E288" s="67" t="s">
        <v>37</v>
      </c>
      <c r="F288" s="46">
        <v>3803</v>
      </c>
      <c r="G288" s="54">
        <v>5600</v>
      </c>
      <c r="H288" s="50">
        <v>0</v>
      </c>
      <c r="I288" s="50"/>
      <c r="J288" s="50"/>
      <c r="K288" s="51">
        <v>800</v>
      </c>
      <c r="L288" s="54"/>
      <c r="M288" s="54"/>
      <c r="N288" s="54"/>
      <c r="O288" s="52">
        <v>10</v>
      </c>
      <c r="P288" s="53">
        <f t="shared" si="19"/>
        <v>47</v>
      </c>
      <c r="Q288" s="54">
        <v>5600</v>
      </c>
      <c r="R288" s="50">
        <v>0</v>
      </c>
      <c r="S288" s="56">
        <v>42228</v>
      </c>
      <c r="T288" s="97">
        <f t="shared" si="20"/>
        <v>-800</v>
      </c>
    </row>
    <row r="289" spans="1:170">
      <c r="A289" s="46">
        <v>9</v>
      </c>
      <c r="B289" s="46">
        <v>57</v>
      </c>
      <c r="C289" s="75">
        <v>21</v>
      </c>
      <c r="D289" s="68">
        <v>2884</v>
      </c>
      <c r="E289" s="67" t="s">
        <v>37</v>
      </c>
      <c r="F289" s="46">
        <v>3803</v>
      </c>
      <c r="G289" s="54">
        <v>4800</v>
      </c>
      <c r="H289" s="50">
        <v>0</v>
      </c>
      <c r="I289" s="50"/>
      <c r="J289" s="50"/>
      <c r="K289" s="51">
        <v>800</v>
      </c>
      <c r="L289" s="54"/>
      <c r="M289" s="54"/>
      <c r="N289" s="54"/>
      <c r="O289" s="52">
        <v>10</v>
      </c>
      <c r="P289" s="53">
        <f t="shared" si="19"/>
        <v>40</v>
      </c>
      <c r="Q289" s="54">
        <v>4800</v>
      </c>
      <c r="R289" s="50">
        <v>0</v>
      </c>
      <c r="S289" s="56">
        <v>42259</v>
      </c>
      <c r="T289" s="97">
        <f t="shared" si="20"/>
        <v>-800</v>
      </c>
    </row>
    <row r="290" spans="1:170">
      <c r="A290" s="46">
        <v>10</v>
      </c>
      <c r="B290" s="46">
        <v>55</v>
      </c>
      <c r="C290" s="75">
        <v>21</v>
      </c>
      <c r="D290" s="68">
        <v>2884</v>
      </c>
      <c r="E290" s="67" t="s">
        <v>37</v>
      </c>
      <c r="F290" s="46">
        <v>3803</v>
      </c>
      <c r="G290" s="54">
        <v>4000</v>
      </c>
      <c r="H290" s="50">
        <v>0</v>
      </c>
      <c r="I290" s="50"/>
      <c r="J290" s="50"/>
      <c r="K290" s="51">
        <v>800</v>
      </c>
      <c r="L290" s="54"/>
      <c r="M290" s="54"/>
      <c r="N290" s="54"/>
      <c r="O290" s="52">
        <v>10</v>
      </c>
      <c r="P290" s="53">
        <f t="shared" si="19"/>
        <v>33</v>
      </c>
      <c r="Q290" s="54">
        <v>4000</v>
      </c>
      <c r="R290" s="50">
        <v>0</v>
      </c>
      <c r="S290" s="56">
        <v>42289</v>
      </c>
      <c r="T290" s="97">
        <f t="shared" si="20"/>
        <v>-800</v>
      </c>
    </row>
    <row r="291" spans="1:170">
      <c r="A291" s="59">
        <v>11</v>
      </c>
      <c r="B291" s="46">
        <v>52</v>
      </c>
      <c r="C291" s="75">
        <v>21</v>
      </c>
      <c r="D291" s="68">
        <v>2884</v>
      </c>
      <c r="E291" s="67" t="s">
        <v>37</v>
      </c>
      <c r="F291" s="46">
        <v>3803</v>
      </c>
      <c r="G291" s="54">
        <v>3200</v>
      </c>
      <c r="H291" s="50">
        <v>0</v>
      </c>
      <c r="I291" s="50"/>
      <c r="J291" s="50"/>
      <c r="K291" s="51">
        <v>800</v>
      </c>
      <c r="L291" s="54"/>
      <c r="M291" s="54"/>
      <c r="N291" s="54"/>
      <c r="O291" s="52">
        <v>10</v>
      </c>
      <c r="P291" s="53">
        <f t="shared" si="19"/>
        <v>27</v>
      </c>
      <c r="Q291" s="54">
        <v>3200</v>
      </c>
      <c r="R291" s="50">
        <v>0</v>
      </c>
      <c r="S291" s="74">
        <v>42320</v>
      </c>
      <c r="T291" s="97">
        <f t="shared" si="20"/>
        <v>-800</v>
      </c>
    </row>
    <row r="292" spans="1:170">
      <c r="A292" s="59">
        <v>12</v>
      </c>
      <c r="B292" s="46">
        <v>50</v>
      </c>
      <c r="C292" s="75">
        <v>21</v>
      </c>
      <c r="D292" s="68">
        <v>2884</v>
      </c>
      <c r="E292" s="67" t="s">
        <v>37</v>
      </c>
      <c r="F292" s="46">
        <v>3803</v>
      </c>
      <c r="G292" s="54">
        <v>2400</v>
      </c>
      <c r="H292" s="50">
        <v>0</v>
      </c>
      <c r="I292" s="50"/>
      <c r="J292" s="50"/>
      <c r="K292" s="51">
        <v>800</v>
      </c>
      <c r="L292" s="54"/>
      <c r="M292" s="54"/>
      <c r="N292" s="54"/>
      <c r="O292" s="52">
        <v>10</v>
      </c>
      <c r="P292" s="53">
        <f t="shared" si="19"/>
        <v>20</v>
      </c>
      <c r="Q292" s="54">
        <v>2400</v>
      </c>
      <c r="R292" s="50">
        <v>0</v>
      </c>
      <c r="S292" s="74">
        <v>42350</v>
      </c>
      <c r="T292" s="97">
        <f t="shared" si="20"/>
        <v>-800</v>
      </c>
    </row>
    <row r="293" spans="1:170">
      <c r="A293" s="46">
        <v>13</v>
      </c>
      <c r="B293" s="46">
        <v>48</v>
      </c>
      <c r="C293" s="75">
        <v>21</v>
      </c>
      <c r="D293" s="68">
        <v>2884</v>
      </c>
      <c r="E293" s="67" t="s">
        <v>37</v>
      </c>
      <c r="F293" s="46">
        <v>3803</v>
      </c>
      <c r="G293" s="54">
        <v>1600</v>
      </c>
      <c r="H293" s="50">
        <v>0</v>
      </c>
      <c r="I293" s="50"/>
      <c r="J293" s="50"/>
      <c r="K293" s="51">
        <v>800</v>
      </c>
      <c r="L293" s="54"/>
      <c r="M293" s="54"/>
      <c r="N293" s="54"/>
      <c r="O293" s="52">
        <v>10</v>
      </c>
      <c r="P293" s="53">
        <f t="shared" si="19"/>
        <v>13</v>
      </c>
      <c r="Q293" s="54">
        <v>1600</v>
      </c>
      <c r="R293" s="50">
        <v>0</v>
      </c>
      <c r="S293" s="56">
        <v>42381</v>
      </c>
      <c r="T293" s="97">
        <f t="shared" si="20"/>
        <v>-800</v>
      </c>
    </row>
    <row r="294" spans="1:170">
      <c r="A294" s="46"/>
      <c r="B294" s="46"/>
      <c r="D294" s="104" t="s">
        <v>201</v>
      </c>
      <c r="E294" s="67"/>
      <c r="F294" s="46"/>
      <c r="G294" s="54"/>
      <c r="H294" s="50"/>
      <c r="I294" s="50">
        <f>SUBTOTAL(9,I283:I293)</f>
        <v>8800</v>
      </c>
      <c r="J294" s="50">
        <f>SUBTOTAL(9,J283:J293)</f>
        <v>0</v>
      </c>
      <c r="K294" s="51">
        <f>SUBTOTAL(9,K283:K293)</f>
        <v>8000</v>
      </c>
      <c r="L294" s="54">
        <f>SUBTOTAL(9,L283:L293)</f>
        <v>0</v>
      </c>
      <c r="M294" s="54">
        <f>SUBTOTAL(9,M283:M293)</f>
        <v>0</v>
      </c>
      <c r="N294" s="54"/>
      <c r="O294" s="52"/>
      <c r="P294" s="53"/>
      <c r="Q294" s="54"/>
      <c r="R294" s="50"/>
      <c r="S294" s="56"/>
      <c r="T294" s="97">
        <f t="shared" si="20"/>
        <v>800</v>
      </c>
    </row>
    <row r="295" spans="1:170">
      <c r="A295" s="46"/>
      <c r="B295" s="46">
        <v>334</v>
      </c>
      <c r="D295" s="103">
        <v>2894</v>
      </c>
      <c r="E295" s="91" t="s">
        <v>187</v>
      </c>
      <c r="F295" s="92">
        <v>3831</v>
      </c>
      <c r="G295" s="51"/>
      <c r="H295" s="51"/>
      <c r="I295" s="93">
        <v>160950</v>
      </c>
      <c r="J295" s="51"/>
      <c r="K295" s="51"/>
      <c r="L295" s="51"/>
      <c r="M295" s="51"/>
      <c r="N295" s="51"/>
      <c r="O295" s="52"/>
      <c r="P295" s="54"/>
      <c r="Q295" s="51"/>
      <c r="R295" s="51"/>
      <c r="S295" s="56">
        <v>42094</v>
      </c>
      <c r="T295" s="97">
        <f t="shared" si="20"/>
        <v>160950</v>
      </c>
    </row>
    <row r="296" spans="1:170">
      <c r="A296" s="46">
        <v>4</v>
      </c>
      <c r="B296" s="46">
        <v>233</v>
      </c>
      <c r="C296" s="75">
        <v>4</v>
      </c>
      <c r="D296" s="68">
        <v>2894</v>
      </c>
      <c r="E296" s="47" t="s">
        <v>31</v>
      </c>
      <c r="F296" s="46">
        <v>3831</v>
      </c>
      <c r="G296" s="54">
        <v>160950</v>
      </c>
      <c r="H296" s="50">
        <v>0</v>
      </c>
      <c r="I296" s="50"/>
      <c r="J296" s="50"/>
      <c r="K296" s="51">
        <v>2500</v>
      </c>
      <c r="L296" s="54"/>
      <c r="M296" s="54"/>
      <c r="N296" s="54"/>
      <c r="O296" s="52">
        <v>10.5</v>
      </c>
      <c r="P296" s="53">
        <f>ROUND((G296*O296/1200)+(H296*N296/1200),1/2)</f>
        <v>1408</v>
      </c>
      <c r="Q296" s="54">
        <v>160950</v>
      </c>
      <c r="R296" s="50">
        <v>0</v>
      </c>
      <c r="S296" s="56">
        <v>42106</v>
      </c>
      <c r="T296" s="97">
        <f t="shared" si="20"/>
        <v>-2500</v>
      </c>
      <c r="FN296" s="38">
        <f>SUM(A296:FM296)</f>
        <v>372390.5</v>
      </c>
    </row>
    <row r="297" spans="1:170">
      <c r="A297" s="46">
        <v>5</v>
      </c>
      <c r="B297" s="46">
        <v>232</v>
      </c>
      <c r="C297" s="75">
        <v>4</v>
      </c>
      <c r="D297" s="68">
        <v>2894</v>
      </c>
      <c r="E297" s="67" t="s">
        <v>31</v>
      </c>
      <c r="F297" s="46">
        <v>3831</v>
      </c>
      <c r="G297" s="54">
        <v>158450</v>
      </c>
      <c r="H297" s="50">
        <v>0</v>
      </c>
      <c r="I297" s="50"/>
      <c r="J297" s="50"/>
      <c r="K297" s="51">
        <v>2500</v>
      </c>
      <c r="L297" s="54"/>
      <c r="M297" s="54"/>
      <c r="N297" s="54"/>
      <c r="O297" s="52">
        <v>10.5</v>
      </c>
      <c r="P297" s="53">
        <f>ROUND((G297*O297/1200)+(H297*N297/1200),1/2)</f>
        <v>1386</v>
      </c>
      <c r="Q297" s="54">
        <v>158450</v>
      </c>
      <c r="R297" s="50">
        <v>0</v>
      </c>
      <c r="S297" s="56">
        <v>42136</v>
      </c>
      <c r="T297" s="97">
        <f t="shared" si="20"/>
        <v>-2500</v>
      </c>
    </row>
    <row r="298" spans="1:170">
      <c r="A298" s="46">
        <v>6</v>
      </c>
      <c r="B298" s="46">
        <v>231</v>
      </c>
      <c r="C298" s="75">
        <v>4</v>
      </c>
      <c r="D298" s="68">
        <v>2894</v>
      </c>
      <c r="E298" s="67" t="s">
        <v>31</v>
      </c>
      <c r="F298" s="46">
        <v>3831</v>
      </c>
      <c r="G298" s="54">
        <v>155950</v>
      </c>
      <c r="H298" s="50">
        <v>0</v>
      </c>
      <c r="I298" s="50"/>
      <c r="J298" s="50"/>
      <c r="K298" s="51">
        <v>2500</v>
      </c>
      <c r="L298" s="54"/>
      <c r="M298" s="54"/>
      <c r="N298" s="54"/>
      <c r="O298" s="52">
        <v>10.5</v>
      </c>
      <c r="P298" s="53">
        <f>ROUND((G298*O298/1200)+(H298*N298/1200),1/2)</f>
        <v>1365</v>
      </c>
      <c r="Q298" s="54">
        <v>155950</v>
      </c>
      <c r="R298" s="50">
        <v>0</v>
      </c>
      <c r="S298" s="56">
        <v>42167</v>
      </c>
      <c r="T298" s="97">
        <f t="shared" si="20"/>
        <v>-2500</v>
      </c>
    </row>
    <row r="299" spans="1:170">
      <c r="A299" s="46"/>
      <c r="B299" s="46">
        <v>301</v>
      </c>
      <c r="D299" s="102">
        <v>2894</v>
      </c>
      <c r="E299" s="87" t="s">
        <v>95</v>
      </c>
      <c r="F299" s="46"/>
      <c r="G299" s="51"/>
      <c r="H299" s="51"/>
      <c r="I299" s="51"/>
      <c r="J299" s="88">
        <v>70000</v>
      </c>
      <c r="K299" s="51"/>
      <c r="L299" s="51"/>
      <c r="M299" s="88"/>
      <c r="N299" s="51"/>
      <c r="O299" s="52"/>
      <c r="P299" s="54"/>
      <c r="Q299" s="51"/>
      <c r="R299" s="51"/>
      <c r="S299" s="87" t="s">
        <v>91</v>
      </c>
      <c r="T299" s="97">
        <f t="shared" si="20"/>
        <v>70000</v>
      </c>
    </row>
    <row r="300" spans="1:170">
      <c r="A300" s="46">
        <v>7</v>
      </c>
      <c r="B300" s="46">
        <v>230</v>
      </c>
      <c r="C300" s="75">
        <v>4</v>
      </c>
      <c r="D300" s="68">
        <v>2894</v>
      </c>
      <c r="E300" s="67" t="s">
        <v>31</v>
      </c>
      <c r="F300" s="46">
        <v>3831</v>
      </c>
      <c r="G300" s="54">
        <v>153450</v>
      </c>
      <c r="H300" s="50">
        <v>0</v>
      </c>
      <c r="I300" s="50"/>
      <c r="J300" s="50"/>
      <c r="K300" s="51">
        <v>4000</v>
      </c>
      <c r="L300" s="54"/>
      <c r="M300" s="54"/>
      <c r="N300" s="54"/>
      <c r="O300" s="52">
        <v>10.5</v>
      </c>
      <c r="P300" s="53">
        <f t="shared" ref="P300:P306" si="21">ROUND((G300*O300/1200)+(H300*N300/1200),1/2)</f>
        <v>1343</v>
      </c>
      <c r="Q300" s="54">
        <v>153450</v>
      </c>
      <c r="R300" s="50">
        <v>0</v>
      </c>
      <c r="S300" s="56">
        <v>42197</v>
      </c>
      <c r="T300" s="97">
        <f t="shared" si="20"/>
        <v>-4000</v>
      </c>
    </row>
    <row r="301" spans="1:170">
      <c r="A301" s="46">
        <v>8</v>
      </c>
      <c r="B301" s="46">
        <v>229</v>
      </c>
      <c r="C301" s="75">
        <v>4</v>
      </c>
      <c r="D301" s="68">
        <v>2894</v>
      </c>
      <c r="E301" s="67" t="s">
        <v>31</v>
      </c>
      <c r="F301" s="46">
        <v>3831</v>
      </c>
      <c r="G301" s="54">
        <v>149450</v>
      </c>
      <c r="H301" s="50">
        <v>70000</v>
      </c>
      <c r="I301" s="50"/>
      <c r="J301" s="50"/>
      <c r="K301" s="51">
        <v>4000</v>
      </c>
      <c r="L301" s="54">
        <v>1200</v>
      </c>
      <c r="M301" s="54"/>
      <c r="N301" s="54">
        <v>10</v>
      </c>
      <c r="O301" s="52">
        <v>10.5</v>
      </c>
      <c r="P301" s="53">
        <f t="shared" si="21"/>
        <v>1891</v>
      </c>
      <c r="Q301" s="54">
        <v>149450</v>
      </c>
      <c r="R301" s="50">
        <v>70000</v>
      </c>
      <c r="S301" s="56">
        <v>42228</v>
      </c>
      <c r="T301" s="97">
        <f t="shared" si="20"/>
        <v>-5200</v>
      </c>
    </row>
    <row r="302" spans="1:170">
      <c r="A302" s="46">
        <v>9</v>
      </c>
      <c r="B302" s="46">
        <v>228</v>
      </c>
      <c r="C302" s="75">
        <v>4</v>
      </c>
      <c r="D302" s="68">
        <v>2894</v>
      </c>
      <c r="E302" s="67" t="s">
        <v>31</v>
      </c>
      <c r="F302" s="46">
        <v>3831</v>
      </c>
      <c r="G302" s="54">
        <v>145450</v>
      </c>
      <c r="H302" s="50">
        <v>68800</v>
      </c>
      <c r="I302" s="50"/>
      <c r="J302" s="50"/>
      <c r="K302" s="51">
        <v>4000</v>
      </c>
      <c r="L302" s="54">
        <v>1200</v>
      </c>
      <c r="M302" s="54"/>
      <c r="N302" s="54">
        <v>10</v>
      </c>
      <c r="O302" s="52">
        <v>10.5</v>
      </c>
      <c r="P302" s="53">
        <f t="shared" si="21"/>
        <v>1846</v>
      </c>
      <c r="Q302" s="54">
        <v>145450</v>
      </c>
      <c r="R302" s="50">
        <v>68800</v>
      </c>
      <c r="S302" s="56">
        <v>42259</v>
      </c>
      <c r="T302" s="97">
        <f t="shared" si="20"/>
        <v>-5200</v>
      </c>
    </row>
    <row r="303" spans="1:170">
      <c r="A303" s="46">
        <v>10</v>
      </c>
      <c r="B303" s="46">
        <v>227</v>
      </c>
      <c r="C303" s="75">
        <v>4</v>
      </c>
      <c r="D303" s="68">
        <v>2894</v>
      </c>
      <c r="E303" s="67" t="s">
        <v>31</v>
      </c>
      <c r="F303" s="46">
        <v>3831</v>
      </c>
      <c r="G303" s="54">
        <v>141450</v>
      </c>
      <c r="H303" s="50">
        <v>67600</v>
      </c>
      <c r="I303" s="50"/>
      <c r="J303" s="50"/>
      <c r="K303" s="51">
        <v>4000</v>
      </c>
      <c r="L303" s="54">
        <v>1200</v>
      </c>
      <c r="M303" s="54"/>
      <c r="N303" s="54">
        <v>10</v>
      </c>
      <c r="O303" s="52">
        <v>10.5</v>
      </c>
      <c r="P303" s="53">
        <f t="shared" si="21"/>
        <v>1801</v>
      </c>
      <c r="Q303" s="54">
        <v>141450</v>
      </c>
      <c r="R303" s="50">
        <v>67600</v>
      </c>
      <c r="S303" s="56">
        <v>42289</v>
      </c>
      <c r="T303" s="97">
        <f t="shared" si="20"/>
        <v>-5200</v>
      </c>
    </row>
    <row r="304" spans="1:170">
      <c r="A304" s="59">
        <v>11</v>
      </c>
      <c r="B304" s="46">
        <v>226</v>
      </c>
      <c r="C304" s="75">
        <v>4</v>
      </c>
      <c r="D304" s="68">
        <v>2894</v>
      </c>
      <c r="E304" s="67" t="s">
        <v>31</v>
      </c>
      <c r="F304" s="46">
        <v>3831</v>
      </c>
      <c r="G304" s="54">
        <v>137450</v>
      </c>
      <c r="H304" s="50">
        <v>66400</v>
      </c>
      <c r="I304" s="50"/>
      <c r="J304" s="50"/>
      <c r="K304" s="51">
        <v>4000</v>
      </c>
      <c r="L304" s="54">
        <v>1200</v>
      </c>
      <c r="M304" s="54"/>
      <c r="N304" s="54">
        <v>10</v>
      </c>
      <c r="O304" s="52">
        <v>10.5</v>
      </c>
      <c r="P304" s="53">
        <f t="shared" si="21"/>
        <v>1756</v>
      </c>
      <c r="Q304" s="54">
        <v>137450</v>
      </c>
      <c r="R304" s="50">
        <v>66400</v>
      </c>
      <c r="S304" s="74">
        <v>42320</v>
      </c>
      <c r="T304" s="97">
        <f t="shared" si="20"/>
        <v>-5200</v>
      </c>
    </row>
    <row r="305" spans="1:170">
      <c r="A305" s="59">
        <v>12</v>
      </c>
      <c r="B305" s="46">
        <v>225</v>
      </c>
      <c r="C305" s="75">
        <v>4</v>
      </c>
      <c r="D305" s="68">
        <v>2894</v>
      </c>
      <c r="E305" s="67" t="s">
        <v>31</v>
      </c>
      <c r="F305" s="46">
        <v>3831</v>
      </c>
      <c r="G305" s="54">
        <v>133450</v>
      </c>
      <c r="H305" s="50">
        <v>65200</v>
      </c>
      <c r="I305" s="50"/>
      <c r="J305" s="50"/>
      <c r="K305" s="51">
        <v>4000</v>
      </c>
      <c r="L305" s="54">
        <v>1200</v>
      </c>
      <c r="M305" s="54"/>
      <c r="N305" s="54">
        <v>10</v>
      </c>
      <c r="O305" s="52">
        <v>10.5</v>
      </c>
      <c r="P305" s="53">
        <f t="shared" si="21"/>
        <v>1711</v>
      </c>
      <c r="Q305" s="54">
        <v>133450</v>
      </c>
      <c r="R305" s="50">
        <v>65200</v>
      </c>
      <c r="S305" s="74">
        <v>42350</v>
      </c>
      <c r="T305" s="97">
        <f t="shared" si="20"/>
        <v>-5200</v>
      </c>
    </row>
    <row r="306" spans="1:170">
      <c r="A306" s="46">
        <v>13</v>
      </c>
      <c r="B306" s="46">
        <v>224</v>
      </c>
      <c r="C306" s="75">
        <v>4</v>
      </c>
      <c r="D306" s="68">
        <v>2894</v>
      </c>
      <c r="E306" s="67" t="s">
        <v>31</v>
      </c>
      <c r="F306" s="46">
        <v>3831</v>
      </c>
      <c r="G306" s="54">
        <v>129450</v>
      </c>
      <c r="H306" s="50">
        <v>64000</v>
      </c>
      <c r="I306" s="50"/>
      <c r="J306" s="50"/>
      <c r="K306" s="51">
        <v>4000</v>
      </c>
      <c r="L306" s="54">
        <v>1200</v>
      </c>
      <c r="M306" s="54"/>
      <c r="N306" s="54">
        <v>10</v>
      </c>
      <c r="O306" s="52">
        <v>10.5</v>
      </c>
      <c r="P306" s="53">
        <f t="shared" si="21"/>
        <v>1666</v>
      </c>
      <c r="Q306" s="54">
        <v>129450</v>
      </c>
      <c r="R306" s="50">
        <v>64000</v>
      </c>
      <c r="S306" s="56">
        <v>42381</v>
      </c>
      <c r="T306" s="97">
        <f t="shared" si="20"/>
        <v>-5200</v>
      </c>
    </row>
    <row r="307" spans="1:170">
      <c r="A307" s="46"/>
      <c r="B307" s="46"/>
      <c r="D307" s="104" t="s">
        <v>218</v>
      </c>
      <c r="E307" s="67"/>
      <c r="F307" s="46"/>
      <c r="G307" s="54"/>
      <c r="H307" s="50"/>
      <c r="I307" s="50">
        <f>SUBTOTAL(9,I295:I306)</f>
        <v>160950</v>
      </c>
      <c r="J307" s="50">
        <f>SUBTOTAL(9,J295:J306)</f>
        <v>70000</v>
      </c>
      <c r="K307" s="51">
        <f>SUBTOTAL(9,K295:K306)</f>
        <v>35500</v>
      </c>
      <c r="L307" s="54">
        <f>SUBTOTAL(9,L295:L306)</f>
        <v>7200</v>
      </c>
      <c r="M307" s="54">
        <f>SUBTOTAL(9,M295:M306)</f>
        <v>0</v>
      </c>
      <c r="N307" s="54"/>
      <c r="O307" s="52"/>
      <c r="P307" s="53"/>
      <c r="Q307" s="54"/>
      <c r="R307" s="50"/>
      <c r="S307" s="56"/>
      <c r="T307" s="97">
        <f t="shared" si="20"/>
        <v>188250</v>
      </c>
    </row>
    <row r="308" spans="1:170">
      <c r="A308" s="46"/>
      <c r="B308" s="46">
        <v>331</v>
      </c>
      <c r="D308" s="103">
        <v>2946</v>
      </c>
      <c r="E308" s="91" t="s">
        <v>184</v>
      </c>
      <c r="F308" s="92">
        <v>4114</v>
      </c>
      <c r="G308" s="51"/>
      <c r="H308" s="51"/>
      <c r="I308" s="93">
        <v>128700</v>
      </c>
      <c r="J308" s="51"/>
      <c r="K308" s="51"/>
      <c r="L308" s="51"/>
      <c r="M308" s="51"/>
      <c r="N308" s="51"/>
      <c r="O308" s="52"/>
      <c r="P308" s="54"/>
      <c r="Q308" s="51"/>
      <c r="R308" s="51"/>
      <c r="S308" s="56">
        <v>42094</v>
      </c>
      <c r="T308" s="97">
        <f t="shared" si="20"/>
        <v>128700</v>
      </c>
    </row>
    <row r="309" spans="1:170">
      <c r="A309" s="46">
        <v>4</v>
      </c>
      <c r="B309" s="46">
        <v>205</v>
      </c>
      <c r="C309" s="75">
        <v>72</v>
      </c>
      <c r="D309" s="68">
        <v>2946</v>
      </c>
      <c r="E309" s="47" t="s">
        <v>54</v>
      </c>
      <c r="F309" s="46">
        <v>4114</v>
      </c>
      <c r="G309" s="54">
        <v>75650</v>
      </c>
      <c r="H309" s="50">
        <v>55150</v>
      </c>
      <c r="I309" s="50"/>
      <c r="J309" s="50"/>
      <c r="K309" s="51">
        <v>2100</v>
      </c>
      <c r="L309" s="54">
        <v>1050</v>
      </c>
      <c r="M309" s="54"/>
      <c r="N309" s="54">
        <v>10</v>
      </c>
      <c r="O309" s="52">
        <v>10.5</v>
      </c>
      <c r="P309" s="53">
        <f t="shared" ref="P309:P318" si="22">ROUND((G309*O309/1200)+(H309*N309/1200),1/2)</f>
        <v>1122</v>
      </c>
      <c r="Q309" s="54">
        <v>75650</v>
      </c>
      <c r="R309" s="50">
        <v>55150</v>
      </c>
      <c r="S309" s="56">
        <v>42106</v>
      </c>
      <c r="T309" s="97">
        <f t="shared" si="20"/>
        <v>-3150</v>
      </c>
      <c r="FN309" s="38">
        <f>SUM(A309:FM309)</f>
        <v>312189.5</v>
      </c>
    </row>
    <row r="310" spans="1:170">
      <c r="A310" s="46">
        <v>5</v>
      </c>
      <c r="B310" s="46">
        <v>199</v>
      </c>
      <c r="C310" s="75">
        <v>72</v>
      </c>
      <c r="D310" s="68">
        <v>2946</v>
      </c>
      <c r="E310" s="67" t="s">
        <v>54</v>
      </c>
      <c r="F310" s="46">
        <v>4114</v>
      </c>
      <c r="G310" s="54">
        <f>73550-2100</f>
        <v>71450</v>
      </c>
      <c r="H310" s="50">
        <v>54100</v>
      </c>
      <c r="I310" s="50"/>
      <c r="J310" s="50"/>
      <c r="K310" s="51">
        <v>2100</v>
      </c>
      <c r="L310" s="54">
        <v>1050</v>
      </c>
      <c r="M310" s="54"/>
      <c r="N310" s="54">
        <v>10</v>
      </c>
      <c r="O310" s="52">
        <v>10.5</v>
      </c>
      <c r="P310" s="53">
        <f t="shared" si="22"/>
        <v>1076</v>
      </c>
      <c r="Q310" s="54">
        <f>73550-2100</f>
        <v>71450</v>
      </c>
      <c r="R310" s="50">
        <v>54100</v>
      </c>
      <c r="S310" s="56">
        <v>42136</v>
      </c>
      <c r="T310" s="97">
        <f t="shared" si="20"/>
        <v>-3150</v>
      </c>
    </row>
    <row r="311" spans="1:170">
      <c r="A311" s="75">
        <v>6</v>
      </c>
      <c r="B311" s="46">
        <v>194</v>
      </c>
      <c r="C311" s="75">
        <v>72</v>
      </c>
      <c r="D311" s="68">
        <v>2946</v>
      </c>
      <c r="E311" s="67" t="s">
        <v>54</v>
      </c>
      <c r="F311" s="75">
        <v>4114</v>
      </c>
      <c r="G311" s="73">
        <v>69350</v>
      </c>
      <c r="H311" s="58">
        <v>53050</v>
      </c>
      <c r="I311" s="58"/>
      <c r="J311" s="58"/>
      <c r="K311" s="38">
        <v>2100</v>
      </c>
      <c r="L311" s="73">
        <v>1050</v>
      </c>
      <c r="M311" s="54"/>
      <c r="N311" s="73">
        <v>10</v>
      </c>
      <c r="O311" s="77">
        <v>10.5</v>
      </c>
      <c r="P311" s="79">
        <f t="shared" si="22"/>
        <v>1049</v>
      </c>
      <c r="Q311" s="73">
        <v>69350</v>
      </c>
      <c r="R311" s="58">
        <v>53050</v>
      </c>
      <c r="S311" s="56">
        <v>42167</v>
      </c>
      <c r="T311" s="97">
        <f t="shared" si="20"/>
        <v>-3150</v>
      </c>
    </row>
    <row r="312" spans="1:170">
      <c r="A312" s="75">
        <v>7</v>
      </c>
      <c r="B312" s="46">
        <v>192</v>
      </c>
      <c r="C312" s="75">
        <v>72</v>
      </c>
      <c r="D312" s="68">
        <v>2946</v>
      </c>
      <c r="E312" s="67" t="s">
        <v>54</v>
      </c>
      <c r="F312" s="75">
        <v>4114</v>
      </c>
      <c r="G312" s="73">
        <v>67250</v>
      </c>
      <c r="H312" s="58">
        <v>52000</v>
      </c>
      <c r="I312" s="58"/>
      <c r="J312" s="58"/>
      <c r="K312" s="38">
        <v>2100</v>
      </c>
      <c r="L312" s="73">
        <v>1050</v>
      </c>
      <c r="M312" s="54"/>
      <c r="N312" s="73">
        <v>10</v>
      </c>
      <c r="O312" s="77">
        <v>10.5</v>
      </c>
      <c r="P312" s="79">
        <f t="shared" si="22"/>
        <v>1022</v>
      </c>
      <c r="Q312" s="73">
        <v>67250</v>
      </c>
      <c r="R312" s="58">
        <v>52000</v>
      </c>
      <c r="S312" s="56">
        <v>42197</v>
      </c>
      <c r="T312" s="97">
        <f t="shared" si="20"/>
        <v>-3150</v>
      </c>
    </row>
    <row r="313" spans="1:170">
      <c r="A313" s="75">
        <v>8</v>
      </c>
      <c r="B313" s="46">
        <v>190</v>
      </c>
      <c r="C313" s="75">
        <v>72</v>
      </c>
      <c r="D313" s="68">
        <v>2946</v>
      </c>
      <c r="E313" s="67" t="s">
        <v>54</v>
      </c>
      <c r="F313" s="75">
        <v>4114</v>
      </c>
      <c r="G313" s="73">
        <v>65150</v>
      </c>
      <c r="H313" s="58">
        <v>50950</v>
      </c>
      <c r="I313" s="58"/>
      <c r="J313" s="58"/>
      <c r="K313" s="38">
        <v>2100</v>
      </c>
      <c r="L313" s="73">
        <v>1050</v>
      </c>
      <c r="M313" s="54"/>
      <c r="N313" s="73">
        <v>10</v>
      </c>
      <c r="O313" s="77">
        <v>10.5</v>
      </c>
      <c r="P313" s="79">
        <f t="shared" si="22"/>
        <v>995</v>
      </c>
      <c r="Q313" s="73">
        <v>65150</v>
      </c>
      <c r="R313" s="58">
        <v>50950</v>
      </c>
      <c r="S313" s="56">
        <v>42228</v>
      </c>
      <c r="T313" s="97">
        <f t="shared" si="20"/>
        <v>-3150</v>
      </c>
    </row>
    <row r="314" spans="1:170">
      <c r="A314" s="75">
        <v>9</v>
      </c>
      <c r="B314" s="46">
        <v>188</v>
      </c>
      <c r="C314" s="75">
        <v>72</v>
      </c>
      <c r="D314" s="68">
        <v>2946</v>
      </c>
      <c r="E314" s="67" t="s">
        <v>54</v>
      </c>
      <c r="F314" s="75">
        <v>4114</v>
      </c>
      <c r="G314" s="73">
        <v>63050</v>
      </c>
      <c r="H314" s="58">
        <v>49900</v>
      </c>
      <c r="I314" s="58"/>
      <c r="J314" s="58"/>
      <c r="K314" s="38">
        <v>2100</v>
      </c>
      <c r="L314" s="73">
        <v>1050</v>
      </c>
      <c r="M314" s="54"/>
      <c r="N314" s="73">
        <v>10</v>
      </c>
      <c r="O314" s="77">
        <v>10.5</v>
      </c>
      <c r="P314" s="79">
        <f t="shared" si="22"/>
        <v>968</v>
      </c>
      <c r="Q314" s="73">
        <v>63050</v>
      </c>
      <c r="R314" s="58">
        <v>49900</v>
      </c>
      <c r="S314" s="56">
        <v>42259</v>
      </c>
      <c r="T314" s="97">
        <f t="shared" si="20"/>
        <v>-3150</v>
      </c>
    </row>
    <row r="315" spans="1:170">
      <c r="A315" s="75">
        <v>10</v>
      </c>
      <c r="B315" s="46">
        <v>185</v>
      </c>
      <c r="C315" s="75">
        <v>72</v>
      </c>
      <c r="D315" s="68">
        <v>2946</v>
      </c>
      <c r="E315" s="67" t="s">
        <v>68</v>
      </c>
      <c r="F315" s="75">
        <v>4114</v>
      </c>
      <c r="G315" s="73">
        <v>60950</v>
      </c>
      <c r="H315" s="58">
        <v>48850</v>
      </c>
      <c r="I315" s="58"/>
      <c r="J315" s="58"/>
      <c r="K315" s="38">
        <v>2100</v>
      </c>
      <c r="L315" s="73">
        <v>1050</v>
      </c>
      <c r="M315" s="54"/>
      <c r="N315" s="73">
        <v>10</v>
      </c>
      <c r="O315" s="77">
        <v>10.5</v>
      </c>
      <c r="P315" s="79">
        <f t="shared" si="22"/>
        <v>940</v>
      </c>
      <c r="Q315" s="73">
        <v>60950</v>
      </c>
      <c r="R315" s="58">
        <v>48850</v>
      </c>
      <c r="S315" s="56">
        <v>42289</v>
      </c>
      <c r="T315" s="97">
        <f t="shared" si="20"/>
        <v>-3150</v>
      </c>
    </row>
    <row r="316" spans="1:170">
      <c r="A316" s="78">
        <v>11</v>
      </c>
      <c r="B316" s="46">
        <v>183</v>
      </c>
      <c r="C316" s="75">
        <v>72</v>
      </c>
      <c r="D316" s="68">
        <v>2946</v>
      </c>
      <c r="E316" s="67" t="s">
        <v>68</v>
      </c>
      <c r="F316" s="75">
        <v>4114</v>
      </c>
      <c r="G316" s="73">
        <v>58850</v>
      </c>
      <c r="H316" s="58">
        <v>47800</v>
      </c>
      <c r="I316" s="58"/>
      <c r="J316" s="58"/>
      <c r="K316" s="38">
        <v>2100</v>
      </c>
      <c r="L316" s="73">
        <v>1050</v>
      </c>
      <c r="M316" s="54"/>
      <c r="N316" s="73">
        <v>10</v>
      </c>
      <c r="O316" s="77">
        <v>10.5</v>
      </c>
      <c r="P316" s="79">
        <f t="shared" si="22"/>
        <v>913</v>
      </c>
      <c r="Q316" s="73">
        <v>58850</v>
      </c>
      <c r="R316" s="58">
        <v>47800</v>
      </c>
      <c r="S316" s="74">
        <v>42320</v>
      </c>
      <c r="T316" s="97">
        <f t="shared" si="20"/>
        <v>-3150</v>
      </c>
    </row>
    <row r="317" spans="1:170">
      <c r="A317" s="78">
        <v>12</v>
      </c>
      <c r="B317" s="46">
        <v>180</v>
      </c>
      <c r="C317" s="75">
        <v>72</v>
      </c>
      <c r="D317" s="68">
        <v>2946</v>
      </c>
      <c r="E317" s="67" t="s">
        <v>68</v>
      </c>
      <c r="F317" s="75">
        <v>4114</v>
      </c>
      <c r="G317" s="73">
        <v>56750</v>
      </c>
      <c r="H317" s="58">
        <v>46750</v>
      </c>
      <c r="I317" s="58"/>
      <c r="J317" s="58"/>
      <c r="K317" s="38">
        <v>2100</v>
      </c>
      <c r="L317" s="73">
        <v>1050</v>
      </c>
      <c r="M317" s="54"/>
      <c r="N317" s="73">
        <v>10</v>
      </c>
      <c r="O317" s="77">
        <v>10.5</v>
      </c>
      <c r="P317" s="79">
        <f t="shared" si="22"/>
        <v>886</v>
      </c>
      <c r="Q317" s="73">
        <v>56750</v>
      </c>
      <c r="R317" s="58">
        <v>46750</v>
      </c>
      <c r="S317" s="74">
        <v>42350</v>
      </c>
      <c r="T317" s="97">
        <f t="shared" si="20"/>
        <v>-3150</v>
      </c>
    </row>
    <row r="318" spans="1:170">
      <c r="A318" s="75">
        <v>13</v>
      </c>
      <c r="B318" s="46">
        <v>178</v>
      </c>
      <c r="C318" s="75">
        <v>72</v>
      </c>
      <c r="D318" s="68">
        <v>2946</v>
      </c>
      <c r="E318" s="67" t="s">
        <v>68</v>
      </c>
      <c r="F318" s="75">
        <v>4114</v>
      </c>
      <c r="G318" s="73">
        <v>54650</v>
      </c>
      <c r="H318" s="58">
        <v>45700</v>
      </c>
      <c r="I318" s="58"/>
      <c r="J318" s="58"/>
      <c r="K318" s="38">
        <v>2100</v>
      </c>
      <c r="L318" s="73">
        <v>1050</v>
      </c>
      <c r="M318" s="54"/>
      <c r="N318" s="73">
        <v>10</v>
      </c>
      <c r="O318" s="77">
        <v>10.5</v>
      </c>
      <c r="P318" s="79">
        <f t="shared" si="22"/>
        <v>859</v>
      </c>
      <c r="Q318" s="73">
        <v>54650</v>
      </c>
      <c r="R318" s="58">
        <v>45700</v>
      </c>
      <c r="S318" s="56">
        <v>42381</v>
      </c>
      <c r="T318" s="97">
        <f t="shared" si="20"/>
        <v>-3150</v>
      </c>
    </row>
    <row r="319" spans="1:170" ht="25.5">
      <c r="B319" s="46">
        <v>302</v>
      </c>
      <c r="D319" s="102">
        <v>2946</v>
      </c>
      <c r="E319" s="87" t="s">
        <v>147</v>
      </c>
      <c r="J319" s="97">
        <v>22500</v>
      </c>
      <c r="M319" s="88"/>
      <c r="S319" s="87" t="s">
        <v>146</v>
      </c>
      <c r="T319" s="97">
        <f t="shared" si="20"/>
        <v>22500</v>
      </c>
    </row>
    <row r="320" spans="1:170" ht="25.5">
      <c r="B320" s="46"/>
      <c r="D320" s="107" t="s">
        <v>214</v>
      </c>
      <c r="E320" s="87"/>
      <c r="I320" s="38">
        <f>SUBTOTAL(9,I308:I319)</f>
        <v>128700</v>
      </c>
      <c r="J320" s="97">
        <f>SUBTOTAL(9,J308:J319)</f>
        <v>22500</v>
      </c>
      <c r="K320" s="38">
        <f>SUBTOTAL(9,K308:K319)</f>
        <v>21000</v>
      </c>
      <c r="L320" s="38">
        <f>SUBTOTAL(9,L308:L319)</f>
        <v>10500</v>
      </c>
      <c r="M320" s="88">
        <f>SUBTOTAL(9,M308:M319)</f>
        <v>0</v>
      </c>
      <c r="S320" s="87"/>
      <c r="T320" s="97">
        <f t="shared" si="20"/>
        <v>119700</v>
      </c>
    </row>
    <row r="321" spans="1:170">
      <c r="B321" s="46">
        <v>326</v>
      </c>
      <c r="D321" s="103">
        <v>2962</v>
      </c>
      <c r="E321" s="91" t="s">
        <v>179</v>
      </c>
      <c r="F321" s="99">
        <v>4019</v>
      </c>
      <c r="I321" s="100">
        <v>62800</v>
      </c>
      <c r="M321" s="51"/>
      <c r="S321" s="56">
        <v>42094</v>
      </c>
      <c r="T321" s="97">
        <f t="shared" si="20"/>
        <v>62800</v>
      </c>
    </row>
    <row r="322" spans="1:170">
      <c r="A322" s="75">
        <v>4</v>
      </c>
      <c r="B322" s="46">
        <v>22</v>
      </c>
      <c r="C322" s="75">
        <v>23</v>
      </c>
      <c r="D322" s="68">
        <v>2962</v>
      </c>
      <c r="E322" s="47" t="s">
        <v>38</v>
      </c>
      <c r="F322" s="75">
        <v>4019</v>
      </c>
      <c r="G322" s="73">
        <v>0</v>
      </c>
      <c r="H322" s="58">
        <v>62800</v>
      </c>
      <c r="I322" s="58"/>
      <c r="J322" s="58"/>
      <c r="L322" s="73">
        <v>1200</v>
      </c>
      <c r="M322" s="54"/>
      <c r="N322" s="73">
        <v>10</v>
      </c>
      <c r="O322" s="77">
        <v>10.5</v>
      </c>
      <c r="P322" s="79">
        <f>ROUND((G322*O322/1200)+(H322*N322/1200),1/2)</f>
        <v>523</v>
      </c>
      <c r="Q322" s="73">
        <v>0</v>
      </c>
      <c r="R322" s="58">
        <v>62800</v>
      </c>
      <c r="S322" s="56">
        <v>42106</v>
      </c>
      <c r="T322" s="97">
        <f t="shared" si="20"/>
        <v>-1200</v>
      </c>
      <c r="FN322" s="38">
        <f>SUM(A322:FM322)</f>
        <v>175279.5</v>
      </c>
    </row>
    <row r="323" spans="1:170">
      <c r="A323" s="75">
        <v>5</v>
      </c>
      <c r="B323" s="46">
        <v>21</v>
      </c>
      <c r="C323" s="75">
        <v>23</v>
      </c>
      <c r="D323" s="68">
        <v>2962</v>
      </c>
      <c r="E323" s="67" t="s">
        <v>38</v>
      </c>
      <c r="F323" s="75">
        <v>4019</v>
      </c>
      <c r="G323" s="73">
        <v>0</v>
      </c>
      <c r="H323" s="58">
        <v>61600</v>
      </c>
      <c r="I323" s="58"/>
      <c r="J323" s="58"/>
      <c r="L323" s="73">
        <v>1200</v>
      </c>
      <c r="M323" s="54"/>
      <c r="N323" s="73">
        <v>10</v>
      </c>
      <c r="O323" s="77">
        <v>10.5</v>
      </c>
      <c r="P323" s="79">
        <f>ROUND((G323*O323/1200)+(H323*N323/1200),1/2)</f>
        <v>513</v>
      </c>
      <c r="Q323" s="73">
        <v>0</v>
      </c>
      <c r="R323" s="58">
        <v>61600</v>
      </c>
      <c r="S323" s="56">
        <v>42136</v>
      </c>
      <c r="T323" s="97">
        <f t="shared" si="20"/>
        <v>-1200</v>
      </c>
    </row>
    <row r="324" spans="1:170">
      <c r="A324" s="75">
        <v>6</v>
      </c>
      <c r="B324" s="46">
        <v>20</v>
      </c>
      <c r="C324" s="75">
        <v>23</v>
      </c>
      <c r="D324" s="68">
        <v>2962</v>
      </c>
      <c r="E324" s="67" t="s">
        <v>38</v>
      </c>
      <c r="F324" s="75">
        <v>4019</v>
      </c>
      <c r="G324" s="73">
        <v>0</v>
      </c>
      <c r="H324" s="58">
        <v>60400</v>
      </c>
      <c r="I324" s="58"/>
      <c r="J324" s="58"/>
      <c r="L324" s="73">
        <v>1200</v>
      </c>
      <c r="M324" s="54"/>
      <c r="N324" s="73">
        <v>10</v>
      </c>
      <c r="O324" s="77">
        <v>10.5</v>
      </c>
      <c r="P324" s="79">
        <f>ROUND((G324*O324/1200)+(H324*N324/1200),1/2)</f>
        <v>503</v>
      </c>
      <c r="Q324" s="73">
        <v>0</v>
      </c>
      <c r="R324" s="58">
        <v>60400</v>
      </c>
      <c r="S324" s="56">
        <v>42167</v>
      </c>
      <c r="T324" s="97">
        <f t="shared" si="20"/>
        <v>-1200</v>
      </c>
    </row>
    <row r="325" spans="1:170">
      <c r="B325" s="46">
        <v>303</v>
      </c>
      <c r="D325" s="102">
        <v>2962</v>
      </c>
      <c r="E325" s="87" t="s">
        <v>90</v>
      </c>
      <c r="J325" s="97">
        <v>70000</v>
      </c>
      <c r="M325" s="88"/>
      <c r="S325" s="87" t="s">
        <v>89</v>
      </c>
      <c r="T325" s="97">
        <f t="shared" si="20"/>
        <v>70000</v>
      </c>
    </row>
    <row r="326" spans="1:170">
      <c r="A326" s="75">
        <v>7</v>
      </c>
      <c r="B326" s="46">
        <v>19</v>
      </c>
      <c r="C326" s="75">
        <v>23</v>
      </c>
      <c r="D326" s="68">
        <v>2962</v>
      </c>
      <c r="E326" s="67" t="s">
        <v>38</v>
      </c>
      <c r="F326" s="75">
        <v>4019</v>
      </c>
      <c r="G326" s="73">
        <v>0</v>
      </c>
      <c r="H326" s="58">
        <v>59200</v>
      </c>
      <c r="I326" s="58"/>
      <c r="J326" s="50"/>
      <c r="L326" s="73">
        <v>1200</v>
      </c>
      <c r="M326" s="54"/>
      <c r="N326" s="73">
        <v>10</v>
      </c>
      <c r="O326" s="77">
        <v>10.5</v>
      </c>
      <c r="P326" s="79">
        <f t="shared" ref="P326:P332" si="23">ROUND((G326*O326/1200)+(H326*N326/1200),1/2)</f>
        <v>493</v>
      </c>
      <c r="Q326" s="73">
        <v>0</v>
      </c>
      <c r="R326" s="58">
        <v>59200</v>
      </c>
      <c r="S326" s="56">
        <v>42197</v>
      </c>
      <c r="T326" s="97">
        <f t="shared" si="20"/>
        <v>-1200</v>
      </c>
    </row>
    <row r="327" spans="1:170">
      <c r="A327" s="75">
        <v>8</v>
      </c>
      <c r="B327" s="46">
        <v>38</v>
      </c>
      <c r="C327" s="75">
        <v>23</v>
      </c>
      <c r="D327" s="68">
        <v>2962</v>
      </c>
      <c r="E327" s="67" t="s">
        <v>38</v>
      </c>
      <c r="F327" s="75">
        <v>4019</v>
      </c>
      <c r="G327" s="73">
        <v>0</v>
      </c>
      <c r="H327" s="58">
        <v>129200</v>
      </c>
      <c r="I327" s="58"/>
      <c r="J327" s="50"/>
      <c r="L327" s="73">
        <v>2400</v>
      </c>
      <c r="M327" s="54"/>
      <c r="N327" s="73">
        <v>10</v>
      </c>
      <c r="O327" s="77">
        <v>10.5</v>
      </c>
      <c r="P327" s="79">
        <f t="shared" si="23"/>
        <v>1077</v>
      </c>
      <c r="Q327" s="73">
        <v>0</v>
      </c>
      <c r="R327" s="58">
        <v>129200</v>
      </c>
      <c r="S327" s="56">
        <v>42228</v>
      </c>
      <c r="T327" s="97">
        <f t="shared" si="20"/>
        <v>-2400</v>
      </c>
    </row>
    <row r="328" spans="1:170">
      <c r="A328" s="75">
        <v>9</v>
      </c>
      <c r="B328" s="46">
        <v>37</v>
      </c>
      <c r="C328" s="75">
        <v>23</v>
      </c>
      <c r="D328" s="68">
        <v>2962</v>
      </c>
      <c r="E328" s="67" t="s">
        <v>38</v>
      </c>
      <c r="F328" s="75">
        <v>4019</v>
      </c>
      <c r="G328" s="73">
        <v>0</v>
      </c>
      <c r="H328" s="58">
        <v>126800</v>
      </c>
      <c r="I328" s="58"/>
      <c r="J328" s="50"/>
      <c r="L328" s="73">
        <v>2400</v>
      </c>
      <c r="M328" s="54"/>
      <c r="N328" s="73">
        <v>10</v>
      </c>
      <c r="O328" s="77">
        <v>10.5</v>
      </c>
      <c r="P328" s="79">
        <f t="shared" si="23"/>
        <v>1057</v>
      </c>
      <c r="Q328" s="73">
        <v>0</v>
      </c>
      <c r="R328" s="58">
        <v>126800</v>
      </c>
      <c r="S328" s="56">
        <v>42259</v>
      </c>
      <c r="T328" s="97">
        <f t="shared" si="20"/>
        <v>-2400</v>
      </c>
    </row>
    <row r="329" spans="1:170">
      <c r="A329" s="75">
        <v>10</v>
      </c>
      <c r="B329" s="46">
        <v>36</v>
      </c>
      <c r="C329" s="75">
        <v>23</v>
      </c>
      <c r="D329" s="68">
        <v>2962</v>
      </c>
      <c r="E329" s="67" t="s">
        <v>62</v>
      </c>
      <c r="F329" s="75">
        <v>4019</v>
      </c>
      <c r="G329" s="73">
        <v>0</v>
      </c>
      <c r="H329" s="58">
        <v>123200</v>
      </c>
      <c r="I329" s="58"/>
      <c r="J329" s="50"/>
      <c r="L329" s="73">
        <v>2400</v>
      </c>
      <c r="M329" s="54"/>
      <c r="N329" s="73">
        <v>10</v>
      </c>
      <c r="O329" s="77">
        <v>10.5</v>
      </c>
      <c r="P329" s="79">
        <f t="shared" si="23"/>
        <v>1027</v>
      </c>
      <c r="Q329" s="73">
        <v>0</v>
      </c>
      <c r="R329" s="58">
        <v>123200</v>
      </c>
      <c r="S329" s="56">
        <v>42289</v>
      </c>
      <c r="T329" s="97">
        <f t="shared" si="20"/>
        <v>-2400</v>
      </c>
    </row>
    <row r="330" spans="1:170">
      <c r="A330" s="78">
        <v>11</v>
      </c>
      <c r="B330" s="46">
        <v>35</v>
      </c>
      <c r="C330" s="75">
        <v>23</v>
      </c>
      <c r="D330" s="68">
        <v>2962</v>
      </c>
      <c r="E330" s="67" t="s">
        <v>62</v>
      </c>
      <c r="F330" s="75">
        <v>4019</v>
      </c>
      <c r="G330" s="73">
        <v>0</v>
      </c>
      <c r="H330" s="58">
        <v>120800</v>
      </c>
      <c r="I330" s="58"/>
      <c r="J330" s="50"/>
      <c r="L330" s="73">
        <v>2400</v>
      </c>
      <c r="M330" s="54"/>
      <c r="N330" s="73">
        <v>10</v>
      </c>
      <c r="O330" s="77">
        <v>10.5</v>
      </c>
      <c r="P330" s="79">
        <f t="shared" si="23"/>
        <v>1007</v>
      </c>
      <c r="Q330" s="73">
        <v>0</v>
      </c>
      <c r="R330" s="58">
        <v>120800</v>
      </c>
      <c r="S330" s="74">
        <v>42320</v>
      </c>
      <c r="T330" s="97">
        <f t="shared" si="20"/>
        <v>-2400</v>
      </c>
    </row>
    <row r="331" spans="1:170">
      <c r="A331" s="78">
        <v>12</v>
      </c>
      <c r="B331" s="46">
        <v>34</v>
      </c>
      <c r="C331" s="75">
        <v>23</v>
      </c>
      <c r="D331" s="68">
        <v>2962</v>
      </c>
      <c r="E331" s="67" t="s">
        <v>62</v>
      </c>
      <c r="F331" s="75">
        <v>4019</v>
      </c>
      <c r="G331" s="73">
        <v>0</v>
      </c>
      <c r="H331" s="58">
        <v>118400</v>
      </c>
      <c r="I331" s="58"/>
      <c r="J331" s="50"/>
      <c r="L331" s="73">
        <v>2400</v>
      </c>
      <c r="M331" s="54"/>
      <c r="N331" s="73">
        <v>10</v>
      </c>
      <c r="O331" s="77">
        <v>10.5</v>
      </c>
      <c r="P331" s="79">
        <f t="shared" si="23"/>
        <v>987</v>
      </c>
      <c r="Q331" s="73">
        <v>0</v>
      </c>
      <c r="R331" s="58">
        <v>118400</v>
      </c>
      <c r="S331" s="74">
        <v>42350</v>
      </c>
      <c r="T331" s="97">
        <f t="shared" si="20"/>
        <v>-2400</v>
      </c>
    </row>
    <row r="332" spans="1:170">
      <c r="A332" s="75">
        <v>13</v>
      </c>
      <c r="B332" s="46">
        <v>33</v>
      </c>
      <c r="C332" s="75">
        <v>23</v>
      </c>
      <c r="D332" s="68">
        <v>2962</v>
      </c>
      <c r="E332" s="67" t="s">
        <v>62</v>
      </c>
      <c r="F332" s="75">
        <v>4019</v>
      </c>
      <c r="G332" s="73">
        <v>0</v>
      </c>
      <c r="H332" s="58">
        <v>116000</v>
      </c>
      <c r="I332" s="58"/>
      <c r="J332" s="50"/>
      <c r="L332" s="73">
        <v>2400</v>
      </c>
      <c r="M332" s="54"/>
      <c r="N332" s="73">
        <v>10</v>
      </c>
      <c r="O332" s="77">
        <v>10.5</v>
      </c>
      <c r="P332" s="79">
        <f t="shared" si="23"/>
        <v>967</v>
      </c>
      <c r="Q332" s="73">
        <v>0</v>
      </c>
      <c r="R332" s="58">
        <v>116000</v>
      </c>
      <c r="S332" s="56">
        <v>42381</v>
      </c>
      <c r="T332" s="97">
        <f t="shared" si="20"/>
        <v>-2400</v>
      </c>
    </row>
    <row r="333" spans="1:170">
      <c r="B333" s="46"/>
      <c r="D333" s="104" t="s">
        <v>191</v>
      </c>
      <c r="E333" s="67"/>
      <c r="G333" s="73"/>
      <c r="H333" s="58"/>
      <c r="I333" s="58">
        <f>SUBTOTAL(9,I321:I332)</f>
        <v>62800</v>
      </c>
      <c r="J333" s="50">
        <f>SUBTOTAL(9,J321:J332)</f>
        <v>70000</v>
      </c>
      <c r="K333" s="38">
        <f>SUBTOTAL(9,K321:K332)</f>
        <v>0</v>
      </c>
      <c r="L333" s="73">
        <f>SUBTOTAL(9,L321:L332)</f>
        <v>19200</v>
      </c>
      <c r="M333" s="54">
        <f>SUBTOTAL(9,M321:M332)</f>
        <v>0</v>
      </c>
      <c r="N333" s="73"/>
      <c r="P333" s="79"/>
      <c r="Q333" s="73"/>
      <c r="R333" s="58"/>
      <c r="S333" s="56"/>
      <c r="T333" s="97">
        <f t="shared" si="20"/>
        <v>113600</v>
      </c>
    </row>
    <row r="334" spans="1:170">
      <c r="B334" s="46">
        <v>319</v>
      </c>
      <c r="D334" s="103">
        <v>2974</v>
      </c>
      <c r="E334" s="91" t="s">
        <v>172</v>
      </c>
      <c r="F334" s="99">
        <v>4229</v>
      </c>
      <c r="I334" s="100">
        <v>34400</v>
      </c>
      <c r="J334" s="51"/>
      <c r="M334" s="51"/>
      <c r="S334" s="56">
        <v>42094</v>
      </c>
      <c r="T334" s="97">
        <f t="shared" si="20"/>
        <v>34400</v>
      </c>
    </row>
    <row r="335" spans="1:170">
      <c r="A335" s="75">
        <v>4</v>
      </c>
      <c r="B335" s="46">
        <v>145</v>
      </c>
      <c r="C335" s="75">
        <v>32</v>
      </c>
      <c r="D335" s="68">
        <v>2974</v>
      </c>
      <c r="E335" s="47" t="s">
        <v>49</v>
      </c>
      <c r="F335" s="75">
        <v>4229</v>
      </c>
      <c r="G335" s="73">
        <v>34400</v>
      </c>
      <c r="H335" s="58">
        <v>0</v>
      </c>
      <c r="I335" s="58"/>
      <c r="J335" s="50"/>
      <c r="K335" s="38">
        <v>700</v>
      </c>
      <c r="L335" s="73"/>
      <c r="M335" s="54"/>
      <c r="N335" s="73"/>
      <c r="O335" s="77">
        <v>10.5</v>
      </c>
      <c r="P335" s="79">
        <f>ROUND((G335*O335/1200)+(H335*N335/1200),1/2)</f>
        <v>301</v>
      </c>
      <c r="Q335" s="73">
        <v>34400</v>
      </c>
      <c r="R335" s="58">
        <v>0</v>
      </c>
      <c r="S335" s="56">
        <v>42106</v>
      </c>
      <c r="T335" s="97">
        <f t="shared" si="20"/>
        <v>-700</v>
      </c>
      <c r="FN335" s="38">
        <f>SUM(A335:FM335)</f>
        <v>118601.5</v>
      </c>
    </row>
    <row r="336" spans="1:170">
      <c r="A336" s="75">
        <v>5</v>
      </c>
      <c r="B336" s="46">
        <v>142</v>
      </c>
      <c r="C336" s="75">
        <v>32</v>
      </c>
      <c r="D336" s="68">
        <v>2974</v>
      </c>
      <c r="E336" s="67" t="s">
        <v>49</v>
      </c>
      <c r="F336" s="75">
        <v>4229</v>
      </c>
      <c r="G336" s="73">
        <v>33700</v>
      </c>
      <c r="H336" s="58">
        <v>0</v>
      </c>
      <c r="I336" s="58"/>
      <c r="J336" s="50"/>
      <c r="K336" s="38">
        <v>700</v>
      </c>
      <c r="L336" s="73"/>
      <c r="M336" s="54"/>
      <c r="N336" s="73"/>
      <c r="O336" s="77">
        <v>10.5</v>
      </c>
      <c r="P336" s="79">
        <f>ROUND((G336*O336/1200)+(H336*N336/1200),1/2)</f>
        <v>295</v>
      </c>
      <c r="Q336" s="73">
        <v>33700</v>
      </c>
      <c r="R336" s="58">
        <v>0</v>
      </c>
      <c r="S336" s="56">
        <v>42136</v>
      </c>
      <c r="T336" s="97">
        <f t="shared" si="20"/>
        <v>-700</v>
      </c>
    </row>
    <row r="337" spans="1:20">
      <c r="A337" s="75">
        <v>6</v>
      </c>
      <c r="B337" s="46">
        <v>139</v>
      </c>
      <c r="C337" s="75">
        <v>32</v>
      </c>
      <c r="D337" s="68">
        <v>2974</v>
      </c>
      <c r="E337" s="67" t="s">
        <v>49</v>
      </c>
      <c r="F337" s="75">
        <v>4229</v>
      </c>
      <c r="G337" s="73">
        <v>33000</v>
      </c>
      <c r="H337" s="58">
        <v>0</v>
      </c>
      <c r="I337" s="58"/>
      <c r="J337" s="50"/>
      <c r="K337" s="38">
        <v>700</v>
      </c>
      <c r="L337" s="73"/>
      <c r="M337" s="54"/>
      <c r="N337" s="73"/>
      <c r="O337" s="77">
        <v>10.5</v>
      </c>
      <c r="P337" s="79">
        <f>ROUND((G337*O337/1200)+(H337*N337/1200),1/2)</f>
        <v>289</v>
      </c>
      <c r="Q337" s="73">
        <v>33000</v>
      </c>
      <c r="R337" s="58">
        <v>0</v>
      </c>
      <c r="S337" s="56">
        <v>42167</v>
      </c>
      <c r="T337" s="97">
        <f t="shared" si="20"/>
        <v>-700</v>
      </c>
    </row>
    <row r="338" spans="1:20" ht="25.5">
      <c r="B338" s="46">
        <v>304</v>
      </c>
      <c r="D338" s="102">
        <v>2974</v>
      </c>
      <c r="E338" s="87" t="s">
        <v>93</v>
      </c>
      <c r="J338" s="88">
        <v>40000</v>
      </c>
      <c r="M338" s="88"/>
      <c r="S338" s="87" t="s">
        <v>91</v>
      </c>
      <c r="T338" s="97">
        <f t="shared" si="20"/>
        <v>40000</v>
      </c>
    </row>
    <row r="339" spans="1:20">
      <c r="A339" s="75">
        <v>7</v>
      </c>
      <c r="B339" s="46">
        <v>138</v>
      </c>
      <c r="C339" s="75">
        <v>32</v>
      </c>
      <c r="D339" s="68">
        <v>2974</v>
      </c>
      <c r="E339" s="67" t="s">
        <v>49</v>
      </c>
      <c r="F339" s="75">
        <v>4229</v>
      </c>
      <c r="G339" s="73">
        <v>32300</v>
      </c>
      <c r="H339" s="58">
        <v>0</v>
      </c>
      <c r="I339" s="58"/>
      <c r="J339" s="50"/>
      <c r="K339" s="38">
        <v>700</v>
      </c>
      <c r="L339" s="73"/>
      <c r="M339" s="54"/>
      <c r="N339" s="73"/>
      <c r="O339" s="77">
        <v>10.5</v>
      </c>
      <c r="P339" s="79">
        <f t="shared" ref="P339:P345" si="24">ROUND((G339*O339/1200)+(H339*N339/1200),1/2)</f>
        <v>283</v>
      </c>
      <c r="Q339" s="73">
        <v>32300</v>
      </c>
      <c r="R339" s="58">
        <v>0</v>
      </c>
      <c r="S339" s="56">
        <v>42197</v>
      </c>
      <c r="T339" s="97">
        <f t="shared" si="20"/>
        <v>-700</v>
      </c>
    </row>
    <row r="340" spans="1:20">
      <c r="A340" s="75">
        <v>8</v>
      </c>
      <c r="B340" s="46">
        <v>135</v>
      </c>
      <c r="C340" s="75">
        <v>32</v>
      </c>
      <c r="D340" s="68">
        <v>2974</v>
      </c>
      <c r="E340" s="67" t="s">
        <v>49</v>
      </c>
      <c r="F340" s="75">
        <v>4229</v>
      </c>
      <c r="G340" s="73">
        <v>31600</v>
      </c>
      <c r="H340" s="76">
        <v>40000</v>
      </c>
      <c r="I340" s="76"/>
      <c r="J340" s="48"/>
      <c r="K340" s="38">
        <v>700</v>
      </c>
      <c r="L340" s="73">
        <v>700</v>
      </c>
      <c r="M340" s="54"/>
      <c r="N340" s="73">
        <v>10</v>
      </c>
      <c r="O340" s="77">
        <v>10.5</v>
      </c>
      <c r="P340" s="79">
        <f t="shared" si="24"/>
        <v>610</v>
      </c>
      <c r="Q340" s="73">
        <v>31600</v>
      </c>
      <c r="R340" s="76">
        <v>40000</v>
      </c>
      <c r="S340" s="56">
        <v>42228</v>
      </c>
      <c r="T340" s="97">
        <f t="shared" si="20"/>
        <v>-1400</v>
      </c>
    </row>
    <row r="341" spans="1:20">
      <c r="A341" s="75">
        <v>9</v>
      </c>
      <c r="B341" s="46">
        <v>133</v>
      </c>
      <c r="C341" s="75">
        <v>32</v>
      </c>
      <c r="D341" s="68">
        <v>2974</v>
      </c>
      <c r="E341" s="67" t="s">
        <v>49</v>
      </c>
      <c r="F341" s="75">
        <v>4229</v>
      </c>
      <c r="G341" s="73">
        <v>30900</v>
      </c>
      <c r="H341" s="76">
        <v>39300</v>
      </c>
      <c r="I341" s="76"/>
      <c r="J341" s="48"/>
      <c r="K341" s="38">
        <v>700</v>
      </c>
      <c r="L341" s="73">
        <v>700</v>
      </c>
      <c r="M341" s="54"/>
      <c r="N341" s="73">
        <v>10</v>
      </c>
      <c r="O341" s="77">
        <v>10.5</v>
      </c>
      <c r="P341" s="79">
        <f t="shared" si="24"/>
        <v>598</v>
      </c>
      <c r="Q341" s="73">
        <v>30900</v>
      </c>
      <c r="R341" s="76">
        <v>39300</v>
      </c>
      <c r="S341" s="56">
        <v>42259</v>
      </c>
      <c r="T341" s="97">
        <f t="shared" si="20"/>
        <v>-1400</v>
      </c>
    </row>
    <row r="342" spans="1:20">
      <c r="A342" s="75">
        <v>10</v>
      </c>
      <c r="B342" s="46">
        <v>131</v>
      </c>
      <c r="C342" s="75">
        <v>32</v>
      </c>
      <c r="D342" s="68">
        <v>2974</v>
      </c>
      <c r="E342" s="67" t="s">
        <v>66</v>
      </c>
      <c r="F342" s="75">
        <v>4229</v>
      </c>
      <c r="G342" s="73">
        <v>30200</v>
      </c>
      <c r="H342" s="76">
        <v>38600</v>
      </c>
      <c r="I342" s="76"/>
      <c r="J342" s="48"/>
      <c r="K342" s="38">
        <v>700</v>
      </c>
      <c r="L342" s="73">
        <v>700</v>
      </c>
      <c r="M342" s="54"/>
      <c r="N342" s="73">
        <v>10</v>
      </c>
      <c r="O342" s="77">
        <v>10.5</v>
      </c>
      <c r="P342" s="79">
        <f t="shared" si="24"/>
        <v>586</v>
      </c>
      <c r="Q342" s="73">
        <v>30200</v>
      </c>
      <c r="R342" s="76">
        <v>38600</v>
      </c>
      <c r="S342" s="56">
        <v>42289</v>
      </c>
      <c r="T342" s="97">
        <f t="shared" si="20"/>
        <v>-1400</v>
      </c>
    </row>
    <row r="343" spans="1:20">
      <c r="A343" s="78">
        <v>11</v>
      </c>
      <c r="B343" s="46">
        <v>127</v>
      </c>
      <c r="C343" s="75">
        <v>32</v>
      </c>
      <c r="D343" s="68">
        <v>2974</v>
      </c>
      <c r="E343" s="67" t="s">
        <v>66</v>
      </c>
      <c r="F343" s="75">
        <v>4229</v>
      </c>
      <c r="G343" s="73">
        <v>29500</v>
      </c>
      <c r="H343" s="76">
        <v>37900</v>
      </c>
      <c r="I343" s="76"/>
      <c r="J343" s="48"/>
      <c r="K343" s="38">
        <v>700</v>
      </c>
      <c r="L343" s="73">
        <v>700</v>
      </c>
      <c r="M343" s="54"/>
      <c r="N343" s="73">
        <v>10</v>
      </c>
      <c r="O343" s="77">
        <v>10.5</v>
      </c>
      <c r="P343" s="79">
        <f t="shared" si="24"/>
        <v>574</v>
      </c>
      <c r="Q343" s="73">
        <v>29500</v>
      </c>
      <c r="R343" s="76">
        <v>37900</v>
      </c>
      <c r="S343" s="74">
        <v>42320</v>
      </c>
      <c r="T343" s="97">
        <f t="shared" si="20"/>
        <v>-1400</v>
      </c>
    </row>
    <row r="344" spans="1:20">
      <c r="A344" s="78">
        <v>12</v>
      </c>
      <c r="B344" s="46">
        <v>124</v>
      </c>
      <c r="C344" s="75">
        <v>32</v>
      </c>
      <c r="D344" s="68">
        <v>2974</v>
      </c>
      <c r="E344" s="67" t="s">
        <v>66</v>
      </c>
      <c r="F344" s="75">
        <v>4229</v>
      </c>
      <c r="G344" s="73">
        <v>28800</v>
      </c>
      <c r="H344" s="76">
        <v>37200</v>
      </c>
      <c r="I344" s="76"/>
      <c r="J344" s="48"/>
      <c r="K344" s="38">
        <v>700</v>
      </c>
      <c r="L344" s="73">
        <v>700</v>
      </c>
      <c r="M344" s="54"/>
      <c r="N344" s="73">
        <v>10</v>
      </c>
      <c r="O344" s="77">
        <v>10.5</v>
      </c>
      <c r="P344" s="79">
        <f t="shared" si="24"/>
        <v>562</v>
      </c>
      <c r="Q344" s="73">
        <v>28800</v>
      </c>
      <c r="R344" s="76">
        <v>37200</v>
      </c>
      <c r="S344" s="74">
        <v>42350</v>
      </c>
      <c r="T344" s="97">
        <f t="shared" si="20"/>
        <v>-1400</v>
      </c>
    </row>
    <row r="345" spans="1:20">
      <c r="A345" s="75">
        <v>13</v>
      </c>
      <c r="B345" s="46">
        <v>117</v>
      </c>
      <c r="C345" s="75">
        <v>32</v>
      </c>
      <c r="D345" s="68">
        <v>2974</v>
      </c>
      <c r="E345" s="67" t="s">
        <v>66</v>
      </c>
      <c r="F345" s="75">
        <v>4229</v>
      </c>
      <c r="G345" s="73">
        <v>28100</v>
      </c>
      <c r="H345" s="76">
        <v>36500</v>
      </c>
      <c r="I345" s="76"/>
      <c r="J345" s="48"/>
      <c r="K345" s="38">
        <v>700</v>
      </c>
      <c r="L345" s="73">
        <v>700</v>
      </c>
      <c r="M345" s="54"/>
      <c r="N345" s="73">
        <v>10</v>
      </c>
      <c r="O345" s="77">
        <v>10.5</v>
      </c>
      <c r="P345" s="79">
        <f t="shared" si="24"/>
        <v>550</v>
      </c>
      <c r="Q345" s="73">
        <v>28100</v>
      </c>
      <c r="R345" s="76">
        <v>36500</v>
      </c>
      <c r="S345" s="56">
        <v>42381</v>
      </c>
      <c r="T345" s="97">
        <f t="shared" si="20"/>
        <v>-1400</v>
      </c>
    </row>
    <row r="346" spans="1:20">
      <c r="B346" s="46"/>
      <c r="D346" s="104" t="s">
        <v>209</v>
      </c>
      <c r="E346" s="67"/>
      <c r="G346" s="73"/>
      <c r="H346" s="76"/>
      <c r="I346" s="76">
        <f>SUBTOTAL(9,I334:I345)</f>
        <v>34400</v>
      </c>
      <c r="J346" s="48">
        <f>SUBTOTAL(9,J334:J345)</f>
        <v>40000</v>
      </c>
      <c r="K346" s="38">
        <f>SUBTOTAL(9,K334:K345)</f>
        <v>7000</v>
      </c>
      <c r="L346" s="73">
        <f>SUBTOTAL(9,L334:L345)</f>
        <v>4200</v>
      </c>
      <c r="M346" s="54">
        <f>SUBTOTAL(9,M334:M345)</f>
        <v>0</v>
      </c>
      <c r="N346" s="73"/>
      <c r="P346" s="79"/>
      <c r="Q346" s="73"/>
      <c r="R346" s="76"/>
      <c r="S346" s="56"/>
      <c r="T346" s="97">
        <f t="shared" si="20"/>
        <v>63200</v>
      </c>
    </row>
    <row r="347" spans="1:20">
      <c r="B347" s="46">
        <v>305</v>
      </c>
      <c r="D347" s="102">
        <v>3003</v>
      </c>
      <c r="E347" s="87" t="s">
        <v>107</v>
      </c>
      <c r="J347" s="88">
        <v>38000</v>
      </c>
      <c r="M347" s="88"/>
      <c r="S347" s="87" t="s">
        <v>106</v>
      </c>
      <c r="T347" s="97">
        <f t="shared" si="20"/>
        <v>38000</v>
      </c>
    </row>
    <row r="348" spans="1:20">
      <c r="A348" s="75">
        <v>9</v>
      </c>
      <c r="B348" s="46">
        <v>158</v>
      </c>
      <c r="C348" s="75">
        <v>67</v>
      </c>
      <c r="D348" s="68">
        <v>3003</v>
      </c>
      <c r="E348" s="67" t="s">
        <v>53</v>
      </c>
      <c r="F348" s="75">
        <v>4373</v>
      </c>
      <c r="G348" s="73">
        <v>38000</v>
      </c>
      <c r="H348" s="73">
        <v>0</v>
      </c>
      <c r="I348" s="73"/>
      <c r="J348" s="54"/>
      <c r="L348" s="73">
        <v>650</v>
      </c>
      <c r="M348" s="54"/>
      <c r="N348" s="73">
        <v>10.5</v>
      </c>
      <c r="O348" s="77">
        <v>10</v>
      </c>
      <c r="P348" s="79">
        <f>ROUND((G348*O348/1200)+(H348*N348*25/36500),1/2)</f>
        <v>317</v>
      </c>
      <c r="Q348" s="73">
        <v>38000</v>
      </c>
      <c r="R348" s="73">
        <v>0</v>
      </c>
      <c r="S348" s="56">
        <v>42259</v>
      </c>
      <c r="T348" s="97">
        <f t="shared" ref="T348:T380" si="25">+I348+J348-K348-L348-M348</f>
        <v>-650</v>
      </c>
    </row>
    <row r="349" spans="1:20">
      <c r="A349" s="75">
        <v>10</v>
      </c>
      <c r="B349" s="46">
        <v>159</v>
      </c>
      <c r="C349" s="75">
        <v>67</v>
      </c>
      <c r="D349" s="68">
        <v>3003</v>
      </c>
      <c r="E349" s="67" t="s">
        <v>67</v>
      </c>
      <c r="F349" s="75">
        <v>4373</v>
      </c>
      <c r="G349" s="73">
        <v>38000</v>
      </c>
      <c r="H349" s="73">
        <v>0</v>
      </c>
      <c r="I349" s="73"/>
      <c r="J349" s="54"/>
      <c r="L349" s="73"/>
      <c r="M349" s="54"/>
      <c r="N349" s="73">
        <v>10.5</v>
      </c>
      <c r="O349" s="77">
        <v>10</v>
      </c>
      <c r="P349" s="79">
        <f>ROUND((G349*O349/1200)+(H349*N349/1200),1/2)</f>
        <v>317</v>
      </c>
      <c r="Q349" s="73">
        <v>38000</v>
      </c>
      <c r="R349" s="73">
        <v>0</v>
      </c>
      <c r="S349" s="56">
        <v>42289</v>
      </c>
      <c r="T349" s="97">
        <f t="shared" si="25"/>
        <v>0</v>
      </c>
    </row>
    <row r="350" spans="1:20">
      <c r="A350" s="78">
        <v>11</v>
      </c>
      <c r="B350" s="46">
        <v>155</v>
      </c>
      <c r="C350" s="75">
        <v>67</v>
      </c>
      <c r="D350" s="68">
        <v>3003</v>
      </c>
      <c r="E350" s="67" t="s">
        <v>67</v>
      </c>
      <c r="F350" s="46">
        <v>4373</v>
      </c>
      <c r="G350" s="73">
        <v>37350</v>
      </c>
      <c r="H350" s="73">
        <v>0</v>
      </c>
      <c r="I350" s="54"/>
      <c r="J350" s="73"/>
      <c r="K350" s="38">
        <v>650</v>
      </c>
      <c r="L350" s="73"/>
      <c r="M350" s="73"/>
      <c r="N350" s="73"/>
      <c r="O350" s="77">
        <v>10</v>
      </c>
      <c r="P350" s="79">
        <f>ROUND((G350*O350/1200)+(H350*N350/1200),1/2)</f>
        <v>311</v>
      </c>
      <c r="Q350" s="73">
        <v>37350</v>
      </c>
      <c r="R350" s="73">
        <v>0</v>
      </c>
      <c r="S350" s="81">
        <v>42320</v>
      </c>
      <c r="T350" s="97">
        <f t="shared" si="25"/>
        <v>-650</v>
      </c>
    </row>
    <row r="351" spans="1:20">
      <c r="A351" s="78">
        <v>12</v>
      </c>
      <c r="B351" s="46">
        <v>153</v>
      </c>
      <c r="C351" s="75">
        <v>67</v>
      </c>
      <c r="D351" s="68">
        <v>3003</v>
      </c>
      <c r="E351" s="67" t="s">
        <v>67</v>
      </c>
      <c r="F351" s="46">
        <v>4373</v>
      </c>
      <c r="G351" s="73">
        <v>36700</v>
      </c>
      <c r="H351" s="73">
        <v>0</v>
      </c>
      <c r="I351" s="54"/>
      <c r="J351" s="73"/>
      <c r="K351" s="38">
        <v>650</v>
      </c>
      <c r="L351" s="73"/>
      <c r="M351" s="73"/>
      <c r="N351" s="73"/>
      <c r="O351" s="77">
        <v>10</v>
      </c>
      <c r="P351" s="79">
        <f>ROUND((G351*O351/1200)+(H351*N351/1200),1/2)</f>
        <v>306</v>
      </c>
      <c r="Q351" s="73">
        <v>36700</v>
      </c>
      <c r="R351" s="73">
        <v>0</v>
      </c>
      <c r="S351" s="81">
        <v>42350</v>
      </c>
      <c r="T351" s="97">
        <f t="shared" si="25"/>
        <v>-650</v>
      </c>
    </row>
    <row r="352" spans="1:20">
      <c r="A352" s="75">
        <v>13</v>
      </c>
      <c r="B352" s="46">
        <v>150</v>
      </c>
      <c r="C352" s="75">
        <v>67</v>
      </c>
      <c r="D352" s="68">
        <v>3003</v>
      </c>
      <c r="E352" s="67" t="s">
        <v>67</v>
      </c>
      <c r="F352" s="46">
        <v>4373</v>
      </c>
      <c r="G352" s="73">
        <v>36050</v>
      </c>
      <c r="H352" s="73">
        <v>0</v>
      </c>
      <c r="I352" s="54"/>
      <c r="J352" s="73"/>
      <c r="K352" s="38">
        <v>650</v>
      </c>
      <c r="L352" s="73"/>
      <c r="M352" s="73"/>
      <c r="N352" s="73"/>
      <c r="O352" s="77">
        <v>10</v>
      </c>
      <c r="P352" s="79">
        <f>ROUND((G352*O352/1200)+(H352*N352/1200),1/2)</f>
        <v>300</v>
      </c>
      <c r="Q352" s="73">
        <v>36050</v>
      </c>
      <c r="R352" s="73">
        <v>0</v>
      </c>
      <c r="S352" s="80">
        <v>42381</v>
      </c>
      <c r="T352" s="97">
        <f t="shared" si="25"/>
        <v>-650</v>
      </c>
    </row>
    <row r="353" spans="1:170">
      <c r="B353" s="46">
        <v>274</v>
      </c>
      <c r="D353" s="102">
        <v>3003</v>
      </c>
      <c r="E353" s="87" t="s">
        <v>151</v>
      </c>
      <c r="F353" s="46"/>
      <c r="I353" s="51"/>
      <c r="M353" s="97">
        <v>650</v>
      </c>
      <c r="S353" s="98" t="s">
        <v>150</v>
      </c>
      <c r="T353" s="97">
        <f t="shared" si="25"/>
        <v>-650</v>
      </c>
    </row>
    <row r="354" spans="1:170" ht="25.5">
      <c r="B354" s="46"/>
      <c r="D354" s="107" t="s">
        <v>212</v>
      </c>
      <c r="E354" s="87"/>
      <c r="F354" s="46"/>
      <c r="I354" s="51">
        <f>SUBTOTAL(9,I347:I353)</f>
        <v>0</v>
      </c>
      <c r="J354" s="38">
        <f>SUBTOTAL(9,J347:J353)</f>
        <v>38000</v>
      </c>
      <c r="K354" s="38">
        <f>SUBTOTAL(9,K347:K353)</f>
        <v>1950</v>
      </c>
      <c r="L354" s="38">
        <f>SUBTOTAL(9,L347:L353)</f>
        <v>650</v>
      </c>
      <c r="M354" s="97">
        <f>SUBTOTAL(9,M347:M353)</f>
        <v>650</v>
      </c>
      <c r="S354" s="98"/>
      <c r="T354" s="97">
        <f t="shared" si="25"/>
        <v>34750</v>
      </c>
    </row>
    <row r="355" spans="1:170">
      <c r="B355" s="46">
        <v>306</v>
      </c>
      <c r="D355" s="102">
        <v>3038</v>
      </c>
      <c r="E355" s="87" t="s">
        <v>145</v>
      </c>
      <c r="F355" s="46"/>
      <c r="I355" s="51"/>
      <c r="J355" s="97">
        <v>40000</v>
      </c>
      <c r="M355" s="97"/>
      <c r="S355" s="98" t="s">
        <v>144</v>
      </c>
      <c r="T355" s="97">
        <f t="shared" si="25"/>
        <v>40000</v>
      </c>
    </row>
    <row r="356" spans="1:170" ht="25.5">
      <c r="B356" s="46"/>
      <c r="D356" s="107" t="s">
        <v>226</v>
      </c>
      <c r="E356" s="87"/>
      <c r="F356" s="46"/>
      <c r="I356" s="51">
        <f>SUBTOTAL(9,I355:I355)</f>
        <v>0</v>
      </c>
      <c r="J356" s="97">
        <f>SUBTOTAL(9,J355:J355)</f>
        <v>40000</v>
      </c>
      <c r="K356" s="38">
        <f>SUBTOTAL(9,K355:K355)</f>
        <v>0</v>
      </c>
      <c r="L356" s="38">
        <f>SUBTOTAL(9,L355:L355)</f>
        <v>0</v>
      </c>
      <c r="M356" s="97">
        <f>SUBTOTAL(9,M355:M355)</f>
        <v>0</v>
      </c>
      <c r="S356" s="98"/>
      <c r="T356" s="97">
        <f t="shared" si="25"/>
        <v>40000</v>
      </c>
    </row>
    <row r="357" spans="1:170">
      <c r="B357" s="46">
        <v>322</v>
      </c>
      <c r="D357" s="103">
        <v>3053</v>
      </c>
      <c r="E357" s="91" t="s">
        <v>175</v>
      </c>
      <c r="F357" s="92">
        <v>4061</v>
      </c>
      <c r="I357" s="93">
        <v>42350</v>
      </c>
      <c r="S357" s="80">
        <v>42094</v>
      </c>
      <c r="T357" s="97">
        <f t="shared" si="25"/>
        <v>42350</v>
      </c>
    </row>
    <row r="358" spans="1:170">
      <c r="A358" s="75">
        <v>4</v>
      </c>
      <c r="B358" s="46">
        <v>170</v>
      </c>
      <c r="C358" s="75">
        <v>75</v>
      </c>
      <c r="D358" s="68">
        <v>3053</v>
      </c>
      <c r="E358" s="47" t="s">
        <v>56</v>
      </c>
      <c r="F358" s="46">
        <v>4061</v>
      </c>
      <c r="G358" s="73">
        <v>42350</v>
      </c>
      <c r="H358" s="58">
        <v>0</v>
      </c>
      <c r="I358" s="50"/>
      <c r="J358" s="58"/>
      <c r="K358" s="38">
        <v>850</v>
      </c>
      <c r="L358" s="73"/>
      <c r="M358" s="73"/>
      <c r="N358" s="73"/>
      <c r="O358" s="77">
        <v>10.5</v>
      </c>
      <c r="P358" s="79">
        <f t="shared" ref="P358:P367" si="26">ROUND((G358*O358/1200)+(H358*N358/1200),1/2)</f>
        <v>371</v>
      </c>
      <c r="Q358" s="73">
        <v>42350</v>
      </c>
      <c r="R358" s="58">
        <v>0</v>
      </c>
      <c r="S358" s="80">
        <v>42106</v>
      </c>
      <c r="T358" s="97">
        <f t="shared" si="25"/>
        <v>-850</v>
      </c>
      <c r="FN358" s="38">
        <f>SUM(A358:FM358)</f>
        <v>134550.5</v>
      </c>
    </row>
    <row r="359" spans="1:170">
      <c r="A359" s="75">
        <v>5</v>
      </c>
      <c r="B359" s="46">
        <v>167</v>
      </c>
      <c r="C359" s="75">
        <v>75</v>
      </c>
      <c r="D359" s="68">
        <v>3053</v>
      </c>
      <c r="E359" s="67" t="s">
        <v>56</v>
      </c>
      <c r="F359" s="46">
        <v>4061</v>
      </c>
      <c r="G359" s="73">
        <v>41500</v>
      </c>
      <c r="H359" s="58">
        <v>0</v>
      </c>
      <c r="I359" s="50"/>
      <c r="J359" s="58"/>
      <c r="K359" s="38">
        <v>850</v>
      </c>
      <c r="L359" s="73"/>
      <c r="M359" s="73"/>
      <c r="N359" s="73"/>
      <c r="O359" s="77">
        <v>10.5</v>
      </c>
      <c r="P359" s="79">
        <f t="shared" si="26"/>
        <v>363</v>
      </c>
      <c r="Q359" s="73">
        <v>41500</v>
      </c>
      <c r="R359" s="58">
        <v>0</v>
      </c>
      <c r="S359" s="80">
        <v>42136</v>
      </c>
      <c r="T359" s="97">
        <f t="shared" si="25"/>
        <v>-850</v>
      </c>
    </row>
    <row r="360" spans="1:170">
      <c r="A360" s="75">
        <v>6</v>
      </c>
      <c r="B360" s="46">
        <v>166</v>
      </c>
      <c r="C360" s="75">
        <v>75</v>
      </c>
      <c r="D360" s="68">
        <v>3053</v>
      </c>
      <c r="E360" s="67" t="s">
        <v>56</v>
      </c>
      <c r="F360" s="46">
        <v>4061</v>
      </c>
      <c r="G360" s="73">
        <v>40650</v>
      </c>
      <c r="H360" s="58">
        <v>0</v>
      </c>
      <c r="I360" s="50"/>
      <c r="J360" s="58"/>
      <c r="K360" s="38">
        <v>850</v>
      </c>
      <c r="L360" s="73"/>
      <c r="M360" s="73"/>
      <c r="N360" s="73"/>
      <c r="O360" s="77">
        <v>10.5</v>
      </c>
      <c r="P360" s="79">
        <f t="shared" si="26"/>
        <v>356</v>
      </c>
      <c r="Q360" s="73">
        <v>40650</v>
      </c>
      <c r="R360" s="58">
        <v>0</v>
      </c>
      <c r="S360" s="80">
        <v>42167</v>
      </c>
      <c r="T360" s="97">
        <f t="shared" si="25"/>
        <v>-850</v>
      </c>
    </row>
    <row r="361" spans="1:170">
      <c r="A361" s="75">
        <v>7</v>
      </c>
      <c r="B361" s="46">
        <v>163</v>
      </c>
      <c r="C361" s="75">
        <v>75</v>
      </c>
      <c r="D361" s="68">
        <v>3053</v>
      </c>
      <c r="E361" s="67" t="s">
        <v>56</v>
      </c>
      <c r="F361" s="46">
        <v>4061</v>
      </c>
      <c r="G361" s="73">
        <v>39800</v>
      </c>
      <c r="H361" s="58">
        <v>0</v>
      </c>
      <c r="I361" s="50"/>
      <c r="J361" s="58"/>
      <c r="K361" s="38">
        <v>850</v>
      </c>
      <c r="L361" s="73"/>
      <c r="M361" s="73"/>
      <c r="N361" s="73"/>
      <c r="O361" s="77">
        <v>10.5</v>
      </c>
      <c r="P361" s="79">
        <f t="shared" si="26"/>
        <v>348</v>
      </c>
      <c r="Q361" s="73">
        <v>39800</v>
      </c>
      <c r="R361" s="58">
        <v>0</v>
      </c>
      <c r="S361" s="80">
        <v>42197</v>
      </c>
      <c r="T361" s="97">
        <f t="shared" si="25"/>
        <v>-850</v>
      </c>
    </row>
    <row r="362" spans="1:170">
      <c r="A362" s="75">
        <v>8</v>
      </c>
      <c r="B362" s="46">
        <v>161</v>
      </c>
      <c r="C362" s="75">
        <v>75</v>
      </c>
      <c r="D362" s="68">
        <v>3053</v>
      </c>
      <c r="E362" s="67" t="s">
        <v>56</v>
      </c>
      <c r="F362" s="46">
        <v>4061</v>
      </c>
      <c r="G362" s="73">
        <v>38950</v>
      </c>
      <c r="H362" s="58">
        <v>0</v>
      </c>
      <c r="I362" s="50"/>
      <c r="J362" s="58"/>
      <c r="K362" s="38">
        <v>850</v>
      </c>
      <c r="L362" s="73"/>
      <c r="M362" s="73"/>
      <c r="N362" s="73"/>
      <c r="O362" s="77">
        <v>10.5</v>
      </c>
      <c r="P362" s="79">
        <f t="shared" si="26"/>
        <v>341</v>
      </c>
      <c r="Q362" s="73">
        <v>38950</v>
      </c>
      <c r="R362" s="58">
        <v>0</v>
      </c>
      <c r="S362" s="80">
        <v>42228</v>
      </c>
      <c r="T362" s="97">
        <f t="shared" si="25"/>
        <v>-850</v>
      </c>
    </row>
    <row r="363" spans="1:170">
      <c r="A363" s="75">
        <v>9</v>
      </c>
      <c r="B363" s="46">
        <v>160</v>
      </c>
      <c r="C363" s="75">
        <v>75</v>
      </c>
      <c r="D363" s="68">
        <v>3053</v>
      </c>
      <c r="E363" s="67" t="s">
        <v>56</v>
      </c>
      <c r="F363" s="46">
        <v>4061</v>
      </c>
      <c r="G363" s="73">
        <v>38100</v>
      </c>
      <c r="H363" s="58">
        <v>0</v>
      </c>
      <c r="I363" s="50"/>
      <c r="J363" s="58"/>
      <c r="K363" s="38">
        <v>850</v>
      </c>
      <c r="L363" s="73"/>
      <c r="M363" s="73"/>
      <c r="N363" s="73"/>
      <c r="O363" s="77">
        <v>10.5</v>
      </c>
      <c r="P363" s="79">
        <f t="shared" si="26"/>
        <v>333</v>
      </c>
      <c r="Q363" s="73">
        <v>38100</v>
      </c>
      <c r="R363" s="58">
        <v>0</v>
      </c>
      <c r="S363" s="80">
        <v>42259</v>
      </c>
      <c r="T363" s="97">
        <f t="shared" si="25"/>
        <v>-850</v>
      </c>
    </row>
    <row r="364" spans="1:170">
      <c r="A364" s="75">
        <v>10</v>
      </c>
      <c r="B364" s="46">
        <v>154</v>
      </c>
      <c r="C364" s="75">
        <v>75</v>
      </c>
      <c r="D364" s="68">
        <v>3053</v>
      </c>
      <c r="E364" s="67" t="s">
        <v>3</v>
      </c>
      <c r="F364" s="46">
        <v>4061</v>
      </c>
      <c r="G364" s="73">
        <v>37250</v>
      </c>
      <c r="H364" s="58">
        <v>0</v>
      </c>
      <c r="I364" s="50"/>
      <c r="J364" s="58"/>
      <c r="K364" s="38">
        <v>850</v>
      </c>
      <c r="L364" s="73"/>
      <c r="M364" s="73"/>
      <c r="N364" s="73"/>
      <c r="O364" s="77">
        <v>10.5</v>
      </c>
      <c r="P364" s="79">
        <f t="shared" si="26"/>
        <v>326</v>
      </c>
      <c r="Q364" s="73">
        <v>37250</v>
      </c>
      <c r="R364" s="58">
        <v>0</v>
      </c>
      <c r="S364" s="80">
        <v>42289</v>
      </c>
      <c r="T364" s="97">
        <f t="shared" si="25"/>
        <v>-850</v>
      </c>
    </row>
    <row r="365" spans="1:170">
      <c r="A365" s="78">
        <v>11</v>
      </c>
      <c r="B365" s="46">
        <v>152</v>
      </c>
      <c r="C365" s="75">
        <v>75</v>
      </c>
      <c r="D365" s="68">
        <v>3053</v>
      </c>
      <c r="E365" s="67" t="s">
        <v>3</v>
      </c>
      <c r="F365" s="46">
        <v>4061</v>
      </c>
      <c r="G365" s="73">
        <v>36400</v>
      </c>
      <c r="H365" s="58">
        <v>0</v>
      </c>
      <c r="I365" s="50"/>
      <c r="J365" s="58"/>
      <c r="K365" s="38">
        <v>850</v>
      </c>
      <c r="L365" s="73"/>
      <c r="M365" s="73"/>
      <c r="N365" s="73"/>
      <c r="O365" s="77">
        <v>10.5</v>
      </c>
      <c r="P365" s="79">
        <f t="shared" si="26"/>
        <v>319</v>
      </c>
      <c r="Q365" s="73">
        <v>36400</v>
      </c>
      <c r="R365" s="58">
        <v>0</v>
      </c>
      <c r="S365" s="81">
        <v>42320</v>
      </c>
      <c r="T365" s="97">
        <f t="shared" si="25"/>
        <v>-850</v>
      </c>
    </row>
    <row r="366" spans="1:170">
      <c r="A366" s="78">
        <v>12</v>
      </c>
      <c r="B366" s="46">
        <v>148</v>
      </c>
      <c r="C366" s="75">
        <v>75</v>
      </c>
      <c r="D366" s="68">
        <v>3053</v>
      </c>
      <c r="E366" s="67" t="s">
        <v>3</v>
      </c>
      <c r="F366" s="46">
        <v>4061</v>
      </c>
      <c r="G366" s="73">
        <v>35550</v>
      </c>
      <c r="H366" s="58">
        <v>0</v>
      </c>
      <c r="I366" s="50"/>
      <c r="J366" s="58"/>
      <c r="K366" s="38">
        <v>850</v>
      </c>
      <c r="L366" s="73"/>
      <c r="M366" s="73"/>
      <c r="N366" s="73"/>
      <c r="O366" s="77">
        <v>10.5</v>
      </c>
      <c r="P366" s="79">
        <f t="shared" si="26"/>
        <v>311</v>
      </c>
      <c r="Q366" s="73">
        <v>35550</v>
      </c>
      <c r="R366" s="58">
        <v>0</v>
      </c>
      <c r="S366" s="81">
        <v>42350</v>
      </c>
      <c r="T366" s="97">
        <f t="shared" si="25"/>
        <v>-850</v>
      </c>
    </row>
    <row r="367" spans="1:170">
      <c r="A367" s="75">
        <v>13</v>
      </c>
      <c r="B367" s="46">
        <v>146</v>
      </c>
      <c r="C367" s="75">
        <v>75</v>
      </c>
      <c r="D367" s="68">
        <v>3053</v>
      </c>
      <c r="E367" s="67" t="s">
        <v>3</v>
      </c>
      <c r="F367" s="46">
        <v>4061</v>
      </c>
      <c r="G367" s="73">
        <v>34700</v>
      </c>
      <c r="H367" s="58">
        <v>0</v>
      </c>
      <c r="I367" s="50"/>
      <c r="J367" s="58"/>
      <c r="K367" s="38">
        <v>850</v>
      </c>
      <c r="L367" s="73"/>
      <c r="M367" s="73"/>
      <c r="N367" s="73"/>
      <c r="O367" s="77">
        <v>10.5</v>
      </c>
      <c r="P367" s="79">
        <f t="shared" si="26"/>
        <v>304</v>
      </c>
      <c r="Q367" s="73">
        <v>34700</v>
      </c>
      <c r="R367" s="58">
        <v>0</v>
      </c>
      <c r="S367" s="80">
        <v>42381</v>
      </c>
      <c r="T367" s="97">
        <f t="shared" si="25"/>
        <v>-850</v>
      </c>
    </row>
    <row r="368" spans="1:170">
      <c r="B368" s="46"/>
      <c r="D368" s="104" t="s">
        <v>211</v>
      </c>
      <c r="E368" s="67"/>
      <c r="F368" s="46"/>
      <c r="G368" s="73"/>
      <c r="H368" s="58"/>
      <c r="I368" s="50">
        <f>SUBTOTAL(9,I357:I367)</f>
        <v>42350</v>
      </c>
      <c r="J368" s="58">
        <f>SUBTOTAL(9,J357:J367)</f>
        <v>0</v>
      </c>
      <c r="K368" s="38">
        <f>SUBTOTAL(9,K357:K367)</f>
        <v>8500</v>
      </c>
      <c r="L368" s="73">
        <f>SUBTOTAL(9,L357:L367)</f>
        <v>0</v>
      </c>
      <c r="M368" s="73">
        <f>SUBTOTAL(9,M357:M367)</f>
        <v>0</v>
      </c>
      <c r="N368" s="73"/>
      <c r="P368" s="79"/>
      <c r="Q368" s="73"/>
      <c r="R368" s="58"/>
      <c r="S368" s="80"/>
      <c r="T368" s="97">
        <f t="shared" si="25"/>
        <v>33850</v>
      </c>
    </row>
    <row r="369" spans="1:20">
      <c r="B369" s="46">
        <v>307</v>
      </c>
      <c r="D369" s="102">
        <v>5227</v>
      </c>
      <c r="E369" s="87" t="s">
        <v>85</v>
      </c>
      <c r="F369" s="46"/>
      <c r="I369" s="51"/>
      <c r="J369" s="97">
        <v>100000</v>
      </c>
      <c r="M369" s="97"/>
      <c r="S369" s="98" t="s">
        <v>84</v>
      </c>
      <c r="T369" s="97">
        <f t="shared" si="25"/>
        <v>100000</v>
      </c>
    </row>
    <row r="370" spans="1:20">
      <c r="A370" s="3">
        <v>6</v>
      </c>
      <c r="B370" s="46">
        <v>268</v>
      </c>
      <c r="D370" s="22">
        <v>5227</v>
      </c>
      <c r="E370" s="10" t="s">
        <v>8</v>
      </c>
      <c r="F370" s="9">
        <v>4986</v>
      </c>
      <c r="G370" s="29">
        <v>100000</v>
      </c>
      <c r="H370" s="2"/>
      <c r="I370" s="6"/>
      <c r="J370" s="2"/>
      <c r="K370" s="2">
        <v>2000</v>
      </c>
      <c r="L370" s="2"/>
      <c r="M370" s="2"/>
      <c r="N370" s="1">
        <v>10.5</v>
      </c>
      <c r="O370" s="1"/>
      <c r="P370" s="2">
        <v>750</v>
      </c>
      <c r="Q370" s="29">
        <v>100000</v>
      </c>
      <c r="R370" s="2"/>
      <c r="S370" s="37">
        <v>42167</v>
      </c>
      <c r="T370" s="97">
        <f t="shared" si="25"/>
        <v>-2000</v>
      </c>
    </row>
    <row r="371" spans="1:20">
      <c r="A371" s="3">
        <v>7</v>
      </c>
      <c r="B371" s="46">
        <v>267</v>
      </c>
      <c r="D371" s="22">
        <v>5227</v>
      </c>
      <c r="E371" s="10" t="s">
        <v>8</v>
      </c>
      <c r="F371" s="9">
        <v>4986</v>
      </c>
      <c r="G371" s="29">
        <v>98000</v>
      </c>
      <c r="H371" s="2"/>
      <c r="I371" s="6"/>
      <c r="J371" s="2"/>
      <c r="K371" s="2">
        <v>2000</v>
      </c>
      <c r="L371" s="2"/>
      <c r="M371" s="2"/>
      <c r="N371" s="1">
        <v>10.5</v>
      </c>
      <c r="O371" s="1"/>
      <c r="P371" s="2">
        <v>750</v>
      </c>
      <c r="Q371" s="29">
        <v>98000</v>
      </c>
      <c r="R371" s="2"/>
      <c r="S371" s="37">
        <v>42197</v>
      </c>
      <c r="T371" s="97">
        <f t="shared" si="25"/>
        <v>-2000</v>
      </c>
    </row>
    <row r="372" spans="1:20">
      <c r="A372" s="3">
        <v>8</v>
      </c>
      <c r="B372" s="46">
        <v>264</v>
      </c>
      <c r="D372" s="22">
        <v>5227</v>
      </c>
      <c r="E372" s="10" t="s">
        <v>8</v>
      </c>
      <c r="F372" s="9">
        <v>4986</v>
      </c>
      <c r="G372" s="29">
        <v>96000</v>
      </c>
      <c r="H372" s="2">
        <v>0</v>
      </c>
      <c r="I372" s="6"/>
      <c r="J372" s="2"/>
      <c r="K372" s="2">
        <v>0</v>
      </c>
      <c r="L372" s="2"/>
      <c r="M372" s="2"/>
      <c r="N372" s="1">
        <v>10</v>
      </c>
      <c r="O372" s="1"/>
      <c r="P372" s="2">
        <v>840</v>
      </c>
      <c r="Q372" s="29">
        <v>96000</v>
      </c>
      <c r="R372" s="2">
        <v>0</v>
      </c>
      <c r="S372" s="37">
        <v>42228</v>
      </c>
      <c r="T372" s="97">
        <f t="shared" si="25"/>
        <v>0</v>
      </c>
    </row>
    <row r="373" spans="1:20">
      <c r="A373" s="3">
        <v>9</v>
      </c>
      <c r="B373" s="46">
        <v>265</v>
      </c>
      <c r="D373" s="22">
        <v>5227</v>
      </c>
      <c r="E373" s="10" t="s">
        <v>8</v>
      </c>
      <c r="F373" s="9">
        <v>4986</v>
      </c>
      <c r="G373" s="29">
        <v>96000</v>
      </c>
      <c r="H373" s="2">
        <v>0</v>
      </c>
      <c r="I373" s="6"/>
      <c r="J373" s="2"/>
      <c r="K373" s="96">
        <v>10000</v>
      </c>
      <c r="L373" s="96"/>
      <c r="M373" s="96"/>
      <c r="N373" s="1">
        <v>10</v>
      </c>
      <c r="O373" s="1"/>
      <c r="P373" s="2">
        <f>ROUND(G373*N373/1200,1/2)</f>
        <v>800</v>
      </c>
      <c r="Q373" s="29">
        <v>96000</v>
      </c>
      <c r="R373" s="2">
        <v>0</v>
      </c>
      <c r="S373" s="37">
        <v>42259</v>
      </c>
      <c r="T373" s="97">
        <f t="shared" si="25"/>
        <v>-10000</v>
      </c>
    </row>
    <row r="374" spans="1:20">
      <c r="A374" s="3">
        <v>10</v>
      </c>
      <c r="B374" s="46">
        <v>260</v>
      </c>
      <c r="D374" s="25">
        <v>5227</v>
      </c>
      <c r="E374" s="24" t="s">
        <v>7</v>
      </c>
      <c r="F374" s="23">
        <v>4986</v>
      </c>
      <c r="G374" s="29">
        <v>86000</v>
      </c>
      <c r="H374" s="96">
        <v>0</v>
      </c>
      <c r="I374" s="12"/>
      <c r="J374" s="96"/>
      <c r="K374" s="96">
        <v>10000</v>
      </c>
      <c r="L374" s="96"/>
      <c r="M374" s="96"/>
      <c r="N374" s="31">
        <v>10</v>
      </c>
      <c r="O374" s="31"/>
      <c r="P374" s="96">
        <f>ROUND(G374*N374/1200,1/2)</f>
        <v>717</v>
      </c>
      <c r="Q374" s="29">
        <v>86000</v>
      </c>
      <c r="R374" s="96">
        <v>0</v>
      </c>
      <c r="S374" s="37">
        <v>42289</v>
      </c>
      <c r="T374" s="97">
        <f t="shared" si="25"/>
        <v>-10000</v>
      </c>
    </row>
    <row r="375" spans="1:20">
      <c r="B375" s="46">
        <v>287</v>
      </c>
      <c r="D375" s="102">
        <v>5227</v>
      </c>
      <c r="E375" s="87" t="s">
        <v>85</v>
      </c>
      <c r="F375" s="46"/>
      <c r="I375" s="51"/>
      <c r="M375" s="97">
        <v>76000</v>
      </c>
      <c r="S375" s="98" t="s">
        <v>118</v>
      </c>
      <c r="T375" s="97">
        <f t="shared" si="25"/>
        <v>-76000</v>
      </c>
    </row>
    <row r="376" spans="1:20">
      <c r="B376" s="46">
        <v>308</v>
      </c>
      <c r="D376" s="102">
        <v>5227</v>
      </c>
      <c r="E376" s="87" t="s">
        <v>85</v>
      </c>
      <c r="F376" s="46"/>
      <c r="I376" s="51"/>
      <c r="J376" s="97">
        <v>100000</v>
      </c>
      <c r="M376" s="97"/>
      <c r="S376" s="98" t="s">
        <v>146</v>
      </c>
      <c r="T376" s="97">
        <f t="shared" si="25"/>
        <v>100000</v>
      </c>
    </row>
    <row r="377" spans="1:20" ht="25.5">
      <c r="B377" s="46"/>
      <c r="D377" s="107" t="s">
        <v>222</v>
      </c>
      <c r="E377" s="87"/>
      <c r="F377" s="46"/>
      <c r="I377" s="51">
        <f>SUBTOTAL(9,I369:I376)</f>
        <v>0</v>
      </c>
      <c r="J377" s="97">
        <f>SUBTOTAL(9,J369:J376)</f>
        <v>200000</v>
      </c>
      <c r="K377" s="38">
        <f>SUBTOTAL(9,K369:K376)</f>
        <v>24000</v>
      </c>
      <c r="L377" s="38">
        <f>SUBTOTAL(9,L369:L376)</f>
        <v>0</v>
      </c>
      <c r="M377" s="97">
        <f>SUBTOTAL(9,M369:M376)</f>
        <v>76000</v>
      </c>
      <c r="S377" s="98"/>
      <c r="T377" s="97">
        <f t="shared" si="25"/>
        <v>100000</v>
      </c>
    </row>
    <row r="378" spans="1:20">
      <c r="B378" s="46">
        <v>309</v>
      </c>
      <c r="D378" s="102">
        <v>5677</v>
      </c>
      <c r="E378" s="87" t="s">
        <v>138</v>
      </c>
      <c r="F378" s="46"/>
      <c r="I378" s="51"/>
      <c r="J378" s="97">
        <v>150000</v>
      </c>
      <c r="M378" s="97"/>
      <c r="S378" s="98" t="s">
        <v>137</v>
      </c>
      <c r="T378" s="97">
        <f t="shared" si="25"/>
        <v>150000</v>
      </c>
    </row>
    <row r="379" spans="1:20" ht="25.5">
      <c r="D379" s="108" t="s">
        <v>227</v>
      </c>
      <c r="E379" s="98"/>
      <c r="I379" s="38">
        <f>SUBTOTAL(9,I378:I378)</f>
        <v>0</v>
      </c>
      <c r="J379" s="97">
        <f>SUBTOTAL(9,J378:J378)</f>
        <v>150000</v>
      </c>
      <c r="K379" s="38">
        <f>SUBTOTAL(9,K378:K378)</f>
        <v>0</v>
      </c>
      <c r="L379" s="38">
        <f>SUBTOTAL(9,L378:L378)</f>
        <v>0</v>
      </c>
      <c r="M379" s="97">
        <f>SUBTOTAL(9,M378:M378)</f>
        <v>0</v>
      </c>
      <c r="S379" s="98"/>
      <c r="T379" s="97">
        <f t="shared" si="25"/>
        <v>150000</v>
      </c>
    </row>
    <row r="380" spans="1:20" ht="25.5">
      <c r="D380" s="108" t="s">
        <v>228</v>
      </c>
      <c r="E380" s="98"/>
      <c r="I380" s="38">
        <f>SUBTOTAL(9,I7:I378)</f>
        <v>1360410</v>
      </c>
      <c r="J380" s="97">
        <f>SUBTOTAL(9,J7:J378)</f>
        <v>1984200</v>
      </c>
      <c r="K380" s="38">
        <f>SUBTOTAL(9,K7:K378)</f>
        <v>368445</v>
      </c>
      <c r="L380" s="38">
        <f>SUBTOTAL(9,L7:L378)</f>
        <v>122730</v>
      </c>
      <c r="M380" s="97">
        <f>SUBTOTAL(9,M7:M378)</f>
        <v>181720</v>
      </c>
      <c r="S380" s="98"/>
      <c r="T380" s="97">
        <f t="shared" si="25"/>
        <v>2671715</v>
      </c>
    </row>
  </sheetData>
  <sortState ref="A6:FN339">
    <sortCondition ref="D6:D339"/>
    <sortCondition ref="S6:S339"/>
  </sortState>
  <mergeCells count="10">
    <mergeCell ref="G3:P3"/>
    <mergeCell ref="S3:S4"/>
    <mergeCell ref="D5:F5"/>
    <mergeCell ref="A1:P1"/>
    <mergeCell ref="A2:P2"/>
    <mergeCell ref="A3:A4"/>
    <mergeCell ref="B3:B4"/>
    <mergeCell ref="D3:D4"/>
    <mergeCell ref="E3:E4"/>
    <mergeCell ref="F3:F4"/>
  </mergeCells>
  <pageMargins left="0.7" right="0.45" top="1" bottom="1" header="0.3" footer="0.3"/>
  <pageSetup paperSize="5" orientation="landscape" verticalDpi="300" r:id="rId1"/>
  <headerFoot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pane xSplit="7" ySplit="4" topLeftCell="H44" activePane="bottomRight" state="frozen"/>
      <selection pane="topRight" activeCell="G1" sqref="G1"/>
      <selection pane="bottomLeft" activeCell="A6" sqref="A6"/>
      <selection pane="bottomRight" activeCell="H5" sqref="H5:O46"/>
    </sheetView>
  </sheetViews>
  <sheetFormatPr defaultColWidth="0" defaultRowHeight="16.5"/>
  <cols>
    <col min="1" max="1" width="6" style="1" customWidth="1"/>
    <col min="2" max="2" width="6.28515625" style="1" hidden="1" customWidth="1"/>
    <col min="3" max="3" width="13.140625" style="1" hidden="1" customWidth="1"/>
    <col min="4" max="4" width="5.5703125" style="1" bestFit="1" customWidth="1"/>
    <col min="5" max="5" width="6.7109375" style="3" customWidth="1"/>
    <col min="6" max="6" width="22" style="4" customWidth="1"/>
    <col min="7" max="7" width="6.5703125" style="3" customWidth="1"/>
    <col min="8" max="8" width="8.85546875" style="1" customWidth="1"/>
    <col min="9" max="9" width="7.5703125" style="1" customWidth="1"/>
    <col min="10" max="11" width="7" style="1" customWidth="1"/>
    <col min="12" max="13" width="9.140625" style="1" customWidth="1"/>
    <col min="14" max="14" width="6.28515625" style="1" customWidth="1"/>
    <col min="15" max="15" width="12.7109375" style="1" bestFit="1" customWidth="1"/>
    <col min="16" max="17" width="7.5703125" style="1" customWidth="1"/>
    <col min="18" max="97" width="9.140625" style="1" customWidth="1"/>
    <col min="98" max="98" width="4.42578125" style="1" customWidth="1"/>
    <col min="99" max="100" width="0" style="1" hidden="1" customWidth="1"/>
    <col min="101" max="101" width="5.28515625" style="1" customWidth="1"/>
    <col min="102" max="102" width="6.5703125" style="1" customWidth="1"/>
    <col min="103" max="103" width="26.42578125" style="1" customWidth="1"/>
    <col min="104" max="104" width="6.5703125" style="1" customWidth="1"/>
    <col min="105" max="110" width="8.85546875" style="1" customWidth="1"/>
    <col min="111" max="111" width="13.42578125" style="1" customWidth="1"/>
    <col min="112" max="112" width="13.28515625" style="1" customWidth="1"/>
    <col min="113" max="113" width="9" style="1" customWidth="1"/>
    <col min="114" max="114" width="6.85546875" style="1" customWidth="1"/>
    <col min="115" max="115" width="5.42578125" style="1" customWidth="1"/>
    <col min="116" max="117" width="8.85546875" style="1" customWidth="1"/>
    <col min="118" max="118" width="10.7109375" style="1" customWidth="1"/>
    <col min="119" max="119" width="8.28515625" style="1" customWidth="1"/>
    <col min="120" max="120" width="7.7109375" style="1" customWidth="1"/>
    <col min="121" max="121" width="8.42578125" style="1" customWidth="1"/>
    <col min="122" max="122" width="9.140625" style="1" customWidth="1"/>
    <col min="123" max="123" width="8" style="1" customWidth="1"/>
    <col min="124" max="124" width="6.28515625" style="1" customWidth="1"/>
    <col min="125" max="125" width="7.28515625" style="1" customWidth="1"/>
    <col min="126" max="127" width="7.5703125" style="1" customWidth="1"/>
    <col min="128" max="128" width="6.7109375" style="1" customWidth="1"/>
    <col min="129" max="129" width="9.140625" style="1" customWidth="1"/>
    <col min="130" max="130" width="6.28515625" style="1" customWidth="1"/>
    <col min="131" max="132" width="8" style="1" customWidth="1"/>
    <col min="133" max="133" width="6.7109375" style="1" customWidth="1"/>
    <col min="134" max="134" width="9.140625" style="1" customWidth="1"/>
    <col min="135" max="135" width="7.28515625" style="1" customWidth="1"/>
    <col min="136" max="136" width="9.140625" style="1" customWidth="1"/>
    <col min="137" max="137" width="9.28515625" style="1" customWidth="1"/>
    <col min="138" max="149" width="0" style="1" hidden="1"/>
    <col min="150" max="150" width="6" style="1" customWidth="1"/>
    <col min="151" max="152" width="0" style="1" hidden="1" customWidth="1"/>
    <col min="153" max="153" width="5.5703125" style="1" bestFit="1" customWidth="1"/>
    <col min="154" max="154" width="6.7109375" style="1" customWidth="1"/>
    <col min="155" max="155" width="22" style="1" customWidth="1"/>
    <col min="156" max="156" width="6.5703125" style="1" customWidth="1"/>
    <col min="157" max="158" width="8.85546875" style="1" customWidth="1"/>
    <col min="159" max="159" width="14.28515625" style="1" customWidth="1"/>
    <col min="160" max="160" width="8.85546875" style="1" customWidth="1"/>
    <col min="161" max="161" width="12.7109375" style="1" customWidth="1"/>
    <col min="162" max="162" width="6.5703125" style="1" customWidth="1"/>
    <col min="163" max="163" width="13.7109375" style="1" customWidth="1"/>
    <col min="164" max="166" width="15.28515625" style="1" customWidth="1"/>
    <col min="167" max="167" width="12.7109375" style="1" customWidth="1"/>
    <col min="168" max="168" width="9.85546875" style="1" customWidth="1"/>
    <col min="169" max="169" width="13" style="1" customWidth="1"/>
    <col min="170" max="172" width="8.85546875" style="1" customWidth="1"/>
    <col min="173" max="176" width="10.7109375" style="1" customWidth="1"/>
    <col min="177" max="177" width="7.85546875" style="1" customWidth="1"/>
    <col min="178" max="178" width="0" style="1" hidden="1" customWidth="1"/>
    <col min="179" max="179" width="8.7109375" style="1" customWidth="1"/>
    <col min="180" max="180" width="9.42578125" style="1" customWidth="1"/>
    <col min="181" max="182" width="0" style="1" hidden="1" customWidth="1"/>
    <col min="183" max="183" width="8" style="1" customWidth="1"/>
    <col min="184" max="184" width="0" style="1" hidden="1" customWidth="1"/>
    <col min="185" max="185" width="8" style="1" customWidth="1"/>
    <col min="186" max="186" width="8.85546875" style="1" customWidth="1"/>
    <col min="187" max="187" width="0" style="1" hidden="1" customWidth="1"/>
    <col min="188" max="188" width="7" style="1" customWidth="1"/>
    <col min="189" max="189" width="0" style="1" hidden="1" customWidth="1"/>
    <col min="190" max="190" width="6.28515625" style="1" customWidth="1"/>
    <col min="191" max="191" width="7.7109375" style="1" customWidth="1"/>
    <col min="192" max="193" width="0" style="1" hidden="1" customWidth="1"/>
    <col min="194" max="194" width="5.7109375" style="1" customWidth="1"/>
    <col min="195" max="195" width="0" style="1" hidden="1" customWidth="1"/>
    <col min="196" max="196" width="4.42578125" style="1" customWidth="1"/>
    <col min="197" max="197" width="0" style="1" hidden="1" customWidth="1"/>
    <col min="198" max="198" width="10.42578125" style="1" bestFit="1" customWidth="1"/>
    <col min="199" max="199" width="9" style="1" bestFit="1" customWidth="1"/>
    <col min="200" max="202" width="9.140625" style="1" customWidth="1"/>
    <col min="203" max="203" width="7.5703125" style="1" customWidth="1"/>
    <col min="204" max="204" width="15.42578125" style="1" customWidth="1"/>
    <col min="205" max="205" width="15.28515625" style="1" customWidth="1"/>
    <col min="206" max="206" width="12.7109375" style="1" bestFit="1" customWidth="1"/>
    <col min="207" max="207" width="5.7109375" style="1" customWidth="1"/>
    <col min="208" max="208" width="14.85546875" style="1" customWidth="1"/>
    <col min="209" max="209" width="12.7109375" style="1" bestFit="1" customWidth="1"/>
    <col min="210" max="210" width="7.28515625" style="1" bestFit="1" customWidth="1"/>
    <col min="211" max="211" width="11.28515625" style="1" customWidth="1"/>
    <col min="212" max="212" width="12.7109375" style="1" bestFit="1" customWidth="1"/>
    <col min="213" max="213" width="7.85546875" style="1" customWidth="1"/>
    <col min="214" max="214" width="12.7109375" style="1" bestFit="1" customWidth="1"/>
    <col min="215" max="215" width="13.7109375" style="1" bestFit="1" customWidth="1"/>
    <col min="216" max="216" width="12.7109375" style="1" customWidth="1"/>
    <col min="217" max="217" width="12.7109375" style="1" bestFit="1" customWidth="1"/>
    <col min="218" max="218" width="25.28515625" style="1" bestFit="1" customWidth="1"/>
    <col min="219" max="221" width="9.140625" style="1" customWidth="1"/>
    <col min="222" max="223" width="12.7109375" style="1" bestFit="1" customWidth="1"/>
    <col min="224" max="353" width="9.140625" style="1" customWidth="1"/>
    <col min="354" max="354" width="4.42578125" style="1" customWidth="1"/>
    <col min="355" max="356" width="0" style="1" hidden="1" customWidth="1"/>
    <col min="357" max="357" width="5.28515625" style="1" customWidth="1"/>
    <col min="358" max="358" width="6.5703125" style="1" customWidth="1"/>
    <col min="359" max="359" width="26.42578125" style="1" customWidth="1"/>
    <col min="360" max="360" width="6.5703125" style="1" customWidth="1"/>
    <col min="361" max="366" width="8.85546875" style="1" customWidth="1"/>
    <col min="367" max="367" width="13.42578125" style="1" customWidth="1"/>
    <col min="368" max="368" width="13.28515625" style="1" customWidth="1"/>
    <col min="369" max="369" width="9" style="1" customWidth="1"/>
    <col min="370" max="370" width="6.85546875" style="1" customWidth="1"/>
    <col min="371" max="371" width="5.42578125" style="1" customWidth="1"/>
    <col min="372" max="373" width="8.85546875" style="1" customWidth="1"/>
    <col min="374" max="374" width="10.7109375" style="1" customWidth="1"/>
    <col min="375" max="375" width="8.28515625" style="1" customWidth="1"/>
    <col min="376" max="376" width="7.7109375" style="1" customWidth="1"/>
    <col min="377" max="377" width="8.42578125" style="1" customWidth="1"/>
    <col min="378" max="378" width="9.140625" style="1" customWidth="1"/>
    <col min="379" max="379" width="8" style="1" customWidth="1"/>
    <col min="380" max="380" width="6.28515625" style="1" customWidth="1"/>
    <col min="381" max="381" width="7.28515625" style="1" customWidth="1"/>
    <col min="382" max="383" width="7.5703125" style="1" customWidth="1"/>
    <col min="384" max="384" width="6.7109375" style="1" customWidth="1"/>
    <col min="385" max="385" width="9.140625" style="1" customWidth="1"/>
    <col min="386" max="386" width="6.28515625" style="1" customWidth="1"/>
    <col min="387" max="388" width="8" style="1" customWidth="1"/>
    <col min="389" max="389" width="6.7109375" style="1" customWidth="1"/>
    <col min="390" max="390" width="9.140625" style="1" customWidth="1"/>
    <col min="391" max="391" width="7.28515625" style="1" customWidth="1"/>
    <col min="392" max="392" width="9.140625" style="1" customWidth="1"/>
    <col min="393" max="393" width="9.28515625" style="1" customWidth="1"/>
    <col min="394" max="405" width="0" style="1" hidden="1"/>
    <col min="406" max="406" width="6" style="1" customWidth="1"/>
    <col min="407" max="408" width="0" style="1" hidden="1" customWidth="1"/>
    <col min="409" max="409" width="5.5703125" style="1" bestFit="1" customWidth="1"/>
    <col min="410" max="410" width="6.7109375" style="1" customWidth="1"/>
    <col min="411" max="411" width="22" style="1" customWidth="1"/>
    <col min="412" max="412" width="6.5703125" style="1" customWidth="1"/>
    <col min="413" max="414" width="8.85546875" style="1" customWidth="1"/>
    <col min="415" max="415" width="14.28515625" style="1" customWidth="1"/>
    <col min="416" max="416" width="8.85546875" style="1" customWidth="1"/>
    <col min="417" max="417" width="12.7109375" style="1" customWidth="1"/>
    <col min="418" max="418" width="6.5703125" style="1" customWidth="1"/>
    <col min="419" max="419" width="13.7109375" style="1" customWidth="1"/>
    <col min="420" max="422" width="15.28515625" style="1" customWidth="1"/>
    <col min="423" max="423" width="12.7109375" style="1" customWidth="1"/>
    <col min="424" max="424" width="9.85546875" style="1" customWidth="1"/>
    <col min="425" max="425" width="13" style="1" customWidth="1"/>
    <col min="426" max="428" width="8.85546875" style="1" customWidth="1"/>
    <col min="429" max="432" width="10.7109375" style="1" customWidth="1"/>
    <col min="433" max="433" width="7.85546875" style="1" customWidth="1"/>
    <col min="434" max="434" width="0" style="1" hidden="1" customWidth="1"/>
    <col min="435" max="435" width="8.7109375" style="1" customWidth="1"/>
    <col min="436" max="436" width="9.42578125" style="1" customWidth="1"/>
    <col min="437" max="438" width="0" style="1" hidden="1" customWidth="1"/>
    <col min="439" max="439" width="8" style="1" customWidth="1"/>
    <col min="440" max="440" width="0" style="1" hidden="1" customWidth="1"/>
    <col min="441" max="441" width="8" style="1" customWidth="1"/>
    <col min="442" max="442" width="8.85546875" style="1" customWidth="1"/>
    <col min="443" max="443" width="0" style="1" hidden="1" customWidth="1"/>
    <col min="444" max="444" width="7" style="1" customWidth="1"/>
    <col min="445" max="445" width="0" style="1" hidden="1" customWidth="1"/>
    <col min="446" max="446" width="6.28515625" style="1" customWidth="1"/>
    <col min="447" max="447" width="7.7109375" style="1" customWidth="1"/>
    <col min="448" max="449" width="0" style="1" hidden="1" customWidth="1"/>
    <col min="450" max="450" width="5.7109375" style="1" customWidth="1"/>
    <col min="451" max="451" width="0" style="1" hidden="1" customWidth="1"/>
    <col min="452" max="452" width="4.42578125" style="1" customWidth="1"/>
    <col min="453" max="453" width="0" style="1" hidden="1" customWidth="1"/>
    <col min="454" max="454" width="10.42578125" style="1" bestFit="1" customWidth="1"/>
    <col min="455" max="455" width="9" style="1" bestFit="1" customWidth="1"/>
    <col min="456" max="458" width="9.140625" style="1" customWidth="1"/>
    <col min="459" max="459" width="7.5703125" style="1" customWidth="1"/>
    <col min="460" max="460" width="15.42578125" style="1" customWidth="1"/>
    <col min="461" max="461" width="15.28515625" style="1" customWidth="1"/>
    <col min="462" max="462" width="12.7109375" style="1" bestFit="1" customWidth="1"/>
    <col min="463" max="463" width="5.7109375" style="1" customWidth="1"/>
    <col min="464" max="464" width="14.85546875" style="1" customWidth="1"/>
    <col min="465" max="465" width="12.7109375" style="1" bestFit="1" customWidth="1"/>
    <col min="466" max="466" width="7.28515625" style="1" bestFit="1" customWidth="1"/>
    <col min="467" max="467" width="11.28515625" style="1" customWidth="1"/>
    <col min="468" max="468" width="12.7109375" style="1" bestFit="1" customWidth="1"/>
    <col min="469" max="469" width="7.85546875" style="1" customWidth="1"/>
    <col min="470" max="470" width="12.7109375" style="1" bestFit="1" customWidth="1"/>
    <col min="471" max="471" width="13.7109375" style="1" bestFit="1" customWidth="1"/>
    <col min="472" max="472" width="12.7109375" style="1" customWidth="1"/>
    <col min="473" max="473" width="12.7109375" style="1" bestFit="1" customWidth="1"/>
    <col min="474" max="474" width="25.28515625" style="1" bestFit="1" customWidth="1"/>
    <col min="475" max="477" width="9.140625" style="1" customWidth="1"/>
    <col min="478" max="479" width="12.7109375" style="1" bestFit="1" customWidth="1"/>
    <col min="480" max="609" width="9.140625" style="1" customWidth="1"/>
    <col min="610" max="610" width="4.42578125" style="1" customWidth="1"/>
    <col min="611" max="612" width="0" style="1" hidden="1" customWidth="1"/>
    <col min="613" max="613" width="5.28515625" style="1" customWidth="1"/>
    <col min="614" max="614" width="6.5703125" style="1" customWidth="1"/>
    <col min="615" max="615" width="26.42578125" style="1" customWidth="1"/>
    <col min="616" max="616" width="6.5703125" style="1" customWidth="1"/>
    <col min="617" max="622" width="8.85546875" style="1" customWidth="1"/>
    <col min="623" max="623" width="13.42578125" style="1" customWidth="1"/>
    <col min="624" max="624" width="13.28515625" style="1" customWidth="1"/>
    <col min="625" max="625" width="9" style="1" customWidth="1"/>
    <col min="626" max="626" width="6.85546875" style="1" customWidth="1"/>
    <col min="627" max="627" width="5.42578125" style="1" customWidth="1"/>
    <col min="628" max="629" width="8.85546875" style="1" customWidth="1"/>
    <col min="630" max="630" width="10.7109375" style="1" customWidth="1"/>
    <col min="631" max="631" width="8.28515625" style="1" customWidth="1"/>
    <col min="632" max="632" width="7.7109375" style="1" customWidth="1"/>
    <col min="633" max="633" width="8.42578125" style="1" customWidth="1"/>
    <col min="634" max="634" width="9.140625" style="1" customWidth="1"/>
    <col min="635" max="635" width="8" style="1" customWidth="1"/>
    <col min="636" max="636" width="6.28515625" style="1" customWidth="1"/>
    <col min="637" max="637" width="7.28515625" style="1" customWidth="1"/>
    <col min="638" max="639" width="7.5703125" style="1" customWidth="1"/>
    <col min="640" max="640" width="6.7109375" style="1" customWidth="1"/>
    <col min="641" max="641" width="9.140625" style="1" customWidth="1"/>
    <col min="642" max="642" width="6.28515625" style="1" customWidth="1"/>
    <col min="643" max="644" width="8" style="1" customWidth="1"/>
    <col min="645" max="645" width="6.7109375" style="1" customWidth="1"/>
    <col min="646" max="646" width="9.140625" style="1" customWidth="1"/>
    <col min="647" max="647" width="7.28515625" style="1" customWidth="1"/>
    <col min="648" max="648" width="9.140625" style="1" customWidth="1"/>
    <col min="649" max="649" width="9.28515625" style="1" customWidth="1"/>
    <col min="650" max="661" width="0" style="1" hidden="1"/>
    <col min="662" max="662" width="6" style="1" customWidth="1"/>
    <col min="663" max="664" width="0" style="1" hidden="1" customWidth="1"/>
    <col min="665" max="665" width="5.5703125" style="1" bestFit="1" customWidth="1"/>
    <col min="666" max="666" width="6.7109375" style="1" customWidth="1"/>
    <col min="667" max="667" width="22" style="1" customWidth="1"/>
    <col min="668" max="668" width="6.5703125" style="1" customWidth="1"/>
    <col min="669" max="670" width="8.85546875" style="1" customWidth="1"/>
    <col min="671" max="671" width="14.28515625" style="1" customWidth="1"/>
    <col min="672" max="672" width="8.85546875" style="1" customWidth="1"/>
    <col min="673" max="673" width="12.7109375" style="1" customWidth="1"/>
    <col min="674" max="674" width="6.5703125" style="1" customWidth="1"/>
    <col min="675" max="675" width="13.7109375" style="1" customWidth="1"/>
    <col min="676" max="678" width="15.28515625" style="1" customWidth="1"/>
    <col min="679" max="679" width="12.7109375" style="1" customWidth="1"/>
    <col min="680" max="680" width="9.85546875" style="1" customWidth="1"/>
    <col min="681" max="681" width="13" style="1" customWidth="1"/>
    <col min="682" max="684" width="8.85546875" style="1" customWidth="1"/>
    <col min="685" max="688" width="10.7109375" style="1" customWidth="1"/>
    <col min="689" max="689" width="7.85546875" style="1" customWidth="1"/>
    <col min="690" max="690" width="0" style="1" hidden="1" customWidth="1"/>
    <col min="691" max="691" width="8.7109375" style="1" customWidth="1"/>
    <col min="692" max="692" width="9.42578125" style="1" customWidth="1"/>
    <col min="693" max="694" width="0" style="1" hidden="1" customWidth="1"/>
    <col min="695" max="695" width="8" style="1" customWidth="1"/>
    <col min="696" max="696" width="0" style="1" hidden="1" customWidth="1"/>
    <col min="697" max="697" width="8" style="1" customWidth="1"/>
    <col min="698" max="698" width="8.85546875" style="1" customWidth="1"/>
    <col min="699" max="699" width="0" style="1" hidden="1" customWidth="1"/>
    <col min="700" max="700" width="7" style="1" customWidth="1"/>
    <col min="701" max="701" width="0" style="1" hidden="1" customWidth="1"/>
    <col min="702" max="702" width="6.28515625" style="1" customWidth="1"/>
    <col min="703" max="703" width="7.7109375" style="1" customWidth="1"/>
    <col min="704" max="705" width="0" style="1" hidden="1" customWidth="1"/>
    <col min="706" max="706" width="5.7109375" style="1" customWidth="1"/>
    <col min="707" max="707" width="0" style="1" hidden="1" customWidth="1"/>
    <col min="708" max="708" width="4.42578125" style="1" customWidth="1"/>
    <col min="709" max="709" width="0" style="1" hidden="1" customWidth="1"/>
    <col min="710" max="710" width="10.42578125" style="1" bestFit="1" customWidth="1"/>
    <col min="711" max="711" width="9" style="1" bestFit="1" customWidth="1"/>
    <col min="712" max="714" width="9.140625" style="1" customWidth="1"/>
    <col min="715" max="715" width="7.5703125" style="1" customWidth="1"/>
    <col min="716" max="716" width="15.42578125" style="1" customWidth="1"/>
    <col min="717" max="717" width="15.28515625" style="1" customWidth="1"/>
    <col min="718" max="718" width="12.7109375" style="1" bestFit="1" customWidth="1"/>
    <col min="719" max="719" width="5.7109375" style="1" customWidth="1"/>
    <col min="720" max="720" width="14.85546875" style="1" customWidth="1"/>
    <col min="721" max="721" width="12.7109375" style="1" bestFit="1" customWidth="1"/>
    <col min="722" max="722" width="7.28515625" style="1" bestFit="1" customWidth="1"/>
    <col min="723" max="723" width="11.28515625" style="1" customWidth="1"/>
    <col min="724" max="724" width="12.7109375" style="1" bestFit="1" customWidth="1"/>
    <col min="725" max="725" width="7.85546875" style="1" customWidth="1"/>
    <col min="726" max="726" width="12.7109375" style="1" bestFit="1" customWidth="1"/>
    <col min="727" max="727" width="13.7109375" style="1" bestFit="1" customWidth="1"/>
    <col min="728" max="728" width="12.7109375" style="1" customWidth="1"/>
    <col min="729" max="729" width="12.7109375" style="1" bestFit="1" customWidth="1"/>
    <col min="730" max="730" width="25.28515625" style="1" bestFit="1" customWidth="1"/>
    <col min="731" max="733" width="9.140625" style="1" customWidth="1"/>
    <col min="734" max="735" width="12.7109375" style="1" bestFit="1" customWidth="1"/>
    <col min="736" max="865" width="9.140625" style="1" customWidth="1"/>
    <col min="866" max="866" width="4.42578125" style="1" customWidth="1"/>
    <col min="867" max="868" width="0" style="1" hidden="1" customWidth="1"/>
    <col min="869" max="869" width="5.28515625" style="1" customWidth="1"/>
    <col min="870" max="870" width="6.5703125" style="1" customWidth="1"/>
    <col min="871" max="871" width="26.42578125" style="1" customWidth="1"/>
    <col min="872" max="872" width="6.5703125" style="1" customWidth="1"/>
    <col min="873" max="878" width="8.85546875" style="1" customWidth="1"/>
    <col min="879" max="879" width="13.42578125" style="1" customWidth="1"/>
    <col min="880" max="880" width="13.28515625" style="1" customWidth="1"/>
    <col min="881" max="881" width="9" style="1" customWidth="1"/>
    <col min="882" max="882" width="6.85546875" style="1" customWidth="1"/>
    <col min="883" max="883" width="5.42578125" style="1" customWidth="1"/>
    <col min="884" max="885" width="8.85546875" style="1" customWidth="1"/>
    <col min="886" max="886" width="10.7109375" style="1" customWidth="1"/>
    <col min="887" max="887" width="8.28515625" style="1" customWidth="1"/>
    <col min="888" max="888" width="7.7109375" style="1" customWidth="1"/>
    <col min="889" max="889" width="8.42578125" style="1" customWidth="1"/>
    <col min="890" max="890" width="9.140625" style="1" customWidth="1"/>
    <col min="891" max="891" width="8" style="1" customWidth="1"/>
    <col min="892" max="892" width="6.28515625" style="1" customWidth="1"/>
    <col min="893" max="893" width="7.28515625" style="1" customWidth="1"/>
    <col min="894" max="895" width="7.5703125" style="1" customWidth="1"/>
    <col min="896" max="896" width="6.7109375" style="1" customWidth="1"/>
    <col min="897" max="897" width="9.140625" style="1" customWidth="1"/>
    <col min="898" max="898" width="6.28515625" style="1" customWidth="1"/>
    <col min="899" max="900" width="8" style="1" customWidth="1"/>
    <col min="901" max="901" width="6.7109375" style="1" customWidth="1"/>
    <col min="902" max="902" width="9.140625" style="1" customWidth="1"/>
    <col min="903" max="903" width="7.28515625" style="1" customWidth="1"/>
    <col min="904" max="904" width="9.140625" style="1" customWidth="1"/>
    <col min="905" max="905" width="9.28515625" style="1" customWidth="1"/>
    <col min="906" max="917" width="0" style="1" hidden="1"/>
    <col min="918" max="918" width="6" style="1" customWidth="1"/>
    <col min="919" max="920" width="0" style="1" hidden="1" customWidth="1"/>
    <col min="921" max="921" width="5.5703125" style="1" bestFit="1" customWidth="1"/>
    <col min="922" max="922" width="6.7109375" style="1" customWidth="1"/>
    <col min="923" max="923" width="22" style="1" customWidth="1"/>
    <col min="924" max="924" width="6.5703125" style="1" customWidth="1"/>
    <col min="925" max="926" width="8.85546875" style="1" customWidth="1"/>
    <col min="927" max="927" width="14.28515625" style="1" customWidth="1"/>
    <col min="928" max="928" width="8.85546875" style="1" customWidth="1"/>
    <col min="929" max="929" width="12.7109375" style="1" customWidth="1"/>
    <col min="930" max="930" width="6.5703125" style="1" customWidth="1"/>
    <col min="931" max="931" width="13.7109375" style="1" customWidth="1"/>
    <col min="932" max="934" width="15.28515625" style="1" customWidth="1"/>
    <col min="935" max="935" width="12.7109375" style="1" customWidth="1"/>
    <col min="936" max="936" width="9.85546875" style="1" customWidth="1"/>
    <col min="937" max="937" width="13" style="1" customWidth="1"/>
    <col min="938" max="940" width="8.85546875" style="1" customWidth="1"/>
    <col min="941" max="944" width="10.7109375" style="1" customWidth="1"/>
    <col min="945" max="945" width="7.85546875" style="1" customWidth="1"/>
    <col min="946" max="946" width="0" style="1" hidden="1" customWidth="1"/>
    <col min="947" max="947" width="8.7109375" style="1" customWidth="1"/>
    <col min="948" max="948" width="9.42578125" style="1" customWidth="1"/>
    <col min="949" max="950" width="0" style="1" hidden="1" customWidth="1"/>
    <col min="951" max="951" width="8" style="1" customWidth="1"/>
    <col min="952" max="952" width="0" style="1" hidden="1" customWidth="1"/>
    <col min="953" max="953" width="8" style="1" customWidth="1"/>
    <col min="954" max="954" width="8.85546875" style="1" customWidth="1"/>
    <col min="955" max="955" width="0" style="1" hidden="1" customWidth="1"/>
    <col min="956" max="956" width="7" style="1" customWidth="1"/>
    <col min="957" max="957" width="0" style="1" hidden="1" customWidth="1"/>
    <col min="958" max="958" width="6.28515625" style="1" customWidth="1"/>
    <col min="959" max="959" width="7.7109375" style="1" customWidth="1"/>
    <col min="960" max="961" width="0" style="1" hidden="1" customWidth="1"/>
    <col min="962" max="962" width="5.7109375" style="1" customWidth="1"/>
    <col min="963" max="963" width="0" style="1" hidden="1" customWidth="1"/>
    <col min="964" max="964" width="4.42578125" style="1" customWidth="1"/>
    <col min="965" max="965" width="0" style="1" hidden="1" customWidth="1"/>
    <col min="966" max="966" width="10.42578125" style="1" bestFit="1" customWidth="1"/>
    <col min="967" max="967" width="9" style="1" bestFit="1" customWidth="1"/>
    <col min="968" max="970" width="9.140625" style="1" customWidth="1"/>
    <col min="971" max="971" width="7.5703125" style="1" customWidth="1"/>
    <col min="972" max="972" width="15.42578125" style="1" customWidth="1"/>
    <col min="973" max="973" width="15.28515625" style="1" customWidth="1"/>
    <col min="974" max="974" width="12.7109375" style="1" bestFit="1" customWidth="1"/>
    <col min="975" max="975" width="5.7109375" style="1" customWidth="1"/>
    <col min="976" max="976" width="14.85546875" style="1" customWidth="1"/>
    <col min="977" max="977" width="12.7109375" style="1" bestFit="1" customWidth="1"/>
    <col min="978" max="978" width="7.28515625" style="1" bestFit="1" customWidth="1"/>
    <col min="979" max="979" width="11.28515625" style="1" customWidth="1"/>
    <col min="980" max="980" width="12.7109375" style="1" bestFit="1" customWidth="1"/>
    <col min="981" max="981" width="7.85546875" style="1" customWidth="1"/>
    <col min="982" max="982" width="12.7109375" style="1" bestFit="1" customWidth="1"/>
    <col min="983" max="983" width="13.7109375" style="1" bestFit="1" customWidth="1"/>
    <col min="984" max="984" width="12.7109375" style="1" customWidth="1"/>
    <col min="985" max="985" width="12.7109375" style="1" bestFit="1" customWidth="1"/>
    <col min="986" max="986" width="25.28515625" style="1" bestFit="1" customWidth="1"/>
    <col min="987" max="989" width="9.140625" style="1" customWidth="1"/>
    <col min="990" max="991" width="12.7109375" style="1" bestFit="1" customWidth="1"/>
    <col min="992" max="1121" width="9.140625" style="1" customWidth="1"/>
    <col min="1122" max="1122" width="4.42578125" style="1" customWidth="1"/>
    <col min="1123" max="1124" width="0" style="1" hidden="1" customWidth="1"/>
    <col min="1125" max="1125" width="5.28515625" style="1" customWidth="1"/>
    <col min="1126" max="1126" width="6.5703125" style="1" customWidth="1"/>
    <col min="1127" max="1127" width="26.42578125" style="1" customWidth="1"/>
    <col min="1128" max="1128" width="6.5703125" style="1" customWidth="1"/>
    <col min="1129" max="1134" width="8.85546875" style="1" customWidth="1"/>
    <col min="1135" max="1135" width="13.42578125" style="1" customWidth="1"/>
    <col min="1136" max="1136" width="13.28515625" style="1" customWidth="1"/>
    <col min="1137" max="1137" width="9" style="1" customWidth="1"/>
    <col min="1138" max="1138" width="6.85546875" style="1" customWidth="1"/>
    <col min="1139" max="1139" width="5.42578125" style="1" customWidth="1"/>
    <col min="1140" max="1141" width="8.85546875" style="1" customWidth="1"/>
    <col min="1142" max="1142" width="10.7109375" style="1" customWidth="1"/>
    <col min="1143" max="1143" width="8.28515625" style="1" customWidth="1"/>
    <col min="1144" max="1144" width="7.7109375" style="1" customWidth="1"/>
    <col min="1145" max="1145" width="8.42578125" style="1" customWidth="1"/>
    <col min="1146" max="1146" width="9.140625" style="1" customWidth="1"/>
    <col min="1147" max="1147" width="8" style="1" customWidth="1"/>
    <col min="1148" max="1148" width="6.28515625" style="1" customWidth="1"/>
    <col min="1149" max="1149" width="7.28515625" style="1" customWidth="1"/>
    <col min="1150" max="1151" width="7.5703125" style="1" customWidth="1"/>
    <col min="1152" max="1152" width="6.7109375" style="1" customWidth="1"/>
    <col min="1153" max="1153" width="9.140625" style="1" customWidth="1"/>
    <col min="1154" max="1154" width="6.28515625" style="1" customWidth="1"/>
    <col min="1155" max="1156" width="8" style="1" customWidth="1"/>
    <col min="1157" max="1157" width="6.7109375" style="1" customWidth="1"/>
    <col min="1158" max="1158" width="9.140625" style="1" customWidth="1"/>
    <col min="1159" max="1159" width="7.28515625" style="1" customWidth="1"/>
    <col min="1160" max="1160" width="9.140625" style="1" customWidth="1"/>
    <col min="1161" max="1161" width="9.28515625" style="1" customWidth="1"/>
    <col min="1162" max="1173" width="0" style="1" hidden="1"/>
    <col min="1174" max="1174" width="6" style="1" customWidth="1"/>
    <col min="1175" max="1176" width="0" style="1" hidden="1" customWidth="1"/>
    <col min="1177" max="1177" width="5.5703125" style="1" bestFit="1" customWidth="1"/>
    <col min="1178" max="1178" width="6.7109375" style="1" customWidth="1"/>
    <col min="1179" max="1179" width="22" style="1" customWidth="1"/>
    <col min="1180" max="1180" width="6.5703125" style="1" customWidth="1"/>
    <col min="1181" max="1182" width="8.85546875" style="1" customWidth="1"/>
    <col min="1183" max="1183" width="14.28515625" style="1" customWidth="1"/>
    <col min="1184" max="1184" width="8.85546875" style="1" customWidth="1"/>
    <col min="1185" max="1185" width="12.7109375" style="1" customWidth="1"/>
    <col min="1186" max="1186" width="6.5703125" style="1" customWidth="1"/>
    <col min="1187" max="1187" width="13.7109375" style="1" customWidth="1"/>
    <col min="1188" max="1190" width="15.28515625" style="1" customWidth="1"/>
    <col min="1191" max="1191" width="12.7109375" style="1" customWidth="1"/>
    <col min="1192" max="1192" width="9.85546875" style="1" customWidth="1"/>
    <col min="1193" max="1193" width="13" style="1" customWidth="1"/>
    <col min="1194" max="1196" width="8.85546875" style="1" customWidth="1"/>
    <col min="1197" max="1200" width="10.7109375" style="1" customWidth="1"/>
    <col min="1201" max="1201" width="7.85546875" style="1" customWidth="1"/>
    <col min="1202" max="1202" width="0" style="1" hidden="1" customWidth="1"/>
    <col min="1203" max="1203" width="8.7109375" style="1" customWidth="1"/>
    <col min="1204" max="1204" width="9.42578125" style="1" customWidth="1"/>
    <col min="1205" max="1206" width="0" style="1" hidden="1" customWidth="1"/>
    <col min="1207" max="1207" width="8" style="1" customWidth="1"/>
    <col min="1208" max="1208" width="0" style="1" hidden="1" customWidth="1"/>
    <col min="1209" max="1209" width="8" style="1" customWidth="1"/>
    <col min="1210" max="1210" width="8.85546875" style="1" customWidth="1"/>
    <col min="1211" max="1211" width="0" style="1" hidden="1" customWidth="1"/>
    <col min="1212" max="1212" width="7" style="1" customWidth="1"/>
    <col min="1213" max="1213" width="0" style="1" hidden="1" customWidth="1"/>
    <col min="1214" max="1214" width="6.28515625" style="1" customWidth="1"/>
    <col min="1215" max="1215" width="7.7109375" style="1" customWidth="1"/>
    <col min="1216" max="1217" width="0" style="1" hidden="1" customWidth="1"/>
    <col min="1218" max="1218" width="5.7109375" style="1" customWidth="1"/>
    <col min="1219" max="1219" width="0" style="1" hidden="1" customWidth="1"/>
    <col min="1220" max="1220" width="4.42578125" style="1" customWidth="1"/>
    <col min="1221" max="1221" width="0" style="1" hidden="1" customWidth="1"/>
    <col min="1222" max="1222" width="10.42578125" style="1" bestFit="1" customWidth="1"/>
    <col min="1223" max="1223" width="9" style="1" bestFit="1" customWidth="1"/>
    <col min="1224" max="1226" width="9.140625" style="1" customWidth="1"/>
    <col min="1227" max="1227" width="7.5703125" style="1" customWidth="1"/>
    <col min="1228" max="1228" width="15.42578125" style="1" customWidth="1"/>
    <col min="1229" max="1229" width="15.28515625" style="1" customWidth="1"/>
    <col min="1230" max="1230" width="12.7109375" style="1" bestFit="1" customWidth="1"/>
    <col min="1231" max="1231" width="5.7109375" style="1" customWidth="1"/>
    <col min="1232" max="1232" width="14.85546875" style="1" customWidth="1"/>
    <col min="1233" max="1233" width="12.7109375" style="1" bestFit="1" customWidth="1"/>
    <col min="1234" max="1234" width="7.28515625" style="1" bestFit="1" customWidth="1"/>
    <col min="1235" max="1235" width="11.28515625" style="1" customWidth="1"/>
    <col min="1236" max="1236" width="12.7109375" style="1" bestFit="1" customWidth="1"/>
    <col min="1237" max="1237" width="7.85546875" style="1" customWidth="1"/>
    <col min="1238" max="1238" width="12.7109375" style="1" bestFit="1" customWidth="1"/>
    <col min="1239" max="1239" width="13.7109375" style="1" bestFit="1" customWidth="1"/>
    <col min="1240" max="1240" width="12.7109375" style="1" customWidth="1"/>
    <col min="1241" max="1241" width="12.7109375" style="1" bestFit="1" customWidth="1"/>
    <col min="1242" max="1242" width="25.28515625" style="1" bestFit="1" customWidth="1"/>
    <col min="1243" max="1245" width="9.140625" style="1" customWidth="1"/>
    <col min="1246" max="1247" width="12.7109375" style="1" bestFit="1" customWidth="1"/>
    <col min="1248" max="1377" width="9.140625" style="1" customWidth="1"/>
    <col min="1378" max="1378" width="4.42578125" style="1" customWidth="1"/>
    <col min="1379" max="1380" width="0" style="1" hidden="1" customWidth="1"/>
    <col min="1381" max="1381" width="5.28515625" style="1" customWidth="1"/>
    <col min="1382" max="1382" width="6.5703125" style="1" customWidth="1"/>
    <col min="1383" max="1383" width="26.42578125" style="1" customWidth="1"/>
    <col min="1384" max="1384" width="6.5703125" style="1" customWidth="1"/>
    <col min="1385" max="1390" width="8.85546875" style="1" customWidth="1"/>
    <col min="1391" max="1391" width="13.42578125" style="1" customWidth="1"/>
    <col min="1392" max="1392" width="13.28515625" style="1" customWidth="1"/>
    <col min="1393" max="1393" width="9" style="1" customWidth="1"/>
    <col min="1394" max="1394" width="6.85546875" style="1" customWidth="1"/>
    <col min="1395" max="1395" width="5.42578125" style="1" customWidth="1"/>
    <col min="1396" max="1397" width="8.85546875" style="1" customWidth="1"/>
    <col min="1398" max="1398" width="10.7109375" style="1" customWidth="1"/>
    <col min="1399" max="1399" width="8.28515625" style="1" customWidth="1"/>
    <col min="1400" max="1400" width="7.7109375" style="1" customWidth="1"/>
    <col min="1401" max="1401" width="8.42578125" style="1" customWidth="1"/>
    <col min="1402" max="1402" width="9.140625" style="1" customWidth="1"/>
    <col min="1403" max="1403" width="8" style="1" customWidth="1"/>
    <col min="1404" max="1404" width="6.28515625" style="1" customWidth="1"/>
    <col min="1405" max="1405" width="7.28515625" style="1" customWidth="1"/>
    <col min="1406" max="1407" width="7.5703125" style="1" customWidth="1"/>
    <col min="1408" max="1408" width="6.7109375" style="1" customWidth="1"/>
    <col min="1409" max="1409" width="9.140625" style="1" customWidth="1"/>
    <col min="1410" max="1410" width="6.28515625" style="1" customWidth="1"/>
    <col min="1411" max="1412" width="8" style="1" customWidth="1"/>
    <col min="1413" max="1413" width="6.7109375" style="1" customWidth="1"/>
    <col min="1414" max="1414" width="9.140625" style="1" customWidth="1"/>
    <col min="1415" max="1415" width="7.28515625" style="1" customWidth="1"/>
    <col min="1416" max="1416" width="9.140625" style="1" customWidth="1"/>
    <col min="1417" max="1417" width="9.28515625" style="1" customWidth="1"/>
    <col min="1418" max="1429" width="0" style="1" hidden="1"/>
    <col min="1430" max="1430" width="6" style="1" customWidth="1"/>
    <col min="1431" max="1432" width="0" style="1" hidden="1" customWidth="1"/>
    <col min="1433" max="1433" width="5.5703125" style="1" bestFit="1" customWidth="1"/>
    <col min="1434" max="1434" width="6.7109375" style="1" customWidth="1"/>
    <col min="1435" max="1435" width="22" style="1" customWidth="1"/>
    <col min="1436" max="1436" width="6.5703125" style="1" customWidth="1"/>
    <col min="1437" max="1438" width="8.85546875" style="1" customWidth="1"/>
    <col min="1439" max="1439" width="14.28515625" style="1" customWidth="1"/>
    <col min="1440" max="1440" width="8.85546875" style="1" customWidth="1"/>
    <col min="1441" max="1441" width="12.7109375" style="1" customWidth="1"/>
    <col min="1442" max="1442" width="6.5703125" style="1" customWidth="1"/>
    <col min="1443" max="1443" width="13.7109375" style="1" customWidth="1"/>
    <col min="1444" max="1446" width="15.28515625" style="1" customWidth="1"/>
    <col min="1447" max="1447" width="12.7109375" style="1" customWidth="1"/>
    <col min="1448" max="1448" width="9.85546875" style="1" customWidth="1"/>
    <col min="1449" max="1449" width="13" style="1" customWidth="1"/>
    <col min="1450" max="1452" width="8.85546875" style="1" customWidth="1"/>
    <col min="1453" max="1456" width="10.7109375" style="1" customWidth="1"/>
    <col min="1457" max="1457" width="7.85546875" style="1" customWidth="1"/>
    <col min="1458" max="1458" width="0" style="1" hidden="1" customWidth="1"/>
    <col min="1459" max="1459" width="8.7109375" style="1" customWidth="1"/>
    <col min="1460" max="1460" width="9.42578125" style="1" customWidth="1"/>
    <col min="1461" max="1462" width="0" style="1" hidden="1" customWidth="1"/>
    <col min="1463" max="1463" width="8" style="1" customWidth="1"/>
    <col min="1464" max="1464" width="0" style="1" hidden="1" customWidth="1"/>
    <col min="1465" max="1465" width="8" style="1" customWidth="1"/>
    <col min="1466" max="1466" width="8.85546875" style="1" customWidth="1"/>
    <col min="1467" max="1467" width="0" style="1" hidden="1" customWidth="1"/>
    <col min="1468" max="1468" width="7" style="1" customWidth="1"/>
    <col min="1469" max="1469" width="0" style="1" hidden="1" customWidth="1"/>
    <col min="1470" max="1470" width="6.28515625" style="1" customWidth="1"/>
    <col min="1471" max="1471" width="7.7109375" style="1" customWidth="1"/>
    <col min="1472" max="1473" width="0" style="1" hidden="1" customWidth="1"/>
    <col min="1474" max="1474" width="5.7109375" style="1" customWidth="1"/>
    <col min="1475" max="1475" width="0" style="1" hidden="1" customWidth="1"/>
    <col min="1476" max="1476" width="4.42578125" style="1" customWidth="1"/>
    <col min="1477" max="1477" width="0" style="1" hidden="1" customWidth="1"/>
    <col min="1478" max="1478" width="10.42578125" style="1" bestFit="1" customWidth="1"/>
    <col min="1479" max="1479" width="9" style="1" bestFit="1" customWidth="1"/>
    <col min="1480" max="1482" width="9.140625" style="1" customWidth="1"/>
    <col min="1483" max="1483" width="7.5703125" style="1" customWidth="1"/>
    <col min="1484" max="1484" width="15.42578125" style="1" customWidth="1"/>
    <col min="1485" max="1485" width="15.28515625" style="1" customWidth="1"/>
    <col min="1486" max="1486" width="12.7109375" style="1" bestFit="1" customWidth="1"/>
    <col min="1487" max="1487" width="5.7109375" style="1" customWidth="1"/>
    <col min="1488" max="1488" width="14.85546875" style="1" customWidth="1"/>
    <col min="1489" max="1489" width="12.7109375" style="1" bestFit="1" customWidth="1"/>
    <col min="1490" max="1490" width="7.28515625" style="1" bestFit="1" customWidth="1"/>
    <col min="1491" max="1491" width="11.28515625" style="1" customWidth="1"/>
    <col min="1492" max="1492" width="12.7109375" style="1" bestFit="1" customWidth="1"/>
    <col min="1493" max="1493" width="7.85546875" style="1" customWidth="1"/>
    <col min="1494" max="1494" width="12.7109375" style="1" bestFit="1" customWidth="1"/>
    <col min="1495" max="1495" width="13.7109375" style="1" bestFit="1" customWidth="1"/>
    <col min="1496" max="1496" width="12.7109375" style="1" customWidth="1"/>
    <col min="1497" max="1497" width="12.7109375" style="1" bestFit="1" customWidth="1"/>
    <col min="1498" max="1498" width="25.28515625" style="1" bestFit="1" customWidth="1"/>
    <col min="1499" max="1501" width="9.140625" style="1" customWidth="1"/>
    <col min="1502" max="1503" width="12.7109375" style="1" bestFit="1" customWidth="1"/>
    <col min="1504" max="1633" width="9.140625" style="1" customWidth="1"/>
    <col min="1634" max="1634" width="4.42578125" style="1" customWidth="1"/>
    <col min="1635" max="1636" width="0" style="1" hidden="1" customWidth="1"/>
    <col min="1637" max="1637" width="5.28515625" style="1" customWidth="1"/>
    <col min="1638" max="1638" width="6.5703125" style="1" customWidth="1"/>
    <col min="1639" max="1639" width="26.42578125" style="1" customWidth="1"/>
    <col min="1640" max="1640" width="6.5703125" style="1" customWidth="1"/>
    <col min="1641" max="1646" width="8.85546875" style="1" customWidth="1"/>
    <col min="1647" max="1647" width="13.42578125" style="1" customWidth="1"/>
    <col min="1648" max="1648" width="13.28515625" style="1" customWidth="1"/>
    <col min="1649" max="1649" width="9" style="1" customWidth="1"/>
    <col min="1650" max="1650" width="6.85546875" style="1" customWidth="1"/>
    <col min="1651" max="1651" width="5.42578125" style="1" customWidth="1"/>
    <col min="1652" max="1653" width="8.85546875" style="1" customWidth="1"/>
    <col min="1654" max="1654" width="10.7109375" style="1" customWidth="1"/>
    <col min="1655" max="1655" width="8.28515625" style="1" customWidth="1"/>
    <col min="1656" max="1656" width="7.7109375" style="1" customWidth="1"/>
    <col min="1657" max="1657" width="8.42578125" style="1" customWidth="1"/>
    <col min="1658" max="1658" width="9.140625" style="1" customWidth="1"/>
    <col min="1659" max="1659" width="8" style="1" customWidth="1"/>
    <col min="1660" max="1660" width="6.28515625" style="1" customWidth="1"/>
    <col min="1661" max="1661" width="7.28515625" style="1" customWidth="1"/>
    <col min="1662" max="1663" width="7.5703125" style="1" customWidth="1"/>
    <col min="1664" max="1664" width="6.7109375" style="1" customWidth="1"/>
    <col min="1665" max="1665" width="9.140625" style="1" customWidth="1"/>
    <col min="1666" max="1666" width="6.28515625" style="1" customWidth="1"/>
    <col min="1667" max="1668" width="8" style="1" customWidth="1"/>
    <col min="1669" max="1669" width="6.7109375" style="1" customWidth="1"/>
    <col min="1670" max="1670" width="9.140625" style="1" customWidth="1"/>
    <col min="1671" max="1671" width="7.28515625" style="1" customWidth="1"/>
    <col min="1672" max="1672" width="9.140625" style="1" customWidth="1"/>
    <col min="1673" max="1673" width="9.28515625" style="1" customWidth="1"/>
    <col min="1674" max="1685" width="0" style="1" hidden="1"/>
    <col min="1686" max="1686" width="6" style="1" customWidth="1"/>
    <col min="1687" max="1688" width="0" style="1" hidden="1" customWidth="1"/>
    <col min="1689" max="1689" width="5.5703125" style="1" bestFit="1" customWidth="1"/>
    <col min="1690" max="1690" width="6.7109375" style="1" customWidth="1"/>
    <col min="1691" max="1691" width="22" style="1" customWidth="1"/>
    <col min="1692" max="1692" width="6.5703125" style="1" customWidth="1"/>
    <col min="1693" max="1694" width="8.85546875" style="1" customWidth="1"/>
    <col min="1695" max="1695" width="14.28515625" style="1" customWidth="1"/>
    <col min="1696" max="1696" width="8.85546875" style="1" customWidth="1"/>
    <col min="1697" max="1697" width="12.7109375" style="1" customWidth="1"/>
    <col min="1698" max="1698" width="6.5703125" style="1" customWidth="1"/>
    <col min="1699" max="1699" width="13.7109375" style="1" customWidth="1"/>
    <col min="1700" max="1702" width="15.28515625" style="1" customWidth="1"/>
    <col min="1703" max="1703" width="12.7109375" style="1" customWidth="1"/>
    <col min="1704" max="1704" width="9.85546875" style="1" customWidth="1"/>
    <col min="1705" max="1705" width="13" style="1" customWidth="1"/>
    <col min="1706" max="1708" width="8.85546875" style="1" customWidth="1"/>
    <col min="1709" max="1712" width="10.7109375" style="1" customWidth="1"/>
    <col min="1713" max="1713" width="7.85546875" style="1" customWidth="1"/>
    <col min="1714" max="1714" width="0" style="1" hidden="1" customWidth="1"/>
    <col min="1715" max="1715" width="8.7109375" style="1" customWidth="1"/>
    <col min="1716" max="1716" width="9.42578125" style="1" customWidth="1"/>
    <col min="1717" max="1718" width="0" style="1" hidden="1" customWidth="1"/>
    <col min="1719" max="1719" width="8" style="1" customWidth="1"/>
    <col min="1720" max="1720" width="0" style="1" hidden="1" customWidth="1"/>
    <col min="1721" max="1721" width="8" style="1" customWidth="1"/>
    <col min="1722" max="1722" width="8.85546875" style="1" customWidth="1"/>
    <col min="1723" max="1723" width="0" style="1" hidden="1" customWidth="1"/>
    <col min="1724" max="1724" width="7" style="1" customWidth="1"/>
    <col min="1725" max="1725" width="0" style="1" hidden="1" customWidth="1"/>
    <col min="1726" max="1726" width="6.28515625" style="1" customWidth="1"/>
    <col min="1727" max="1727" width="7.7109375" style="1" customWidth="1"/>
    <col min="1728" max="1729" width="0" style="1" hidden="1" customWidth="1"/>
    <col min="1730" max="1730" width="5.7109375" style="1" customWidth="1"/>
    <col min="1731" max="1731" width="0" style="1" hidden="1" customWidth="1"/>
    <col min="1732" max="1732" width="4.42578125" style="1" customWidth="1"/>
    <col min="1733" max="1733" width="0" style="1" hidden="1" customWidth="1"/>
    <col min="1734" max="1734" width="10.42578125" style="1" bestFit="1" customWidth="1"/>
    <col min="1735" max="1735" width="9" style="1" bestFit="1" customWidth="1"/>
    <col min="1736" max="1738" width="9.140625" style="1" customWidth="1"/>
    <col min="1739" max="1739" width="7.5703125" style="1" customWidth="1"/>
    <col min="1740" max="1740" width="15.42578125" style="1" customWidth="1"/>
    <col min="1741" max="1741" width="15.28515625" style="1" customWidth="1"/>
    <col min="1742" max="1742" width="12.7109375" style="1" bestFit="1" customWidth="1"/>
    <col min="1743" max="1743" width="5.7109375" style="1" customWidth="1"/>
    <col min="1744" max="1744" width="14.85546875" style="1" customWidth="1"/>
    <col min="1745" max="1745" width="12.7109375" style="1" bestFit="1" customWidth="1"/>
    <col min="1746" max="1746" width="7.28515625" style="1" bestFit="1" customWidth="1"/>
    <col min="1747" max="1747" width="11.28515625" style="1" customWidth="1"/>
    <col min="1748" max="1748" width="12.7109375" style="1" bestFit="1" customWidth="1"/>
    <col min="1749" max="1749" width="7.85546875" style="1" customWidth="1"/>
    <col min="1750" max="1750" width="12.7109375" style="1" bestFit="1" customWidth="1"/>
    <col min="1751" max="1751" width="13.7109375" style="1" bestFit="1" customWidth="1"/>
    <col min="1752" max="1752" width="12.7109375" style="1" customWidth="1"/>
    <col min="1753" max="1753" width="12.7109375" style="1" bestFit="1" customWidth="1"/>
    <col min="1754" max="1754" width="25.28515625" style="1" bestFit="1" customWidth="1"/>
    <col min="1755" max="1757" width="9.140625" style="1" customWidth="1"/>
    <col min="1758" max="1759" width="12.7109375" style="1" bestFit="1" customWidth="1"/>
    <col min="1760" max="1889" width="9.140625" style="1" customWidth="1"/>
    <col min="1890" max="1890" width="4.42578125" style="1" customWidth="1"/>
    <col min="1891" max="1892" width="0" style="1" hidden="1" customWidth="1"/>
    <col min="1893" max="1893" width="5.28515625" style="1" customWidth="1"/>
    <col min="1894" max="1894" width="6.5703125" style="1" customWidth="1"/>
    <col min="1895" max="1895" width="26.42578125" style="1" customWidth="1"/>
    <col min="1896" max="1896" width="6.5703125" style="1" customWidth="1"/>
    <col min="1897" max="1902" width="8.85546875" style="1" customWidth="1"/>
    <col min="1903" max="1903" width="13.42578125" style="1" customWidth="1"/>
    <col min="1904" max="1904" width="13.28515625" style="1" customWidth="1"/>
    <col min="1905" max="1905" width="9" style="1" customWidth="1"/>
    <col min="1906" max="1906" width="6.85546875" style="1" customWidth="1"/>
    <col min="1907" max="1907" width="5.42578125" style="1" customWidth="1"/>
    <col min="1908" max="1909" width="8.85546875" style="1" customWidth="1"/>
    <col min="1910" max="1910" width="10.7109375" style="1" customWidth="1"/>
    <col min="1911" max="1911" width="8.28515625" style="1" customWidth="1"/>
    <col min="1912" max="1912" width="7.7109375" style="1" customWidth="1"/>
    <col min="1913" max="1913" width="8.42578125" style="1" customWidth="1"/>
    <col min="1914" max="1914" width="9.140625" style="1" customWidth="1"/>
    <col min="1915" max="1915" width="8" style="1" customWidth="1"/>
    <col min="1916" max="1916" width="6.28515625" style="1" customWidth="1"/>
    <col min="1917" max="1917" width="7.28515625" style="1" customWidth="1"/>
    <col min="1918" max="1919" width="7.5703125" style="1" customWidth="1"/>
    <col min="1920" max="1920" width="6.7109375" style="1" customWidth="1"/>
    <col min="1921" max="1921" width="9.140625" style="1" customWidth="1"/>
    <col min="1922" max="1922" width="6.28515625" style="1" customWidth="1"/>
    <col min="1923" max="1924" width="8" style="1" customWidth="1"/>
    <col min="1925" max="1925" width="6.7109375" style="1" customWidth="1"/>
    <col min="1926" max="1926" width="9.140625" style="1" customWidth="1"/>
    <col min="1927" max="1927" width="7.28515625" style="1" customWidth="1"/>
    <col min="1928" max="1928" width="9.140625" style="1" customWidth="1"/>
    <col min="1929" max="1929" width="9.28515625" style="1" customWidth="1"/>
    <col min="1930" max="1941" width="0" style="1" hidden="1"/>
    <col min="1942" max="1942" width="6" style="1" customWidth="1"/>
    <col min="1943" max="1944" width="0" style="1" hidden="1" customWidth="1"/>
    <col min="1945" max="1945" width="5.5703125" style="1" bestFit="1" customWidth="1"/>
    <col min="1946" max="1946" width="6.7109375" style="1" customWidth="1"/>
    <col min="1947" max="1947" width="22" style="1" customWidth="1"/>
    <col min="1948" max="1948" width="6.5703125" style="1" customWidth="1"/>
    <col min="1949" max="1950" width="8.85546875" style="1" customWidth="1"/>
    <col min="1951" max="1951" width="14.28515625" style="1" customWidth="1"/>
    <col min="1952" max="1952" width="8.85546875" style="1" customWidth="1"/>
    <col min="1953" max="1953" width="12.7109375" style="1" customWidth="1"/>
    <col min="1954" max="1954" width="6.5703125" style="1" customWidth="1"/>
    <col min="1955" max="1955" width="13.7109375" style="1" customWidth="1"/>
    <col min="1956" max="1958" width="15.28515625" style="1" customWidth="1"/>
    <col min="1959" max="1959" width="12.7109375" style="1" customWidth="1"/>
    <col min="1960" max="1960" width="9.85546875" style="1" customWidth="1"/>
    <col min="1961" max="1961" width="13" style="1" customWidth="1"/>
    <col min="1962" max="1964" width="8.85546875" style="1" customWidth="1"/>
    <col min="1965" max="1968" width="10.7109375" style="1" customWidth="1"/>
    <col min="1969" max="1969" width="7.85546875" style="1" customWidth="1"/>
    <col min="1970" max="1970" width="0" style="1" hidden="1" customWidth="1"/>
    <col min="1971" max="1971" width="8.7109375" style="1" customWidth="1"/>
    <col min="1972" max="1972" width="9.42578125" style="1" customWidth="1"/>
    <col min="1973" max="1974" width="0" style="1" hidden="1" customWidth="1"/>
    <col min="1975" max="1975" width="8" style="1" customWidth="1"/>
    <col min="1976" max="1976" width="0" style="1" hidden="1" customWidth="1"/>
    <col min="1977" max="1977" width="8" style="1" customWidth="1"/>
    <col min="1978" max="1978" width="8.85546875" style="1" customWidth="1"/>
    <col min="1979" max="1979" width="0" style="1" hidden="1" customWidth="1"/>
    <col min="1980" max="1980" width="7" style="1" customWidth="1"/>
    <col min="1981" max="1981" width="0" style="1" hidden="1" customWidth="1"/>
    <col min="1982" max="1982" width="6.28515625" style="1" customWidth="1"/>
    <col min="1983" max="1983" width="7.7109375" style="1" customWidth="1"/>
    <col min="1984" max="1985" width="0" style="1" hidden="1" customWidth="1"/>
    <col min="1986" max="1986" width="5.7109375" style="1" customWidth="1"/>
    <col min="1987" max="1987" width="0" style="1" hidden="1" customWidth="1"/>
    <col min="1988" max="1988" width="4.42578125" style="1" customWidth="1"/>
    <col min="1989" max="1989" width="0" style="1" hidden="1" customWidth="1"/>
    <col min="1990" max="1990" width="10.42578125" style="1" bestFit="1" customWidth="1"/>
    <col min="1991" max="1991" width="9" style="1" bestFit="1" customWidth="1"/>
    <col min="1992" max="1994" width="9.140625" style="1" customWidth="1"/>
    <col min="1995" max="1995" width="7.5703125" style="1" customWidth="1"/>
    <col min="1996" max="1996" width="15.42578125" style="1" customWidth="1"/>
    <col min="1997" max="1997" width="15.28515625" style="1" customWidth="1"/>
    <col min="1998" max="1998" width="12.7109375" style="1" bestFit="1" customWidth="1"/>
    <col min="1999" max="1999" width="5.7109375" style="1" customWidth="1"/>
    <col min="2000" max="2000" width="14.85546875" style="1" customWidth="1"/>
    <col min="2001" max="2001" width="12.7109375" style="1" bestFit="1" customWidth="1"/>
    <col min="2002" max="2002" width="7.28515625" style="1" bestFit="1" customWidth="1"/>
    <col min="2003" max="2003" width="11.28515625" style="1" customWidth="1"/>
    <col min="2004" max="2004" width="12.7109375" style="1" bestFit="1" customWidth="1"/>
    <col min="2005" max="2005" width="7.85546875" style="1" customWidth="1"/>
    <col min="2006" max="2006" width="12.7109375" style="1" bestFit="1" customWidth="1"/>
    <col min="2007" max="2007" width="13.7109375" style="1" bestFit="1" customWidth="1"/>
    <col min="2008" max="2008" width="12.7109375" style="1" customWidth="1"/>
    <col min="2009" max="2009" width="12.7109375" style="1" bestFit="1" customWidth="1"/>
    <col min="2010" max="2010" width="25.28515625" style="1" bestFit="1" customWidth="1"/>
    <col min="2011" max="2013" width="9.140625" style="1" customWidth="1"/>
    <col min="2014" max="2015" width="12.7109375" style="1" bestFit="1" customWidth="1"/>
    <col min="2016" max="2145" width="9.140625" style="1" customWidth="1"/>
    <col min="2146" max="2146" width="4.42578125" style="1" customWidth="1"/>
    <col min="2147" max="2148" width="0" style="1" hidden="1" customWidth="1"/>
    <col min="2149" max="2149" width="5.28515625" style="1" customWidth="1"/>
    <col min="2150" max="2150" width="6.5703125" style="1" customWidth="1"/>
    <col min="2151" max="2151" width="26.42578125" style="1" customWidth="1"/>
    <col min="2152" max="2152" width="6.5703125" style="1" customWidth="1"/>
    <col min="2153" max="2158" width="8.85546875" style="1" customWidth="1"/>
    <col min="2159" max="2159" width="13.42578125" style="1" customWidth="1"/>
    <col min="2160" max="2160" width="13.28515625" style="1" customWidth="1"/>
    <col min="2161" max="2161" width="9" style="1" customWidth="1"/>
    <col min="2162" max="2162" width="6.85546875" style="1" customWidth="1"/>
    <col min="2163" max="2163" width="5.42578125" style="1" customWidth="1"/>
    <col min="2164" max="2165" width="8.85546875" style="1" customWidth="1"/>
    <col min="2166" max="2166" width="10.7109375" style="1" customWidth="1"/>
    <col min="2167" max="2167" width="8.28515625" style="1" customWidth="1"/>
    <col min="2168" max="2168" width="7.7109375" style="1" customWidth="1"/>
    <col min="2169" max="2169" width="8.42578125" style="1" customWidth="1"/>
    <col min="2170" max="2170" width="9.140625" style="1" customWidth="1"/>
    <col min="2171" max="2171" width="8" style="1" customWidth="1"/>
    <col min="2172" max="2172" width="6.28515625" style="1" customWidth="1"/>
    <col min="2173" max="2173" width="7.28515625" style="1" customWidth="1"/>
    <col min="2174" max="2175" width="7.5703125" style="1" customWidth="1"/>
    <col min="2176" max="2176" width="6.7109375" style="1" customWidth="1"/>
    <col min="2177" max="2177" width="9.140625" style="1" customWidth="1"/>
    <col min="2178" max="2178" width="6.28515625" style="1" customWidth="1"/>
    <col min="2179" max="2180" width="8" style="1" customWidth="1"/>
    <col min="2181" max="2181" width="6.7109375" style="1" customWidth="1"/>
    <col min="2182" max="2182" width="9.140625" style="1" customWidth="1"/>
    <col min="2183" max="2183" width="7.28515625" style="1" customWidth="1"/>
    <col min="2184" max="2184" width="9.140625" style="1" customWidth="1"/>
    <col min="2185" max="2185" width="9.28515625" style="1" customWidth="1"/>
    <col min="2186" max="2197" width="0" style="1" hidden="1"/>
    <col min="2198" max="2198" width="6" style="1" customWidth="1"/>
    <col min="2199" max="2200" width="0" style="1" hidden="1" customWidth="1"/>
    <col min="2201" max="2201" width="5.5703125" style="1" bestFit="1" customWidth="1"/>
    <col min="2202" max="2202" width="6.7109375" style="1" customWidth="1"/>
    <col min="2203" max="2203" width="22" style="1" customWidth="1"/>
    <col min="2204" max="2204" width="6.5703125" style="1" customWidth="1"/>
    <col min="2205" max="2206" width="8.85546875" style="1" customWidth="1"/>
    <col min="2207" max="2207" width="14.28515625" style="1" customWidth="1"/>
    <col min="2208" max="2208" width="8.85546875" style="1" customWidth="1"/>
    <col min="2209" max="2209" width="12.7109375" style="1" customWidth="1"/>
    <col min="2210" max="2210" width="6.5703125" style="1" customWidth="1"/>
    <col min="2211" max="2211" width="13.7109375" style="1" customWidth="1"/>
    <col min="2212" max="2214" width="15.28515625" style="1" customWidth="1"/>
    <col min="2215" max="2215" width="12.7109375" style="1" customWidth="1"/>
    <col min="2216" max="2216" width="9.85546875" style="1" customWidth="1"/>
    <col min="2217" max="2217" width="13" style="1" customWidth="1"/>
    <col min="2218" max="2220" width="8.85546875" style="1" customWidth="1"/>
    <col min="2221" max="2224" width="10.7109375" style="1" customWidth="1"/>
    <col min="2225" max="2225" width="7.85546875" style="1" customWidth="1"/>
    <col min="2226" max="2226" width="0" style="1" hidden="1" customWidth="1"/>
    <col min="2227" max="2227" width="8.7109375" style="1" customWidth="1"/>
    <col min="2228" max="2228" width="9.42578125" style="1" customWidth="1"/>
    <col min="2229" max="2230" width="0" style="1" hidden="1" customWidth="1"/>
    <col min="2231" max="2231" width="8" style="1" customWidth="1"/>
    <col min="2232" max="2232" width="0" style="1" hidden="1" customWidth="1"/>
    <col min="2233" max="2233" width="8" style="1" customWidth="1"/>
    <col min="2234" max="2234" width="8.85546875" style="1" customWidth="1"/>
    <col min="2235" max="2235" width="0" style="1" hidden="1" customWidth="1"/>
    <col min="2236" max="2236" width="7" style="1" customWidth="1"/>
    <col min="2237" max="2237" width="0" style="1" hidden="1" customWidth="1"/>
    <col min="2238" max="2238" width="6.28515625" style="1" customWidth="1"/>
    <col min="2239" max="2239" width="7.7109375" style="1" customWidth="1"/>
    <col min="2240" max="2241" width="0" style="1" hidden="1" customWidth="1"/>
    <col min="2242" max="2242" width="5.7109375" style="1" customWidth="1"/>
    <col min="2243" max="2243" width="0" style="1" hidden="1" customWidth="1"/>
    <col min="2244" max="2244" width="4.42578125" style="1" customWidth="1"/>
    <col min="2245" max="2245" width="0" style="1" hidden="1" customWidth="1"/>
    <col min="2246" max="2246" width="10.42578125" style="1" bestFit="1" customWidth="1"/>
    <col min="2247" max="2247" width="9" style="1" bestFit="1" customWidth="1"/>
    <col min="2248" max="2250" width="9.140625" style="1" customWidth="1"/>
    <col min="2251" max="2251" width="7.5703125" style="1" customWidth="1"/>
    <col min="2252" max="2252" width="15.42578125" style="1" customWidth="1"/>
    <col min="2253" max="2253" width="15.28515625" style="1" customWidth="1"/>
    <col min="2254" max="2254" width="12.7109375" style="1" bestFit="1" customWidth="1"/>
    <col min="2255" max="2255" width="5.7109375" style="1" customWidth="1"/>
    <col min="2256" max="2256" width="14.85546875" style="1" customWidth="1"/>
    <col min="2257" max="2257" width="12.7109375" style="1" bestFit="1" customWidth="1"/>
    <col min="2258" max="2258" width="7.28515625" style="1" bestFit="1" customWidth="1"/>
    <col min="2259" max="2259" width="11.28515625" style="1" customWidth="1"/>
    <col min="2260" max="2260" width="12.7109375" style="1" bestFit="1" customWidth="1"/>
    <col min="2261" max="2261" width="7.85546875" style="1" customWidth="1"/>
    <col min="2262" max="2262" width="12.7109375" style="1" bestFit="1" customWidth="1"/>
    <col min="2263" max="2263" width="13.7109375" style="1" bestFit="1" customWidth="1"/>
    <col min="2264" max="2264" width="12.7109375" style="1" customWidth="1"/>
    <col min="2265" max="2265" width="12.7109375" style="1" bestFit="1" customWidth="1"/>
    <col min="2266" max="2266" width="25.28515625" style="1" bestFit="1" customWidth="1"/>
    <col min="2267" max="2269" width="9.140625" style="1" customWidth="1"/>
    <col min="2270" max="2271" width="12.7109375" style="1" bestFit="1" customWidth="1"/>
    <col min="2272" max="2401" width="9.140625" style="1" customWidth="1"/>
    <col min="2402" max="2402" width="4.42578125" style="1" customWidth="1"/>
    <col min="2403" max="2404" width="0" style="1" hidden="1" customWidth="1"/>
    <col min="2405" max="2405" width="5.28515625" style="1" customWidth="1"/>
    <col min="2406" max="2406" width="6.5703125" style="1" customWidth="1"/>
    <col min="2407" max="2407" width="26.42578125" style="1" customWidth="1"/>
    <col min="2408" max="2408" width="6.5703125" style="1" customWidth="1"/>
    <col min="2409" max="2414" width="8.85546875" style="1" customWidth="1"/>
    <col min="2415" max="2415" width="13.42578125" style="1" customWidth="1"/>
    <col min="2416" max="2416" width="13.28515625" style="1" customWidth="1"/>
    <col min="2417" max="2417" width="9" style="1" customWidth="1"/>
    <col min="2418" max="2418" width="6.85546875" style="1" customWidth="1"/>
    <col min="2419" max="2419" width="5.42578125" style="1" customWidth="1"/>
    <col min="2420" max="2421" width="8.85546875" style="1" customWidth="1"/>
    <col min="2422" max="2422" width="10.7109375" style="1" customWidth="1"/>
    <col min="2423" max="2423" width="8.28515625" style="1" customWidth="1"/>
    <col min="2424" max="2424" width="7.7109375" style="1" customWidth="1"/>
    <col min="2425" max="2425" width="8.42578125" style="1" customWidth="1"/>
    <col min="2426" max="2426" width="9.140625" style="1" customWidth="1"/>
    <col min="2427" max="2427" width="8" style="1" customWidth="1"/>
    <col min="2428" max="2428" width="6.28515625" style="1" customWidth="1"/>
    <col min="2429" max="2429" width="7.28515625" style="1" customWidth="1"/>
    <col min="2430" max="2431" width="7.5703125" style="1" customWidth="1"/>
    <col min="2432" max="2432" width="6.7109375" style="1" customWidth="1"/>
    <col min="2433" max="2433" width="9.140625" style="1" customWidth="1"/>
    <col min="2434" max="2434" width="6.28515625" style="1" customWidth="1"/>
    <col min="2435" max="2436" width="8" style="1" customWidth="1"/>
    <col min="2437" max="2437" width="6.7109375" style="1" customWidth="1"/>
    <col min="2438" max="2438" width="9.140625" style="1" customWidth="1"/>
    <col min="2439" max="2439" width="7.28515625" style="1" customWidth="1"/>
    <col min="2440" max="2440" width="9.140625" style="1" customWidth="1"/>
    <col min="2441" max="2441" width="9.28515625" style="1" customWidth="1"/>
    <col min="2442" max="2453" width="0" style="1" hidden="1"/>
    <col min="2454" max="2454" width="6" style="1" customWidth="1"/>
    <col min="2455" max="2456" width="0" style="1" hidden="1" customWidth="1"/>
    <col min="2457" max="2457" width="5.5703125" style="1" bestFit="1" customWidth="1"/>
    <col min="2458" max="2458" width="6.7109375" style="1" customWidth="1"/>
    <col min="2459" max="2459" width="22" style="1" customWidth="1"/>
    <col min="2460" max="2460" width="6.5703125" style="1" customWidth="1"/>
    <col min="2461" max="2462" width="8.85546875" style="1" customWidth="1"/>
    <col min="2463" max="2463" width="14.28515625" style="1" customWidth="1"/>
    <col min="2464" max="2464" width="8.85546875" style="1" customWidth="1"/>
    <col min="2465" max="2465" width="12.7109375" style="1" customWidth="1"/>
    <col min="2466" max="2466" width="6.5703125" style="1" customWidth="1"/>
    <col min="2467" max="2467" width="13.7109375" style="1" customWidth="1"/>
    <col min="2468" max="2470" width="15.28515625" style="1" customWidth="1"/>
    <col min="2471" max="2471" width="12.7109375" style="1" customWidth="1"/>
    <col min="2472" max="2472" width="9.85546875" style="1" customWidth="1"/>
    <col min="2473" max="2473" width="13" style="1" customWidth="1"/>
    <col min="2474" max="2476" width="8.85546875" style="1" customWidth="1"/>
    <col min="2477" max="2480" width="10.7109375" style="1" customWidth="1"/>
    <col min="2481" max="2481" width="7.85546875" style="1" customWidth="1"/>
    <col min="2482" max="2482" width="0" style="1" hidden="1" customWidth="1"/>
    <col min="2483" max="2483" width="8.7109375" style="1" customWidth="1"/>
    <col min="2484" max="2484" width="9.42578125" style="1" customWidth="1"/>
    <col min="2485" max="2486" width="0" style="1" hidden="1" customWidth="1"/>
    <col min="2487" max="2487" width="8" style="1" customWidth="1"/>
    <col min="2488" max="2488" width="0" style="1" hidden="1" customWidth="1"/>
    <col min="2489" max="2489" width="8" style="1" customWidth="1"/>
    <col min="2490" max="2490" width="8.85546875" style="1" customWidth="1"/>
    <col min="2491" max="2491" width="0" style="1" hidden="1" customWidth="1"/>
    <col min="2492" max="2492" width="7" style="1" customWidth="1"/>
    <col min="2493" max="2493" width="0" style="1" hidden="1" customWidth="1"/>
    <col min="2494" max="2494" width="6.28515625" style="1" customWidth="1"/>
    <col min="2495" max="2495" width="7.7109375" style="1" customWidth="1"/>
    <col min="2496" max="2497" width="0" style="1" hidden="1" customWidth="1"/>
    <col min="2498" max="2498" width="5.7109375" style="1" customWidth="1"/>
    <col min="2499" max="2499" width="0" style="1" hidden="1" customWidth="1"/>
    <col min="2500" max="2500" width="4.42578125" style="1" customWidth="1"/>
    <col min="2501" max="2501" width="0" style="1" hidden="1" customWidth="1"/>
    <col min="2502" max="2502" width="10.42578125" style="1" bestFit="1" customWidth="1"/>
    <col min="2503" max="2503" width="9" style="1" bestFit="1" customWidth="1"/>
    <col min="2504" max="2506" width="9.140625" style="1" customWidth="1"/>
    <col min="2507" max="2507" width="7.5703125" style="1" customWidth="1"/>
    <col min="2508" max="2508" width="15.42578125" style="1" customWidth="1"/>
    <col min="2509" max="2509" width="15.28515625" style="1" customWidth="1"/>
    <col min="2510" max="2510" width="12.7109375" style="1" bestFit="1" customWidth="1"/>
    <col min="2511" max="2511" width="5.7109375" style="1" customWidth="1"/>
    <col min="2512" max="2512" width="14.85546875" style="1" customWidth="1"/>
    <col min="2513" max="2513" width="12.7109375" style="1" bestFit="1" customWidth="1"/>
    <col min="2514" max="2514" width="7.28515625" style="1" bestFit="1" customWidth="1"/>
    <col min="2515" max="2515" width="11.28515625" style="1" customWidth="1"/>
    <col min="2516" max="2516" width="12.7109375" style="1" bestFit="1" customWidth="1"/>
    <col min="2517" max="2517" width="7.85546875" style="1" customWidth="1"/>
    <col min="2518" max="2518" width="12.7109375" style="1" bestFit="1" customWidth="1"/>
    <col min="2519" max="2519" width="13.7109375" style="1" bestFit="1" customWidth="1"/>
    <col min="2520" max="2520" width="12.7109375" style="1" customWidth="1"/>
    <col min="2521" max="2521" width="12.7109375" style="1" bestFit="1" customWidth="1"/>
    <col min="2522" max="2522" width="25.28515625" style="1" bestFit="1" customWidth="1"/>
    <col min="2523" max="2525" width="9.140625" style="1" customWidth="1"/>
    <col min="2526" max="2527" width="12.7109375" style="1" bestFit="1" customWidth="1"/>
    <col min="2528" max="2657" width="9.140625" style="1" customWidth="1"/>
    <col min="2658" max="2658" width="4.42578125" style="1" customWidth="1"/>
    <col min="2659" max="2660" width="0" style="1" hidden="1" customWidth="1"/>
    <col min="2661" max="2661" width="5.28515625" style="1" customWidth="1"/>
    <col min="2662" max="2662" width="6.5703125" style="1" customWidth="1"/>
    <col min="2663" max="2663" width="26.42578125" style="1" customWidth="1"/>
    <col min="2664" max="2664" width="6.5703125" style="1" customWidth="1"/>
    <col min="2665" max="2670" width="8.85546875" style="1" customWidth="1"/>
    <col min="2671" max="2671" width="13.42578125" style="1" customWidth="1"/>
    <col min="2672" max="2672" width="13.28515625" style="1" customWidth="1"/>
    <col min="2673" max="2673" width="9" style="1" customWidth="1"/>
    <col min="2674" max="2674" width="6.85546875" style="1" customWidth="1"/>
    <col min="2675" max="2675" width="5.42578125" style="1" customWidth="1"/>
    <col min="2676" max="2677" width="8.85546875" style="1" customWidth="1"/>
    <col min="2678" max="2678" width="10.7109375" style="1" customWidth="1"/>
    <col min="2679" max="2679" width="8.28515625" style="1" customWidth="1"/>
    <col min="2680" max="2680" width="7.7109375" style="1" customWidth="1"/>
    <col min="2681" max="2681" width="8.42578125" style="1" customWidth="1"/>
    <col min="2682" max="2682" width="9.140625" style="1" customWidth="1"/>
    <col min="2683" max="2683" width="8" style="1" customWidth="1"/>
    <col min="2684" max="2684" width="6.28515625" style="1" customWidth="1"/>
    <col min="2685" max="2685" width="7.28515625" style="1" customWidth="1"/>
    <col min="2686" max="2687" width="7.5703125" style="1" customWidth="1"/>
    <col min="2688" max="2688" width="6.7109375" style="1" customWidth="1"/>
    <col min="2689" max="2689" width="9.140625" style="1" customWidth="1"/>
    <col min="2690" max="2690" width="6.28515625" style="1" customWidth="1"/>
    <col min="2691" max="2692" width="8" style="1" customWidth="1"/>
    <col min="2693" max="2693" width="6.7109375" style="1" customWidth="1"/>
    <col min="2694" max="2694" width="9.140625" style="1" customWidth="1"/>
    <col min="2695" max="2695" width="7.28515625" style="1" customWidth="1"/>
    <col min="2696" max="2696" width="9.140625" style="1" customWidth="1"/>
    <col min="2697" max="2697" width="9.28515625" style="1" customWidth="1"/>
    <col min="2698" max="2709" width="0" style="1" hidden="1"/>
    <col min="2710" max="2710" width="6" style="1" customWidth="1"/>
    <col min="2711" max="2712" width="0" style="1" hidden="1" customWidth="1"/>
    <col min="2713" max="2713" width="5.5703125" style="1" bestFit="1" customWidth="1"/>
    <col min="2714" max="2714" width="6.7109375" style="1" customWidth="1"/>
    <col min="2715" max="2715" width="22" style="1" customWidth="1"/>
    <col min="2716" max="2716" width="6.5703125" style="1" customWidth="1"/>
    <col min="2717" max="2718" width="8.85546875" style="1" customWidth="1"/>
    <col min="2719" max="2719" width="14.28515625" style="1" customWidth="1"/>
    <col min="2720" max="2720" width="8.85546875" style="1" customWidth="1"/>
    <col min="2721" max="2721" width="12.7109375" style="1" customWidth="1"/>
    <col min="2722" max="2722" width="6.5703125" style="1" customWidth="1"/>
    <col min="2723" max="2723" width="13.7109375" style="1" customWidth="1"/>
    <col min="2724" max="2726" width="15.28515625" style="1" customWidth="1"/>
    <col min="2727" max="2727" width="12.7109375" style="1" customWidth="1"/>
    <col min="2728" max="2728" width="9.85546875" style="1" customWidth="1"/>
    <col min="2729" max="2729" width="13" style="1" customWidth="1"/>
    <col min="2730" max="2732" width="8.85546875" style="1" customWidth="1"/>
    <col min="2733" max="2736" width="10.7109375" style="1" customWidth="1"/>
    <col min="2737" max="2737" width="7.85546875" style="1" customWidth="1"/>
    <col min="2738" max="2738" width="0" style="1" hidden="1" customWidth="1"/>
    <col min="2739" max="2739" width="8.7109375" style="1" customWidth="1"/>
    <col min="2740" max="2740" width="9.42578125" style="1" customWidth="1"/>
    <col min="2741" max="2742" width="0" style="1" hidden="1" customWidth="1"/>
    <col min="2743" max="2743" width="8" style="1" customWidth="1"/>
    <col min="2744" max="2744" width="0" style="1" hidden="1" customWidth="1"/>
    <col min="2745" max="2745" width="8" style="1" customWidth="1"/>
    <col min="2746" max="2746" width="8.85546875" style="1" customWidth="1"/>
    <col min="2747" max="2747" width="0" style="1" hidden="1" customWidth="1"/>
    <col min="2748" max="2748" width="7" style="1" customWidth="1"/>
    <col min="2749" max="2749" width="0" style="1" hidden="1" customWidth="1"/>
    <col min="2750" max="2750" width="6.28515625" style="1" customWidth="1"/>
    <col min="2751" max="2751" width="7.7109375" style="1" customWidth="1"/>
    <col min="2752" max="2753" width="0" style="1" hidden="1" customWidth="1"/>
    <col min="2754" max="2754" width="5.7109375" style="1" customWidth="1"/>
    <col min="2755" max="2755" width="0" style="1" hidden="1" customWidth="1"/>
    <col min="2756" max="2756" width="4.42578125" style="1" customWidth="1"/>
    <col min="2757" max="2757" width="0" style="1" hidden="1" customWidth="1"/>
    <col min="2758" max="2758" width="10.42578125" style="1" bestFit="1" customWidth="1"/>
    <col min="2759" max="2759" width="9" style="1" bestFit="1" customWidth="1"/>
    <col min="2760" max="2762" width="9.140625" style="1" customWidth="1"/>
    <col min="2763" max="2763" width="7.5703125" style="1" customWidth="1"/>
    <col min="2764" max="2764" width="15.42578125" style="1" customWidth="1"/>
    <col min="2765" max="2765" width="15.28515625" style="1" customWidth="1"/>
    <col min="2766" max="2766" width="12.7109375" style="1" bestFit="1" customWidth="1"/>
    <col min="2767" max="2767" width="5.7109375" style="1" customWidth="1"/>
    <col min="2768" max="2768" width="14.85546875" style="1" customWidth="1"/>
    <col min="2769" max="2769" width="12.7109375" style="1" bestFit="1" customWidth="1"/>
    <col min="2770" max="2770" width="7.28515625" style="1" bestFit="1" customWidth="1"/>
    <col min="2771" max="2771" width="11.28515625" style="1" customWidth="1"/>
    <col min="2772" max="2772" width="12.7109375" style="1" bestFit="1" customWidth="1"/>
    <col min="2773" max="2773" width="7.85546875" style="1" customWidth="1"/>
    <col min="2774" max="2774" width="12.7109375" style="1" bestFit="1" customWidth="1"/>
    <col min="2775" max="2775" width="13.7109375" style="1" bestFit="1" customWidth="1"/>
    <col min="2776" max="2776" width="12.7109375" style="1" customWidth="1"/>
    <col min="2777" max="2777" width="12.7109375" style="1" bestFit="1" customWidth="1"/>
    <col min="2778" max="2778" width="25.28515625" style="1" bestFit="1" customWidth="1"/>
    <col min="2779" max="2781" width="9.140625" style="1" customWidth="1"/>
    <col min="2782" max="2783" width="12.7109375" style="1" bestFit="1" customWidth="1"/>
    <col min="2784" max="2913" width="9.140625" style="1" customWidth="1"/>
    <col min="2914" max="2914" width="4.42578125" style="1" customWidth="1"/>
    <col min="2915" max="2916" width="0" style="1" hidden="1" customWidth="1"/>
    <col min="2917" max="2917" width="5.28515625" style="1" customWidth="1"/>
    <col min="2918" max="2918" width="6.5703125" style="1" customWidth="1"/>
    <col min="2919" max="2919" width="26.42578125" style="1" customWidth="1"/>
    <col min="2920" max="2920" width="6.5703125" style="1" customWidth="1"/>
    <col min="2921" max="2926" width="8.85546875" style="1" customWidth="1"/>
    <col min="2927" max="2927" width="13.42578125" style="1" customWidth="1"/>
    <col min="2928" max="2928" width="13.28515625" style="1" customWidth="1"/>
    <col min="2929" max="2929" width="9" style="1" customWidth="1"/>
    <col min="2930" max="2930" width="6.85546875" style="1" customWidth="1"/>
    <col min="2931" max="2931" width="5.42578125" style="1" customWidth="1"/>
    <col min="2932" max="2933" width="8.85546875" style="1" customWidth="1"/>
    <col min="2934" max="2934" width="10.7109375" style="1" customWidth="1"/>
    <col min="2935" max="2935" width="8.28515625" style="1" customWidth="1"/>
    <col min="2936" max="2936" width="7.7109375" style="1" customWidth="1"/>
    <col min="2937" max="2937" width="8.42578125" style="1" customWidth="1"/>
    <col min="2938" max="2938" width="9.140625" style="1" customWidth="1"/>
    <col min="2939" max="2939" width="8" style="1" customWidth="1"/>
    <col min="2940" max="2940" width="6.28515625" style="1" customWidth="1"/>
    <col min="2941" max="2941" width="7.28515625" style="1" customWidth="1"/>
    <col min="2942" max="2943" width="7.5703125" style="1" customWidth="1"/>
    <col min="2944" max="2944" width="6.7109375" style="1" customWidth="1"/>
    <col min="2945" max="2945" width="9.140625" style="1" customWidth="1"/>
    <col min="2946" max="2946" width="6.28515625" style="1" customWidth="1"/>
    <col min="2947" max="2948" width="8" style="1" customWidth="1"/>
    <col min="2949" max="2949" width="6.7109375" style="1" customWidth="1"/>
    <col min="2950" max="2950" width="9.140625" style="1" customWidth="1"/>
    <col min="2951" max="2951" width="7.28515625" style="1" customWidth="1"/>
    <col min="2952" max="2952" width="9.140625" style="1" customWidth="1"/>
    <col min="2953" max="2953" width="9.28515625" style="1" customWidth="1"/>
    <col min="2954" max="2965" width="0" style="1" hidden="1"/>
    <col min="2966" max="2966" width="6" style="1" customWidth="1"/>
    <col min="2967" max="2968" width="0" style="1" hidden="1" customWidth="1"/>
    <col min="2969" max="2969" width="5.5703125" style="1" bestFit="1" customWidth="1"/>
    <col min="2970" max="2970" width="6.7109375" style="1" customWidth="1"/>
    <col min="2971" max="2971" width="22" style="1" customWidth="1"/>
    <col min="2972" max="2972" width="6.5703125" style="1" customWidth="1"/>
    <col min="2973" max="2974" width="8.85546875" style="1" customWidth="1"/>
    <col min="2975" max="2975" width="14.28515625" style="1" customWidth="1"/>
    <col min="2976" max="2976" width="8.85546875" style="1" customWidth="1"/>
    <col min="2977" max="2977" width="12.7109375" style="1" customWidth="1"/>
    <col min="2978" max="2978" width="6.5703125" style="1" customWidth="1"/>
    <col min="2979" max="2979" width="13.7109375" style="1" customWidth="1"/>
    <col min="2980" max="2982" width="15.28515625" style="1" customWidth="1"/>
    <col min="2983" max="2983" width="12.7109375" style="1" customWidth="1"/>
    <col min="2984" max="2984" width="9.85546875" style="1" customWidth="1"/>
    <col min="2985" max="2985" width="13" style="1" customWidth="1"/>
    <col min="2986" max="2988" width="8.85546875" style="1" customWidth="1"/>
    <col min="2989" max="2992" width="10.7109375" style="1" customWidth="1"/>
    <col min="2993" max="2993" width="7.85546875" style="1" customWidth="1"/>
    <col min="2994" max="2994" width="0" style="1" hidden="1" customWidth="1"/>
    <col min="2995" max="2995" width="8.7109375" style="1" customWidth="1"/>
    <col min="2996" max="2996" width="9.42578125" style="1" customWidth="1"/>
    <col min="2997" max="2998" width="0" style="1" hidden="1" customWidth="1"/>
    <col min="2999" max="2999" width="8" style="1" customWidth="1"/>
    <col min="3000" max="3000" width="0" style="1" hidden="1" customWidth="1"/>
    <col min="3001" max="3001" width="8" style="1" customWidth="1"/>
    <col min="3002" max="3002" width="8.85546875" style="1" customWidth="1"/>
    <col min="3003" max="3003" width="0" style="1" hidden="1" customWidth="1"/>
    <col min="3004" max="3004" width="7" style="1" customWidth="1"/>
    <col min="3005" max="3005" width="0" style="1" hidden="1" customWidth="1"/>
    <col min="3006" max="3006" width="6.28515625" style="1" customWidth="1"/>
    <col min="3007" max="3007" width="7.7109375" style="1" customWidth="1"/>
    <col min="3008" max="3009" width="0" style="1" hidden="1" customWidth="1"/>
    <col min="3010" max="3010" width="5.7109375" style="1" customWidth="1"/>
    <col min="3011" max="3011" width="0" style="1" hidden="1" customWidth="1"/>
    <col min="3012" max="3012" width="4.42578125" style="1" customWidth="1"/>
    <col min="3013" max="3013" width="0" style="1" hidden="1" customWidth="1"/>
    <col min="3014" max="3014" width="10.42578125" style="1" bestFit="1" customWidth="1"/>
    <col min="3015" max="3015" width="9" style="1" bestFit="1" customWidth="1"/>
    <col min="3016" max="3018" width="9.140625" style="1" customWidth="1"/>
    <col min="3019" max="3019" width="7.5703125" style="1" customWidth="1"/>
    <col min="3020" max="3020" width="15.42578125" style="1" customWidth="1"/>
    <col min="3021" max="3021" width="15.28515625" style="1" customWidth="1"/>
    <col min="3022" max="3022" width="12.7109375" style="1" bestFit="1" customWidth="1"/>
    <col min="3023" max="3023" width="5.7109375" style="1" customWidth="1"/>
    <col min="3024" max="3024" width="14.85546875" style="1" customWidth="1"/>
    <col min="3025" max="3025" width="12.7109375" style="1" bestFit="1" customWidth="1"/>
    <col min="3026" max="3026" width="7.28515625" style="1" bestFit="1" customWidth="1"/>
    <col min="3027" max="3027" width="11.28515625" style="1" customWidth="1"/>
    <col min="3028" max="3028" width="12.7109375" style="1" bestFit="1" customWidth="1"/>
    <col min="3029" max="3029" width="7.85546875" style="1" customWidth="1"/>
    <col min="3030" max="3030" width="12.7109375" style="1" bestFit="1" customWidth="1"/>
    <col min="3031" max="3031" width="13.7109375" style="1" bestFit="1" customWidth="1"/>
    <col min="3032" max="3032" width="12.7109375" style="1" customWidth="1"/>
    <col min="3033" max="3033" width="12.7109375" style="1" bestFit="1" customWidth="1"/>
    <col min="3034" max="3034" width="25.28515625" style="1" bestFit="1" customWidth="1"/>
    <col min="3035" max="3037" width="9.140625" style="1" customWidth="1"/>
    <col min="3038" max="3039" width="12.7109375" style="1" bestFit="1" customWidth="1"/>
    <col min="3040" max="3169" width="9.140625" style="1" customWidth="1"/>
    <col min="3170" max="3170" width="4.42578125" style="1" customWidth="1"/>
    <col min="3171" max="3172" width="0" style="1" hidden="1" customWidth="1"/>
    <col min="3173" max="3173" width="5.28515625" style="1" customWidth="1"/>
    <col min="3174" max="3174" width="6.5703125" style="1" customWidth="1"/>
    <col min="3175" max="3175" width="26.42578125" style="1" customWidth="1"/>
    <col min="3176" max="3176" width="6.5703125" style="1" customWidth="1"/>
    <col min="3177" max="3182" width="8.85546875" style="1" customWidth="1"/>
    <col min="3183" max="3183" width="13.42578125" style="1" customWidth="1"/>
    <col min="3184" max="3184" width="13.28515625" style="1" customWidth="1"/>
    <col min="3185" max="3185" width="9" style="1" customWidth="1"/>
    <col min="3186" max="3186" width="6.85546875" style="1" customWidth="1"/>
    <col min="3187" max="3187" width="5.42578125" style="1" customWidth="1"/>
    <col min="3188" max="3189" width="8.85546875" style="1" customWidth="1"/>
    <col min="3190" max="3190" width="10.7109375" style="1" customWidth="1"/>
    <col min="3191" max="3191" width="8.28515625" style="1" customWidth="1"/>
    <col min="3192" max="3192" width="7.7109375" style="1" customWidth="1"/>
    <col min="3193" max="3193" width="8.42578125" style="1" customWidth="1"/>
    <col min="3194" max="3194" width="9.140625" style="1" customWidth="1"/>
    <col min="3195" max="3195" width="8" style="1" customWidth="1"/>
    <col min="3196" max="3196" width="6.28515625" style="1" customWidth="1"/>
    <col min="3197" max="3197" width="7.28515625" style="1" customWidth="1"/>
    <col min="3198" max="3199" width="7.5703125" style="1" customWidth="1"/>
    <col min="3200" max="3200" width="6.7109375" style="1" customWidth="1"/>
    <col min="3201" max="3201" width="9.140625" style="1" customWidth="1"/>
    <col min="3202" max="3202" width="6.28515625" style="1" customWidth="1"/>
    <col min="3203" max="3204" width="8" style="1" customWidth="1"/>
    <col min="3205" max="3205" width="6.7109375" style="1" customWidth="1"/>
    <col min="3206" max="3206" width="9.140625" style="1" customWidth="1"/>
    <col min="3207" max="3207" width="7.28515625" style="1" customWidth="1"/>
    <col min="3208" max="3208" width="9.140625" style="1" customWidth="1"/>
    <col min="3209" max="3209" width="9.28515625" style="1" customWidth="1"/>
    <col min="3210" max="3221" width="0" style="1" hidden="1"/>
    <col min="3222" max="3222" width="6" style="1" customWidth="1"/>
    <col min="3223" max="3224" width="0" style="1" hidden="1" customWidth="1"/>
    <col min="3225" max="3225" width="5.5703125" style="1" bestFit="1" customWidth="1"/>
    <col min="3226" max="3226" width="6.7109375" style="1" customWidth="1"/>
    <col min="3227" max="3227" width="22" style="1" customWidth="1"/>
    <col min="3228" max="3228" width="6.5703125" style="1" customWidth="1"/>
    <col min="3229" max="3230" width="8.85546875" style="1" customWidth="1"/>
    <col min="3231" max="3231" width="14.28515625" style="1" customWidth="1"/>
    <col min="3232" max="3232" width="8.85546875" style="1" customWidth="1"/>
    <col min="3233" max="3233" width="12.7109375" style="1" customWidth="1"/>
    <col min="3234" max="3234" width="6.5703125" style="1" customWidth="1"/>
    <col min="3235" max="3235" width="13.7109375" style="1" customWidth="1"/>
    <col min="3236" max="3238" width="15.28515625" style="1" customWidth="1"/>
    <col min="3239" max="3239" width="12.7109375" style="1" customWidth="1"/>
    <col min="3240" max="3240" width="9.85546875" style="1" customWidth="1"/>
    <col min="3241" max="3241" width="13" style="1" customWidth="1"/>
    <col min="3242" max="3244" width="8.85546875" style="1" customWidth="1"/>
    <col min="3245" max="3248" width="10.7109375" style="1" customWidth="1"/>
    <col min="3249" max="3249" width="7.85546875" style="1" customWidth="1"/>
    <col min="3250" max="3250" width="0" style="1" hidden="1" customWidth="1"/>
    <col min="3251" max="3251" width="8.7109375" style="1" customWidth="1"/>
    <col min="3252" max="3252" width="9.42578125" style="1" customWidth="1"/>
    <col min="3253" max="3254" width="0" style="1" hidden="1" customWidth="1"/>
    <col min="3255" max="3255" width="8" style="1" customWidth="1"/>
    <col min="3256" max="3256" width="0" style="1" hidden="1" customWidth="1"/>
    <col min="3257" max="3257" width="8" style="1" customWidth="1"/>
    <col min="3258" max="3258" width="8.85546875" style="1" customWidth="1"/>
    <col min="3259" max="3259" width="0" style="1" hidden="1" customWidth="1"/>
    <col min="3260" max="3260" width="7" style="1" customWidth="1"/>
    <col min="3261" max="3261" width="0" style="1" hidden="1" customWidth="1"/>
    <col min="3262" max="3262" width="6.28515625" style="1" customWidth="1"/>
    <col min="3263" max="3263" width="7.7109375" style="1" customWidth="1"/>
    <col min="3264" max="3265" width="0" style="1" hidden="1" customWidth="1"/>
    <col min="3266" max="3266" width="5.7109375" style="1" customWidth="1"/>
    <col min="3267" max="3267" width="0" style="1" hidden="1" customWidth="1"/>
    <col min="3268" max="3268" width="4.42578125" style="1" customWidth="1"/>
    <col min="3269" max="3269" width="0" style="1" hidden="1" customWidth="1"/>
    <col min="3270" max="3270" width="10.42578125" style="1" bestFit="1" customWidth="1"/>
    <col min="3271" max="3271" width="9" style="1" bestFit="1" customWidth="1"/>
    <col min="3272" max="3274" width="9.140625" style="1" customWidth="1"/>
    <col min="3275" max="3275" width="7.5703125" style="1" customWidth="1"/>
    <col min="3276" max="3276" width="15.42578125" style="1" customWidth="1"/>
    <col min="3277" max="3277" width="15.28515625" style="1" customWidth="1"/>
    <col min="3278" max="3278" width="12.7109375" style="1" bestFit="1" customWidth="1"/>
    <col min="3279" max="3279" width="5.7109375" style="1" customWidth="1"/>
    <col min="3280" max="3280" width="14.85546875" style="1" customWidth="1"/>
    <col min="3281" max="3281" width="12.7109375" style="1" bestFit="1" customWidth="1"/>
    <col min="3282" max="3282" width="7.28515625" style="1" bestFit="1" customWidth="1"/>
    <col min="3283" max="3283" width="11.28515625" style="1" customWidth="1"/>
    <col min="3284" max="3284" width="12.7109375" style="1" bestFit="1" customWidth="1"/>
    <col min="3285" max="3285" width="7.85546875" style="1" customWidth="1"/>
    <col min="3286" max="3286" width="12.7109375" style="1" bestFit="1" customWidth="1"/>
    <col min="3287" max="3287" width="13.7109375" style="1" bestFit="1" customWidth="1"/>
    <col min="3288" max="3288" width="12.7109375" style="1" customWidth="1"/>
    <col min="3289" max="3289" width="12.7109375" style="1" bestFit="1" customWidth="1"/>
    <col min="3290" max="3290" width="25.28515625" style="1" bestFit="1" customWidth="1"/>
    <col min="3291" max="3293" width="9.140625" style="1" customWidth="1"/>
    <col min="3294" max="3295" width="12.7109375" style="1" bestFit="1" customWidth="1"/>
    <col min="3296" max="3425" width="9.140625" style="1" customWidth="1"/>
    <col min="3426" max="3426" width="4.42578125" style="1" customWidth="1"/>
    <col min="3427" max="3428" width="0" style="1" hidden="1" customWidth="1"/>
    <col min="3429" max="3429" width="5.28515625" style="1" customWidth="1"/>
    <col min="3430" max="3430" width="6.5703125" style="1" customWidth="1"/>
    <col min="3431" max="3431" width="26.42578125" style="1" customWidth="1"/>
    <col min="3432" max="3432" width="6.5703125" style="1" customWidth="1"/>
    <col min="3433" max="3438" width="8.85546875" style="1" customWidth="1"/>
    <col min="3439" max="3439" width="13.42578125" style="1" customWidth="1"/>
    <col min="3440" max="3440" width="13.28515625" style="1" customWidth="1"/>
    <col min="3441" max="3441" width="9" style="1" customWidth="1"/>
    <col min="3442" max="3442" width="6.85546875" style="1" customWidth="1"/>
    <col min="3443" max="3443" width="5.42578125" style="1" customWidth="1"/>
    <col min="3444" max="3445" width="8.85546875" style="1" customWidth="1"/>
    <col min="3446" max="3446" width="10.7109375" style="1" customWidth="1"/>
    <col min="3447" max="3447" width="8.28515625" style="1" customWidth="1"/>
    <col min="3448" max="3448" width="7.7109375" style="1" customWidth="1"/>
    <col min="3449" max="3449" width="8.42578125" style="1" customWidth="1"/>
    <col min="3450" max="3450" width="9.140625" style="1" customWidth="1"/>
    <col min="3451" max="3451" width="8" style="1" customWidth="1"/>
    <col min="3452" max="3452" width="6.28515625" style="1" customWidth="1"/>
    <col min="3453" max="3453" width="7.28515625" style="1" customWidth="1"/>
    <col min="3454" max="3455" width="7.5703125" style="1" customWidth="1"/>
    <col min="3456" max="3456" width="6.7109375" style="1" customWidth="1"/>
    <col min="3457" max="3457" width="9.140625" style="1" customWidth="1"/>
    <col min="3458" max="3458" width="6.28515625" style="1" customWidth="1"/>
    <col min="3459" max="3460" width="8" style="1" customWidth="1"/>
    <col min="3461" max="3461" width="6.7109375" style="1" customWidth="1"/>
    <col min="3462" max="3462" width="9.140625" style="1" customWidth="1"/>
    <col min="3463" max="3463" width="7.28515625" style="1" customWidth="1"/>
    <col min="3464" max="3464" width="9.140625" style="1" customWidth="1"/>
    <col min="3465" max="3465" width="9.28515625" style="1" customWidth="1"/>
    <col min="3466" max="3477" width="0" style="1" hidden="1"/>
    <col min="3478" max="3478" width="6" style="1" customWidth="1"/>
    <col min="3479" max="3480" width="0" style="1" hidden="1" customWidth="1"/>
    <col min="3481" max="3481" width="5.5703125" style="1" bestFit="1" customWidth="1"/>
    <col min="3482" max="3482" width="6.7109375" style="1" customWidth="1"/>
    <col min="3483" max="3483" width="22" style="1" customWidth="1"/>
    <col min="3484" max="3484" width="6.5703125" style="1" customWidth="1"/>
    <col min="3485" max="3486" width="8.85546875" style="1" customWidth="1"/>
    <col min="3487" max="3487" width="14.28515625" style="1" customWidth="1"/>
    <col min="3488" max="3488" width="8.85546875" style="1" customWidth="1"/>
    <col min="3489" max="3489" width="12.7109375" style="1" customWidth="1"/>
    <col min="3490" max="3490" width="6.5703125" style="1" customWidth="1"/>
    <col min="3491" max="3491" width="13.7109375" style="1" customWidth="1"/>
    <col min="3492" max="3494" width="15.28515625" style="1" customWidth="1"/>
    <col min="3495" max="3495" width="12.7109375" style="1" customWidth="1"/>
    <col min="3496" max="3496" width="9.85546875" style="1" customWidth="1"/>
    <col min="3497" max="3497" width="13" style="1" customWidth="1"/>
    <col min="3498" max="3500" width="8.85546875" style="1" customWidth="1"/>
    <col min="3501" max="3504" width="10.7109375" style="1" customWidth="1"/>
    <col min="3505" max="3505" width="7.85546875" style="1" customWidth="1"/>
    <col min="3506" max="3506" width="0" style="1" hidden="1" customWidth="1"/>
    <col min="3507" max="3507" width="8.7109375" style="1" customWidth="1"/>
    <col min="3508" max="3508" width="9.42578125" style="1" customWidth="1"/>
    <col min="3509" max="3510" width="0" style="1" hidden="1" customWidth="1"/>
    <col min="3511" max="3511" width="8" style="1" customWidth="1"/>
    <col min="3512" max="3512" width="0" style="1" hidden="1" customWidth="1"/>
    <col min="3513" max="3513" width="8" style="1" customWidth="1"/>
    <col min="3514" max="3514" width="8.85546875" style="1" customWidth="1"/>
    <col min="3515" max="3515" width="0" style="1" hidden="1" customWidth="1"/>
    <col min="3516" max="3516" width="7" style="1" customWidth="1"/>
    <col min="3517" max="3517" width="0" style="1" hidden="1" customWidth="1"/>
    <col min="3518" max="3518" width="6.28515625" style="1" customWidth="1"/>
    <col min="3519" max="3519" width="7.7109375" style="1" customWidth="1"/>
    <col min="3520" max="3521" width="0" style="1" hidden="1" customWidth="1"/>
    <col min="3522" max="3522" width="5.7109375" style="1" customWidth="1"/>
    <col min="3523" max="3523" width="0" style="1" hidden="1" customWidth="1"/>
    <col min="3524" max="3524" width="4.42578125" style="1" customWidth="1"/>
    <col min="3525" max="3525" width="0" style="1" hidden="1" customWidth="1"/>
    <col min="3526" max="3526" width="10.42578125" style="1" bestFit="1" customWidth="1"/>
    <col min="3527" max="3527" width="9" style="1" bestFit="1" customWidth="1"/>
    <col min="3528" max="3530" width="9.140625" style="1" customWidth="1"/>
    <col min="3531" max="3531" width="7.5703125" style="1" customWidth="1"/>
    <col min="3532" max="3532" width="15.42578125" style="1" customWidth="1"/>
    <col min="3533" max="3533" width="15.28515625" style="1" customWidth="1"/>
    <col min="3534" max="3534" width="12.7109375" style="1" bestFit="1" customWidth="1"/>
    <col min="3535" max="3535" width="5.7109375" style="1" customWidth="1"/>
    <col min="3536" max="3536" width="14.85546875" style="1" customWidth="1"/>
    <col min="3537" max="3537" width="12.7109375" style="1" bestFit="1" customWidth="1"/>
    <col min="3538" max="3538" width="7.28515625" style="1" bestFit="1" customWidth="1"/>
    <col min="3539" max="3539" width="11.28515625" style="1" customWidth="1"/>
    <col min="3540" max="3540" width="12.7109375" style="1" bestFit="1" customWidth="1"/>
    <col min="3541" max="3541" width="7.85546875" style="1" customWidth="1"/>
    <col min="3542" max="3542" width="12.7109375" style="1" bestFit="1" customWidth="1"/>
    <col min="3543" max="3543" width="13.7109375" style="1" bestFit="1" customWidth="1"/>
    <col min="3544" max="3544" width="12.7109375" style="1" customWidth="1"/>
    <col min="3545" max="3545" width="12.7109375" style="1" bestFit="1" customWidth="1"/>
    <col min="3546" max="3546" width="25.28515625" style="1" bestFit="1" customWidth="1"/>
    <col min="3547" max="3549" width="9.140625" style="1" customWidth="1"/>
    <col min="3550" max="3551" width="12.7109375" style="1" bestFit="1" customWidth="1"/>
    <col min="3552" max="3681" width="9.140625" style="1" customWidth="1"/>
    <col min="3682" max="3682" width="4.42578125" style="1" customWidth="1"/>
    <col min="3683" max="3684" width="0" style="1" hidden="1" customWidth="1"/>
    <col min="3685" max="3685" width="5.28515625" style="1" customWidth="1"/>
    <col min="3686" max="3686" width="6.5703125" style="1" customWidth="1"/>
    <col min="3687" max="3687" width="26.42578125" style="1" customWidth="1"/>
    <col min="3688" max="3688" width="6.5703125" style="1" customWidth="1"/>
    <col min="3689" max="3694" width="8.85546875" style="1" customWidth="1"/>
    <col min="3695" max="3695" width="13.42578125" style="1" customWidth="1"/>
    <col min="3696" max="3696" width="13.28515625" style="1" customWidth="1"/>
    <col min="3697" max="3697" width="9" style="1" customWidth="1"/>
    <col min="3698" max="3698" width="6.85546875" style="1" customWidth="1"/>
    <col min="3699" max="3699" width="5.42578125" style="1" customWidth="1"/>
    <col min="3700" max="3701" width="8.85546875" style="1" customWidth="1"/>
    <col min="3702" max="3702" width="10.7109375" style="1" customWidth="1"/>
    <col min="3703" max="3703" width="8.28515625" style="1" customWidth="1"/>
    <col min="3704" max="3704" width="7.7109375" style="1" customWidth="1"/>
    <col min="3705" max="3705" width="8.42578125" style="1" customWidth="1"/>
    <col min="3706" max="3706" width="9.140625" style="1" customWidth="1"/>
    <col min="3707" max="3707" width="8" style="1" customWidth="1"/>
    <col min="3708" max="3708" width="6.28515625" style="1" customWidth="1"/>
    <col min="3709" max="3709" width="7.28515625" style="1" customWidth="1"/>
    <col min="3710" max="3711" width="7.5703125" style="1" customWidth="1"/>
    <col min="3712" max="3712" width="6.7109375" style="1" customWidth="1"/>
    <col min="3713" max="3713" width="9.140625" style="1" customWidth="1"/>
    <col min="3714" max="3714" width="6.28515625" style="1" customWidth="1"/>
    <col min="3715" max="3716" width="8" style="1" customWidth="1"/>
    <col min="3717" max="3717" width="6.7109375" style="1" customWidth="1"/>
    <col min="3718" max="3718" width="9.140625" style="1" customWidth="1"/>
    <col min="3719" max="3719" width="7.28515625" style="1" customWidth="1"/>
    <col min="3720" max="3720" width="9.140625" style="1" customWidth="1"/>
    <col min="3721" max="3721" width="9.28515625" style="1" customWidth="1"/>
    <col min="3722" max="3733" width="0" style="1" hidden="1"/>
    <col min="3734" max="3734" width="6" style="1" customWidth="1"/>
    <col min="3735" max="3736" width="0" style="1" hidden="1" customWidth="1"/>
    <col min="3737" max="3737" width="5.5703125" style="1" bestFit="1" customWidth="1"/>
    <col min="3738" max="3738" width="6.7109375" style="1" customWidth="1"/>
    <col min="3739" max="3739" width="22" style="1" customWidth="1"/>
    <col min="3740" max="3740" width="6.5703125" style="1" customWidth="1"/>
    <col min="3741" max="3742" width="8.85546875" style="1" customWidth="1"/>
    <col min="3743" max="3743" width="14.28515625" style="1" customWidth="1"/>
    <col min="3744" max="3744" width="8.85546875" style="1" customWidth="1"/>
    <col min="3745" max="3745" width="12.7109375" style="1" customWidth="1"/>
    <col min="3746" max="3746" width="6.5703125" style="1" customWidth="1"/>
    <col min="3747" max="3747" width="13.7109375" style="1" customWidth="1"/>
    <col min="3748" max="3750" width="15.28515625" style="1" customWidth="1"/>
    <col min="3751" max="3751" width="12.7109375" style="1" customWidth="1"/>
    <col min="3752" max="3752" width="9.85546875" style="1" customWidth="1"/>
    <col min="3753" max="3753" width="13" style="1" customWidth="1"/>
    <col min="3754" max="3756" width="8.85546875" style="1" customWidth="1"/>
    <col min="3757" max="3760" width="10.7109375" style="1" customWidth="1"/>
    <col min="3761" max="3761" width="7.85546875" style="1" customWidth="1"/>
    <col min="3762" max="3762" width="0" style="1" hidden="1" customWidth="1"/>
    <col min="3763" max="3763" width="8.7109375" style="1" customWidth="1"/>
    <col min="3764" max="3764" width="9.42578125" style="1" customWidth="1"/>
    <col min="3765" max="3766" width="0" style="1" hidden="1" customWidth="1"/>
    <col min="3767" max="3767" width="8" style="1" customWidth="1"/>
    <col min="3768" max="3768" width="0" style="1" hidden="1" customWidth="1"/>
    <col min="3769" max="3769" width="8" style="1" customWidth="1"/>
    <col min="3770" max="3770" width="8.85546875" style="1" customWidth="1"/>
    <col min="3771" max="3771" width="0" style="1" hidden="1" customWidth="1"/>
    <col min="3772" max="3772" width="7" style="1" customWidth="1"/>
    <col min="3773" max="3773" width="0" style="1" hidden="1" customWidth="1"/>
    <col min="3774" max="3774" width="6.28515625" style="1" customWidth="1"/>
    <col min="3775" max="3775" width="7.7109375" style="1" customWidth="1"/>
    <col min="3776" max="3777" width="0" style="1" hidden="1" customWidth="1"/>
    <col min="3778" max="3778" width="5.7109375" style="1" customWidth="1"/>
    <col min="3779" max="3779" width="0" style="1" hidden="1" customWidth="1"/>
    <col min="3780" max="3780" width="4.42578125" style="1" customWidth="1"/>
    <col min="3781" max="3781" width="0" style="1" hidden="1" customWidth="1"/>
    <col min="3782" max="3782" width="10.42578125" style="1" bestFit="1" customWidth="1"/>
    <col min="3783" max="3783" width="9" style="1" bestFit="1" customWidth="1"/>
    <col min="3784" max="3786" width="9.140625" style="1" customWidth="1"/>
    <col min="3787" max="3787" width="7.5703125" style="1" customWidth="1"/>
    <col min="3788" max="3788" width="15.42578125" style="1" customWidth="1"/>
    <col min="3789" max="3789" width="15.28515625" style="1" customWidth="1"/>
    <col min="3790" max="3790" width="12.7109375" style="1" bestFit="1" customWidth="1"/>
    <col min="3791" max="3791" width="5.7109375" style="1" customWidth="1"/>
    <col min="3792" max="3792" width="14.85546875" style="1" customWidth="1"/>
    <col min="3793" max="3793" width="12.7109375" style="1" bestFit="1" customWidth="1"/>
    <col min="3794" max="3794" width="7.28515625" style="1" bestFit="1" customWidth="1"/>
    <col min="3795" max="3795" width="11.28515625" style="1" customWidth="1"/>
    <col min="3796" max="3796" width="12.7109375" style="1" bestFit="1" customWidth="1"/>
    <col min="3797" max="3797" width="7.85546875" style="1" customWidth="1"/>
    <col min="3798" max="3798" width="12.7109375" style="1" bestFit="1" customWidth="1"/>
    <col min="3799" max="3799" width="13.7109375" style="1" bestFit="1" customWidth="1"/>
    <col min="3800" max="3800" width="12.7109375" style="1" customWidth="1"/>
    <col min="3801" max="3801" width="12.7109375" style="1" bestFit="1" customWidth="1"/>
    <col min="3802" max="3802" width="25.28515625" style="1" bestFit="1" customWidth="1"/>
    <col min="3803" max="3805" width="9.140625" style="1" customWidth="1"/>
    <col min="3806" max="3807" width="12.7109375" style="1" bestFit="1" customWidth="1"/>
    <col min="3808" max="3937" width="9.140625" style="1" customWidth="1"/>
    <col min="3938" max="3938" width="4.42578125" style="1" customWidth="1"/>
    <col min="3939" max="3940" width="0" style="1" hidden="1" customWidth="1"/>
    <col min="3941" max="3941" width="5.28515625" style="1" customWidth="1"/>
    <col min="3942" max="3942" width="6.5703125" style="1" customWidth="1"/>
    <col min="3943" max="3943" width="26.42578125" style="1" customWidth="1"/>
    <col min="3944" max="3944" width="6.5703125" style="1" customWidth="1"/>
    <col min="3945" max="3950" width="8.85546875" style="1" customWidth="1"/>
    <col min="3951" max="3951" width="13.42578125" style="1" customWidth="1"/>
    <col min="3952" max="3952" width="13.28515625" style="1" customWidth="1"/>
    <col min="3953" max="3953" width="9" style="1" customWidth="1"/>
    <col min="3954" max="3954" width="6.85546875" style="1" customWidth="1"/>
    <col min="3955" max="3955" width="5.42578125" style="1" customWidth="1"/>
    <col min="3956" max="3957" width="8.85546875" style="1" customWidth="1"/>
    <col min="3958" max="3958" width="10.7109375" style="1" customWidth="1"/>
    <col min="3959" max="3959" width="8.28515625" style="1" customWidth="1"/>
    <col min="3960" max="3960" width="7.7109375" style="1" customWidth="1"/>
    <col min="3961" max="3961" width="8.42578125" style="1" customWidth="1"/>
    <col min="3962" max="3962" width="9.140625" style="1" customWidth="1"/>
    <col min="3963" max="3963" width="8" style="1" customWidth="1"/>
    <col min="3964" max="3964" width="6.28515625" style="1" customWidth="1"/>
    <col min="3965" max="3965" width="7.28515625" style="1" customWidth="1"/>
    <col min="3966" max="3967" width="7.5703125" style="1" customWidth="1"/>
    <col min="3968" max="3968" width="6.7109375" style="1" customWidth="1"/>
    <col min="3969" max="3969" width="9.140625" style="1" customWidth="1"/>
    <col min="3970" max="3970" width="6.28515625" style="1" customWidth="1"/>
    <col min="3971" max="3972" width="8" style="1" customWidth="1"/>
    <col min="3973" max="3973" width="6.7109375" style="1" customWidth="1"/>
    <col min="3974" max="3974" width="9.140625" style="1" customWidth="1"/>
    <col min="3975" max="3975" width="7.28515625" style="1" customWidth="1"/>
    <col min="3976" max="3976" width="9.140625" style="1" customWidth="1"/>
    <col min="3977" max="3977" width="9.28515625" style="1" customWidth="1"/>
    <col min="3978" max="3989" width="0" style="1" hidden="1"/>
    <col min="3990" max="3990" width="6" style="1" customWidth="1"/>
    <col min="3991" max="3992" width="0" style="1" hidden="1" customWidth="1"/>
    <col min="3993" max="3993" width="5.5703125" style="1" bestFit="1" customWidth="1"/>
    <col min="3994" max="3994" width="6.7109375" style="1" customWidth="1"/>
    <col min="3995" max="3995" width="22" style="1" customWidth="1"/>
    <col min="3996" max="3996" width="6.5703125" style="1" customWidth="1"/>
    <col min="3997" max="3998" width="8.85546875" style="1" customWidth="1"/>
    <col min="3999" max="3999" width="14.28515625" style="1" customWidth="1"/>
    <col min="4000" max="4000" width="8.85546875" style="1" customWidth="1"/>
    <col min="4001" max="4001" width="12.7109375" style="1" customWidth="1"/>
    <col min="4002" max="4002" width="6.5703125" style="1" customWidth="1"/>
    <col min="4003" max="4003" width="13.7109375" style="1" customWidth="1"/>
    <col min="4004" max="4006" width="15.28515625" style="1" customWidth="1"/>
    <col min="4007" max="4007" width="12.7109375" style="1" customWidth="1"/>
    <col min="4008" max="4008" width="9.85546875" style="1" customWidth="1"/>
    <col min="4009" max="4009" width="13" style="1" customWidth="1"/>
    <col min="4010" max="4012" width="8.85546875" style="1" customWidth="1"/>
    <col min="4013" max="4016" width="10.7109375" style="1" customWidth="1"/>
    <col min="4017" max="4017" width="7.85546875" style="1" customWidth="1"/>
    <col min="4018" max="4018" width="0" style="1" hidden="1" customWidth="1"/>
    <col min="4019" max="4019" width="8.7109375" style="1" customWidth="1"/>
    <col min="4020" max="4020" width="9.42578125" style="1" customWidth="1"/>
    <col min="4021" max="4022" width="0" style="1" hidden="1" customWidth="1"/>
    <col min="4023" max="4023" width="8" style="1" customWidth="1"/>
    <col min="4024" max="4024" width="0" style="1" hidden="1" customWidth="1"/>
    <col min="4025" max="4025" width="8" style="1" customWidth="1"/>
    <col min="4026" max="4026" width="8.85546875" style="1" customWidth="1"/>
    <col min="4027" max="4027" width="0" style="1" hidden="1" customWidth="1"/>
    <col min="4028" max="4028" width="7" style="1" customWidth="1"/>
    <col min="4029" max="4029" width="0" style="1" hidden="1" customWidth="1"/>
    <col min="4030" max="4030" width="6.28515625" style="1" customWidth="1"/>
    <col min="4031" max="4031" width="7.7109375" style="1" customWidth="1"/>
    <col min="4032" max="4033" width="0" style="1" hidden="1" customWidth="1"/>
    <col min="4034" max="4034" width="5.7109375" style="1" customWidth="1"/>
    <col min="4035" max="4035" width="0" style="1" hidden="1" customWidth="1"/>
    <col min="4036" max="4036" width="4.42578125" style="1" customWidth="1"/>
    <col min="4037" max="4037" width="0" style="1" hidden="1" customWidth="1"/>
    <col min="4038" max="4038" width="10.42578125" style="1" bestFit="1" customWidth="1"/>
    <col min="4039" max="4039" width="9" style="1" bestFit="1" customWidth="1"/>
    <col min="4040" max="4042" width="9.140625" style="1" customWidth="1"/>
    <col min="4043" max="4043" width="7.5703125" style="1" customWidth="1"/>
    <col min="4044" max="4044" width="15.42578125" style="1" customWidth="1"/>
    <col min="4045" max="4045" width="15.28515625" style="1" customWidth="1"/>
    <col min="4046" max="4046" width="12.7109375" style="1" bestFit="1" customWidth="1"/>
    <col min="4047" max="4047" width="5.7109375" style="1" customWidth="1"/>
    <col min="4048" max="4048" width="14.85546875" style="1" customWidth="1"/>
    <col min="4049" max="4049" width="12.7109375" style="1" bestFit="1" customWidth="1"/>
    <col min="4050" max="4050" width="7.28515625" style="1" bestFit="1" customWidth="1"/>
    <col min="4051" max="4051" width="11.28515625" style="1" customWidth="1"/>
    <col min="4052" max="4052" width="12.7109375" style="1" bestFit="1" customWidth="1"/>
    <col min="4053" max="4053" width="7.85546875" style="1" customWidth="1"/>
    <col min="4054" max="4054" width="12.7109375" style="1" bestFit="1" customWidth="1"/>
    <col min="4055" max="4055" width="13.7109375" style="1" bestFit="1" customWidth="1"/>
    <col min="4056" max="4056" width="12.7109375" style="1" customWidth="1"/>
    <col min="4057" max="4057" width="12.7109375" style="1" bestFit="1" customWidth="1"/>
    <col min="4058" max="4058" width="25.28515625" style="1" bestFit="1" customWidth="1"/>
    <col min="4059" max="4061" width="9.140625" style="1" customWidth="1"/>
    <col min="4062" max="4063" width="12.7109375" style="1" bestFit="1" customWidth="1"/>
    <col min="4064" max="4193" width="9.140625" style="1" customWidth="1"/>
    <col min="4194" max="4194" width="4.42578125" style="1" customWidth="1"/>
    <col min="4195" max="4196" width="0" style="1" hidden="1" customWidth="1"/>
    <col min="4197" max="4197" width="5.28515625" style="1" customWidth="1"/>
    <col min="4198" max="4198" width="6.5703125" style="1" customWidth="1"/>
    <col min="4199" max="4199" width="26.42578125" style="1" customWidth="1"/>
    <col min="4200" max="4200" width="6.5703125" style="1" customWidth="1"/>
    <col min="4201" max="4206" width="8.85546875" style="1" customWidth="1"/>
    <col min="4207" max="4207" width="13.42578125" style="1" customWidth="1"/>
    <col min="4208" max="4208" width="13.28515625" style="1" customWidth="1"/>
    <col min="4209" max="4209" width="9" style="1" customWidth="1"/>
    <col min="4210" max="4210" width="6.85546875" style="1" customWidth="1"/>
    <col min="4211" max="4211" width="5.42578125" style="1" customWidth="1"/>
    <col min="4212" max="4213" width="8.85546875" style="1" customWidth="1"/>
    <col min="4214" max="4214" width="10.7109375" style="1" customWidth="1"/>
    <col min="4215" max="4215" width="8.28515625" style="1" customWidth="1"/>
    <col min="4216" max="4216" width="7.7109375" style="1" customWidth="1"/>
    <col min="4217" max="4217" width="8.42578125" style="1" customWidth="1"/>
    <col min="4218" max="4218" width="9.140625" style="1" customWidth="1"/>
    <col min="4219" max="4219" width="8" style="1" customWidth="1"/>
    <col min="4220" max="4220" width="6.28515625" style="1" customWidth="1"/>
    <col min="4221" max="4221" width="7.28515625" style="1" customWidth="1"/>
    <col min="4222" max="4223" width="7.5703125" style="1" customWidth="1"/>
    <col min="4224" max="4224" width="6.7109375" style="1" customWidth="1"/>
    <col min="4225" max="4225" width="9.140625" style="1" customWidth="1"/>
    <col min="4226" max="4226" width="6.28515625" style="1" customWidth="1"/>
    <col min="4227" max="4228" width="8" style="1" customWidth="1"/>
    <col min="4229" max="4229" width="6.7109375" style="1" customWidth="1"/>
    <col min="4230" max="4230" width="9.140625" style="1" customWidth="1"/>
    <col min="4231" max="4231" width="7.28515625" style="1" customWidth="1"/>
    <col min="4232" max="4232" width="9.140625" style="1" customWidth="1"/>
    <col min="4233" max="4233" width="9.28515625" style="1" customWidth="1"/>
    <col min="4234" max="4245" width="0" style="1" hidden="1"/>
    <col min="4246" max="4246" width="6" style="1" customWidth="1"/>
    <col min="4247" max="4248" width="0" style="1" hidden="1" customWidth="1"/>
    <col min="4249" max="4249" width="5.5703125" style="1" bestFit="1" customWidth="1"/>
    <col min="4250" max="4250" width="6.7109375" style="1" customWidth="1"/>
    <col min="4251" max="4251" width="22" style="1" customWidth="1"/>
    <col min="4252" max="4252" width="6.5703125" style="1" customWidth="1"/>
    <col min="4253" max="4254" width="8.85546875" style="1" customWidth="1"/>
    <col min="4255" max="4255" width="14.28515625" style="1" customWidth="1"/>
    <col min="4256" max="4256" width="8.85546875" style="1" customWidth="1"/>
    <col min="4257" max="4257" width="12.7109375" style="1" customWidth="1"/>
    <col min="4258" max="4258" width="6.5703125" style="1" customWidth="1"/>
    <col min="4259" max="4259" width="13.7109375" style="1" customWidth="1"/>
    <col min="4260" max="4262" width="15.28515625" style="1" customWidth="1"/>
    <col min="4263" max="4263" width="12.7109375" style="1" customWidth="1"/>
    <col min="4264" max="4264" width="9.85546875" style="1" customWidth="1"/>
    <col min="4265" max="4265" width="13" style="1" customWidth="1"/>
    <col min="4266" max="4268" width="8.85546875" style="1" customWidth="1"/>
    <col min="4269" max="4272" width="10.7109375" style="1" customWidth="1"/>
    <col min="4273" max="4273" width="7.85546875" style="1" customWidth="1"/>
    <col min="4274" max="4274" width="0" style="1" hidden="1" customWidth="1"/>
    <col min="4275" max="4275" width="8.7109375" style="1" customWidth="1"/>
    <col min="4276" max="4276" width="9.42578125" style="1" customWidth="1"/>
    <col min="4277" max="4278" width="0" style="1" hidden="1" customWidth="1"/>
    <col min="4279" max="4279" width="8" style="1" customWidth="1"/>
    <col min="4280" max="4280" width="0" style="1" hidden="1" customWidth="1"/>
    <col min="4281" max="4281" width="8" style="1" customWidth="1"/>
    <col min="4282" max="4282" width="8.85546875" style="1" customWidth="1"/>
    <col min="4283" max="4283" width="0" style="1" hidden="1" customWidth="1"/>
    <col min="4284" max="4284" width="7" style="1" customWidth="1"/>
    <col min="4285" max="4285" width="0" style="1" hidden="1" customWidth="1"/>
    <col min="4286" max="4286" width="6.28515625" style="1" customWidth="1"/>
    <col min="4287" max="4287" width="7.7109375" style="1" customWidth="1"/>
    <col min="4288" max="4289" width="0" style="1" hidden="1" customWidth="1"/>
    <col min="4290" max="4290" width="5.7109375" style="1" customWidth="1"/>
    <col min="4291" max="4291" width="0" style="1" hidden="1" customWidth="1"/>
    <col min="4292" max="4292" width="4.42578125" style="1" customWidth="1"/>
    <col min="4293" max="4293" width="0" style="1" hidden="1" customWidth="1"/>
    <col min="4294" max="4294" width="10.42578125" style="1" bestFit="1" customWidth="1"/>
    <col min="4295" max="4295" width="9" style="1" bestFit="1" customWidth="1"/>
    <col min="4296" max="4298" width="9.140625" style="1" customWidth="1"/>
    <col min="4299" max="4299" width="7.5703125" style="1" customWidth="1"/>
    <col min="4300" max="4300" width="15.42578125" style="1" customWidth="1"/>
    <col min="4301" max="4301" width="15.28515625" style="1" customWidth="1"/>
    <col min="4302" max="4302" width="12.7109375" style="1" bestFit="1" customWidth="1"/>
    <col min="4303" max="4303" width="5.7109375" style="1" customWidth="1"/>
    <col min="4304" max="4304" width="14.85546875" style="1" customWidth="1"/>
    <col min="4305" max="4305" width="12.7109375" style="1" bestFit="1" customWidth="1"/>
    <col min="4306" max="4306" width="7.28515625" style="1" bestFit="1" customWidth="1"/>
    <col min="4307" max="4307" width="11.28515625" style="1" customWidth="1"/>
    <col min="4308" max="4308" width="12.7109375" style="1" bestFit="1" customWidth="1"/>
    <col min="4309" max="4309" width="7.85546875" style="1" customWidth="1"/>
    <col min="4310" max="4310" width="12.7109375" style="1" bestFit="1" customWidth="1"/>
    <col min="4311" max="4311" width="13.7109375" style="1" bestFit="1" customWidth="1"/>
    <col min="4312" max="4312" width="12.7109375" style="1" customWidth="1"/>
    <col min="4313" max="4313" width="12.7109375" style="1" bestFit="1" customWidth="1"/>
    <col min="4314" max="4314" width="25.28515625" style="1" bestFit="1" customWidth="1"/>
    <col min="4315" max="4317" width="9.140625" style="1" customWidth="1"/>
    <col min="4318" max="4319" width="12.7109375" style="1" bestFit="1" customWidth="1"/>
    <col min="4320" max="4449" width="9.140625" style="1" customWidth="1"/>
    <col min="4450" max="4450" width="4.42578125" style="1" customWidth="1"/>
    <col min="4451" max="4452" width="0" style="1" hidden="1" customWidth="1"/>
    <col min="4453" max="4453" width="5.28515625" style="1" customWidth="1"/>
    <col min="4454" max="4454" width="6.5703125" style="1" customWidth="1"/>
    <col min="4455" max="4455" width="26.42578125" style="1" customWidth="1"/>
    <col min="4456" max="4456" width="6.5703125" style="1" customWidth="1"/>
    <col min="4457" max="4462" width="8.85546875" style="1" customWidth="1"/>
    <col min="4463" max="4463" width="13.42578125" style="1" customWidth="1"/>
    <col min="4464" max="4464" width="13.28515625" style="1" customWidth="1"/>
    <col min="4465" max="4465" width="9" style="1" customWidth="1"/>
    <col min="4466" max="4466" width="6.85546875" style="1" customWidth="1"/>
    <col min="4467" max="4467" width="5.42578125" style="1" customWidth="1"/>
    <col min="4468" max="4469" width="8.85546875" style="1" customWidth="1"/>
    <col min="4470" max="4470" width="10.7109375" style="1" customWidth="1"/>
    <col min="4471" max="4471" width="8.28515625" style="1" customWidth="1"/>
    <col min="4472" max="4472" width="7.7109375" style="1" customWidth="1"/>
    <col min="4473" max="4473" width="8.42578125" style="1" customWidth="1"/>
    <col min="4474" max="4474" width="9.140625" style="1" customWidth="1"/>
    <col min="4475" max="4475" width="8" style="1" customWidth="1"/>
    <col min="4476" max="4476" width="6.28515625" style="1" customWidth="1"/>
    <col min="4477" max="4477" width="7.28515625" style="1" customWidth="1"/>
    <col min="4478" max="4479" width="7.5703125" style="1" customWidth="1"/>
    <col min="4480" max="4480" width="6.7109375" style="1" customWidth="1"/>
    <col min="4481" max="4481" width="9.140625" style="1" customWidth="1"/>
    <col min="4482" max="4482" width="6.28515625" style="1" customWidth="1"/>
    <col min="4483" max="4484" width="8" style="1" customWidth="1"/>
    <col min="4485" max="4485" width="6.7109375" style="1" customWidth="1"/>
    <col min="4486" max="4486" width="9.140625" style="1" customWidth="1"/>
    <col min="4487" max="4487" width="7.28515625" style="1" customWidth="1"/>
    <col min="4488" max="4488" width="9.140625" style="1" customWidth="1"/>
    <col min="4489" max="4489" width="9.28515625" style="1" customWidth="1"/>
    <col min="4490" max="4501" width="0" style="1" hidden="1"/>
    <col min="4502" max="4502" width="6" style="1" customWidth="1"/>
    <col min="4503" max="4504" width="0" style="1" hidden="1" customWidth="1"/>
    <col min="4505" max="4505" width="5.5703125" style="1" bestFit="1" customWidth="1"/>
    <col min="4506" max="4506" width="6.7109375" style="1" customWidth="1"/>
    <col min="4507" max="4507" width="22" style="1" customWidth="1"/>
    <col min="4508" max="4508" width="6.5703125" style="1" customWidth="1"/>
    <col min="4509" max="4510" width="8.85546875" style="1" customWidth="1"/>
    <col min="4511" max="4511" width="14.28515625" style="1" customWidth="1"/>
    <col min="4512" max="4512" width="8.85546875" style="1" customWidth="1"/>
    <col min="4513" max="4513" width="12.7109375" style="1" customWidth="1"/>
    <col min="4514" max="4514" width="6.5703125" style="1" customWidth="1"/>
    <col min="4515" max="4515" width="13.7109375" style="1" customWidth="1"/>
    <col min="4516" max="4518" width="15.28515625" style="1" customWidth="1"/>
    <col min="4519" max="4519" width="12.7109375" style="1" customWidth="1"/>
    <col min="4520" max="4520" width="9.85546875" style="1" customWidth="1"/>
    <col min="4521" max="4521" width="13" style="1" customWidth="1"/>
    <col min="4522" max="4524" width="8.85546875" style="1" customWidth="1"/>
    <col min="4525" max="4528" width="10.7109375" style="1" customWidth="1"/>
    <col min="4529" max="4529" width="7.85546875" style="1" customWidth="1"/>
    <col min="4530" max="4530" width="0" style="1" hidden="1" customWidth="1"/>
    <col min="4531" max="4531" width="8.7109375" style="1" customWidth="1"/>
    <col min="4532" max="4532" width="9.42578125" style="1" customWidth="1"/>
    <col min="4533" max="4534" width="0" style="1" hidden="1" customWidth="1"/>
    <col min="4535" max="4535" width="8" style="1" customWidth="1"/>
    <col min="4536" max="4536" width="0" style="1" hidden="1" customWidth="1"/>
    <col min="4537" max="4537" width="8" style="1" customWidth="1"/>
    <col min="4538" max="4538" width="8.85546875" style="1" customWidth="1"/>
    <col min="4539" max="4539" width="0" style="1" hidden="1" customWidth="1"/>
    <col min="4540" max="4540" width="7" style="1" customWidth="1"/>
    <col min="4541" max="4541" width="0" style="1" hidden="1" customWidth="1"/>
    <col min="4542" max="4542" width="6.28515625" style="1" customWidth="1"/>
    <col min="4543" max="4543" width="7.7109375" style="1" customWidth="1"/>
    <col min="4544" max="4545" width="0" style="1" hidden="1" customWidth="1"/>
    <col min="4546" max="4546" width="5.7109375" style="1" customWidth="1"/>
    <col min="4547" max="4547" width="0" style="1" hidden="1" customWidth="1"/>
    <col min="4548" max="4548" width="4.42578125" style="1" customWidth="1"/>
    <col min="4549" max="4549" width="0" style="1" hidden="1" customWidth="1"/>
    <col min="4550" max="4550" width="10.42578125" style="1" bestFit="1" customWidth="1"/>
    <col min="4551" max="4551" width="9" style="1" bestFit="1" customWidth="1"/>
    <col min="4552" max="4554" width="9.140625" style="1" customWidth="1"/>
    <col min="4555" max="4555" width="7.5703125" style="1" customWidth="1"/>
    <col min="4556" max="4556" width="15.42578125" style="1" customWidth="1"/>
    <col min="4557" max="4557" width="15.28515625" style="1" customWidth="1"/>
    <col min="4558" max="4558" width="12.7109375" style="1" bestFit="1" customWidth="1"/>
    <col min="4559" max="4559" width="5.7109375" style="1" customWidth="1"/>
    <col min="4560" max="4560" width="14.85546875" style="1" customWidth="1"/>
    <col min="4561" max="4561" width="12.7109375" style="1" bestFit="1" customWidth="1"/>
    <col min="4562" max="4562" width="7.28515625" style="1" bestFit="1" customWidth="1"/>
    <col min="4563" max="4563" width="11.28515625" style="1" customWidth="1"/>
    <col min="4564" max="4564" width="12.7109375" style="1" bestFit="1" customWidth="1"/>
    <col min="4565" max="4565" width="7.85546875" style="1" customWidth="1"/>
    <col min="4566" max="4566" width="12.7109375" style="1" bestFit="1" customWidth="1"/>
    <col min="4567" max="4567" width="13.7109375" style="1" bestFit="1" customWidth="1"/>
    <col min="4568" max="4568" width="12.7109375" style="1" customWidth="1"/>
    <col min="4569" max="4569" width="12.7109375" style="1" bestFit="1" customWidth="1"/>
    <col min="4570" max="4570" width="25.28515625" style="1" bestFit="1" customWidth="1"/>
    <col min="4571" max="4573" width="9.140625" style="1" customWidth="1"/>
    <col min="4574" max="4575" width="12.7109375" style="1" bestFit="1" customWidth="1"/>
    <col min="4576" max="4705" width="9.140625" style="1" customWidth="1"/>
    <col min="4706" max="4706" width="4.42578125" style="1" customWidth="1"/>
    <col min="4707" max="4708" width="0" style="1" hidden="1" customWidth="1"/>
    <col min="4709" max="4709" width="5.28515625" style="1" customWidth="1"/>
    <col min="4710" max="4710" width="6.5703125" style="1" customWidth="1"/>
    <col min="4711" max="4711" width="26.42578125" style="1" customWidth="1"/>
    <col min="4712" max="4712" width="6.5703125" style="1" customWidth="1"/>
    <col min="4713" max="4718" width="8.85546875" style="1" customWidth="1"/>
    <col min="4719" max="4719" width="13.42578125" style="1" customWidth="1"/>
    <col min="4720" max="4720" width="13.28515625" style="1" customWidth="1"/>
    <col min="4721" max="4721" width="9" style="1" customWidth="1"/>
    <col min="4722" max="4722" width="6.85546875" style="1" customWidth="1"/>
    <col min="4723" max="4723" width="5.42578125" style="1" customWidth="1"/>
    <col min="4724" max="4725" width="8.85546875" style="1" customWidth="1"/>
    <col min="4726" max="4726" width="10.7109375" style="1" customWidth="1"/>
    <col min="4727" max="4727" width="8.28515625" style="1" customWidth="1"/>
    <col min="4728" max="4728" width="7.7109375" style="1" customWidth="1"/>
    <col min="4729" max="4729" width="8.42578125" style="1" customWidth="1"/>
    <col min="4730" max="4730" width="9.140625" style="1" customWidth="1"/>
    <col min="4731" max="4731" width="8" style="1" customWidth="1"/>
    <col min="4732" max="4732" width="6.28515625" style="1" customWidth="1"/>
    <col min="4733" max="4733" width="7.28515625" style="1" customWidth="1"/>
    <col min="4734" max="4735" width="7.5703125" style="1" customWidth="1"/>
    <col min="4736" max="4736" width="6.7109375" style="1" customWidth="1"/>
    <col min="4737" max="4737" width="9.140625" style="1" customWidth="1"/>
    <col min="4738" max="4738" width="6.28515625" style="1" customWidth="1"/>
    <col min="4739" max="4740" width="8" style="1" customWidth="1"/>
    <col min="4741" max="4741" width="6.7109375" style="1" customWidth="1"/>
    <col min="4742" max="4742" width="9.140625" style="1" customWidth="1"/>
    <col min="4743" max="4743" width="7.28515625" style="1" customWidth="1"/>
    <col min="4744" max="4744" width="9.140625" style="1" customWidth="1"/>
    <col min="4745" max="4745" width="9.28515625" style="1" customWidth="1"/>
    <col min="4746" max="4757" width="0" style="1" hidden="1"/>
    <col min="4758" max="4758" width="6" style="1" customWidth="1"/>
    <col min="4759" max="4760" width="0" style="1" hidden="1" customWidth="1"/>
    <col min="4761" max="4761" width="5.5703125" style="1" bestFit="1" customWidth="1"/>
    <col min="4762" max="4762" width="6.7109375" style="1" customWidth="1"/>
    <col min="4763" max="4763" width="22" style="1" customWidth="1"/>
    <col min="4764" max="4764" width="6.5703125" style="1" customWidth="1"/>
    <col min="4765" max="4766" width="8.85546875" style="1" customWidth="1"/>
    <col min="4767" max="4767" width="14.28515625" style="1" customWidth="1"/>
    <col min="4768" max="4768" width="8.85546875" style="1" customWidth="1"/>
    <col min="4769" max="4769" width="12.7109375" style="1" customWidth="1"/>
    <col min="4770" max="4770" width="6.5703125" style="1" customWidth="1"/>
    <col min="4771" max="4771" width="13.7109375" style="1" customWidth="1"/>
    <col min="4772" max="4774" width="15.28515625" style="1" customWidth="1"/>
    <col min="4775" max="4775" width="12.7109375" style="1" customWidth="1"/>
    <col min="4776" max="4776" width="9.85546875" style="1" customWidth="1"/>
    <col min="4777" max="4777" width="13" style="1" customWidth="1"/>
    <col min="4778" max="4780" width="8.85546875" style="1" customWidth="1"/>
    <col min="4781" max="4784" width="10.7109375" style="1" customWidth="1"/>
    <col min="4785" max="4785" width="7.85546875" style="1" customWidth="1"/>
    <col min="4786" max="4786" width="0" style="1" hidden="1" customWidth="1"/>
    <col min="4787" max="4787" width="8.7109375" style="1" customWidth="1"/>
    <col min="4788" max="4788" width="9.42578125" style="1" customWidth="1"/>
    <col min="4789" max="4790" width="0" style="1" hidden="1" customWidth="1"/>
    <col min="4791" max="4791" width="8" style="1" customWidth="1"/>
    <col min="4792" max="4792" width="0" style="1" hidden="1" customWidth="1"/>
    <col min="4793" max="4793" width="8" style="1" customWidth="1"/>
    <col min="4794" max="4794" width="8.85546875" style="1" customWidth="1"/>
    <col min="4795" max="4795" width="0" style="1" hidden="1" customWidth="1"/>
    <col min="4796" max="4796" width="7" style="1" customWidth="1"/>
    <col min="4797" max="4797" width="0" style="1" hidden="1" customWidth="1"/>
    <col min="4798" max="4798" width="6.28515625" style="1" customWidth="1"/>
    <col min="4799" max="4799" width="7.7109375" style="1" customWidth="1"/>
    <col min="4800" max="4801" width="0" style="1" hidden="1" customWidth="1"/>
    <col min="4802" max="4802" width="5.7109375" style="1" customWidth="1"/>
    <col min="4803" max="4803" width="0" style="1" hidden="1" customWidth="1"/>
    <col min="4804" max="4804" width="4.42578125" style="1" customWidth="1"/>
    <col min="4805" max="4805" width="0" style="1" hidden="1" customWidth="1"/>
    <col min="4806" max="4806" width="10.42578125" style="1" bestFit="1" customWidth="1"/>
    <col min="4807" max="4807" width="9" style="1" bestFit="1" customWidth="1"/>
    <col min="4808" max="4810" width="9.140625" style="1" customWidth="1"/>
    <col min="4811" max="4811" width="7.5703125" style="1" customWidth="1"/>
    <col min="4812" max="4812" width="15.42578125" style="1" customWidth="1"/>
    <col min="4813" max="4813" width="15.28515625" style="1" customWidth="1"/>
    <col min="4814" max="4814" width="12.7109375" style="1" bestFit="1" customWidth="1"/>
    <col min="4815" max="4815" width="5.7109375" style="1" customWidth="1"/>
    <col min="4816" max="4816" width="14.85546875" style="1" customWidth="1"/>
    <col min="4817" max="4817" width="12.7109375" style="1" bestFit="1" customWidth="1"/>
    <col min="4818" max="4818" width="7.28515625" style="1" bestFit="1" customWidth="1"/>
    <col min="4819" max="4819" width="11.28515625" style="1" customWidth="1"/>
    <col min="4820" max="4820" width="12.7109375" style="1" bestFit="1" customWidth="1"/>
    <col min="4821" max="4821" width="7.85546875" style="1" customWidth="1"/>
    <col min="4822" max="4822" width="12.7109375" style="1" bestFit="1" customWidth="1"/>
    <col min="4823" max="4823" width="13.7109375" style="1" bestFit="1" customWidth="1"/>
    <col min="4824" max="4824" width="12.7109375" style="1" customWidth="1"/>
    <col min="4825" max="4825" width="12.7109375" style="1" bestFit="1" customWidth="1"/>
    <col min="4826" max="4826" width="25.28515625" style="1" bestFit="1" customWidth="1"/>
    <col min="4827" max="4829" width="9.140625" style="1" customWidth="1"/>
    <col min="4830" max="4831" width="12.7109375" style="1" bestFit="1" customWidth="1"/>
    <col min="4832" max="4961" width="9.140625" style="1" customWidth="1"/>
    <col min="4962" max="4962" width="4.42578125" style="1" customWidth="1"/>
    <col min="4963" max="4964" width="0" style="1" hidden="1" customWidth="1"/>
    <col min="4965" max="4965" width="5.28515625" style="1" customWidth="1"/>
    <col min="4966" max="4966" width="6.5703125" style="1" customWidth="1"/>
    <col min="4967" max="4967" width="26.42578125" style="1" customWidth="1"/>
    <col min="4968" max="4968" width="6.5703125" style="1" customWidth="1"/>
    <col min="4969" max="4974" width="8.85546875" style="1" customWidth="1"/>
    <col min="4975" max="4975" width="13.42578125" style="1" customWidth="1"/>
    <col min="4976" max="4976" width="13.28515625" style="1" customWidth="1"/>
    <col min="4977" max="4977" width="9" style="1" customWidth="1"/>
    <col min="4978" max="4978" width="6.85546875" style="1" customWidth="1"/>
    <col min="4979" max="4979" width="5.42578125" style="1" customWidth="1"/>
    <col min="4980" max="4981" width="8.85546875" style="1" customWidth="1"/>
    <col min="4982" max="4982" width="10.7109375" style="1" customWidth="1"/>
    <col min="4983" max="4983" width="8.28515625" style="1" customWidth="1"/>
    <col min="4984" max="4984" width="7.7109375" style="1" customWidth="1"/>
    <col min="4985" max="4985" width="8.42578125" style="1" customWidth="1"/>
    <col min="4986" max="4986" width="9.140625" style="1" customWidth="1"/>
    <col min="4987" max="4987" width="8" style="1" customWidth="1"/>
    <col min="4988" max="4988" width="6.28515625" style="1" customWidth="1"/>
    <col min="4989" max="4989" width="7.28515625" style="1" customWidth="1"/>
    <col min="4990" max="4991" width="7.5703125" style="1" customWidth="1"/>
    <col min="4992" max="4992" width="6.7109375" style="1" customWidth="1"/>
    <col min="4993" max="4993" width="9.140625" style="1" customWidth="1"/>
    <col min="4994" max="4994" width="6.28515625" style="1" customWidth="1"/>
    <col min="4995" max="4996" width="8" style="1" customWidth="1"/>
    <col min="4997" max="4997" width="6.7109375" style="1" customWidth="1"/>
    <col min="4998" max="4998" width="9.140625" style="1" customWidth="1"/>
    <col min="4999" max="4999" width="7.28515625" style="1" customWidth="1"/>
    <col min="5000" max="5000" width="9.140625" style="1" customWidth="1"/>
    <col min="5001" max="5001" width="9.28515625" style="1" customWidth="1"/>
    <col min="5002" max="5013" width="0" style="1" hidden="1"/>
    <col min="5014" max="5014" width="6" style="1" customWidth="1"/>
    <col min="5015" max="5016" width="0" style="1" hidden="1" customWidth="1"/>
    <col min="5017" max="5017" width="5.5703125" style="1" bestFit="1" customWidth="1"/>
    <col min="5018" max="5018" width="6.7109375" style="1" customWidth="1"/>
    <col min="5019" max="5019" width="22" style="1" customWidth="1"/>
    <col min="5020" max="5020" width="6.5703125" style="1" customWidth="1"/>
    <col min="5021" max="5022" width="8.85546875" style="1" customWidth="1"/>
    <col min="5023" max="5023" width="14.28515625" style="1" customWidth="1"/>
    <col min="5024" max="5024" width="8.85546875" style="1" customWidth="1"/>
    <col min="5025" max="5025" width="12.7109375" style="1" customWidth="1"/>
    <col min="5026" max="5026" width="6.5703125" style="1" customWidth="1"/>
    <col min="5027" max="5027" width="13.7109375" style="1" customWidth="1"/>
    <col min="5028" max="5030" width="15.28515625" style="1" customWidth="1"/>
    <col min="5031" max="5031" width="12.7109375" style="1" customWidth="1"/>
    <col min="5032" max="5032" width="9.85546875" style="1" customWidth="1"/>
    <col min="5033" max="5033" width="13" style="1" customWidth="1"/>
    <col min="5034" max="5036" width="8.85546875" style="1" customWidth="1"/>
    <col min="5037" max="5040" width="10.7109375" style="1" customWidth="1"/>
    <col min="5041" max="5041" width="7.85546875" style="1" customWidth="1"/>
    <col min="5042" max="5042" width="0" style="1" hidden="1" customWidth="1"/>
    <col min="5043" max="5043" width="8.7109375" style="1" customWidth="1"/>
    <col min="5044" max="5044" width="9.42578125" style="1" customWidth="1"/>
    <col min="5045" max="5046" width="0" style="1" hidden="1" customWidth="1"/>
    <col min="5047" max="5047" width="8" style="1" customWidth="1"/>
    <col min="5048" max="5048" width="0" style="1" hidden="1" customWidth="1"/>
    <col min="5049" max="5049" width="8" style="1" customWidth="1"/>
    <col min="5050" max="5050" width="8.85546875" style="1" customWidth="1"/>
    <col min="5051" max="5051" width="0" style="1" hidden="1" customWidth="1"/>
    <col min="5052" max="5052" width="7" style="1" customWidth="1"/>
    <col min="5053" max="5053" width="0" style="1" hidden="1" customWidth="1"/>
    <col min="5054" max="5054" width="6.28515625" style="1" customWidth="1"/>
    <col min="5055" max="5055" width="7.7109375" style="1" customWidth="1"/>
    <col min="5056" max="5057" width="0" style="1" hidden="1" customWidth="1"/>
    <col min="5058" max="5058" width="5.7109375" style="1" customWidth="1"/>
    <col min="5059" max="5059" width="0" style="1" hidden="1" customWidth="1"/>
    <col min="5060" max="5060" width="4.42578125" style="1" customWidth="1"/>
    <col min="5061" max="5061" width="0" style="1" hidden="1" customWidth="1"/>
    <col min="5062" max="5062" width="10.42578125" style="1" bestFit="1" customWidth="1"/>
    <col min="5063" max="5063" width="9" style="1" bestFit="1" customWidth="1"/>
    <col min="5064" max="5066" width="9.140625" style="1" customWidth="1"/>
    <col min="5067" max="5067" width="7.5703125" style="1" customWidth="1"/>
    <col min="5068" max="5068" width="15.42578125" style="1" customWidth="1"/>
    <col min="5069" max="5069" width="15.28515625" style="1" customWidth="1"/>
    <col min="5070" max="5070" width="12.7109375" style="1" bestFit="1" customWidth="1"/>
    <col min="5071" max="5071" width="5.7109375" style="1" customWidth="1"/>
    <col min="5072" max="5072" width="14.85546875" style="1" customWidth="1"/>
    <col min="5073" max="5073" width="12.7109375" style="1" bestFit="1" customWidth="1"/>
    <col min="5074" max="5074" width="7.28515625" style="1" bestFit="1" customWidth="1"/>
    <col min="5075" max="5075" width="11.28515625" style="1" customWidth="1"/>
    <col min="5076" max="5076" width="12.7109375" style="1" bestFit="1" customWidth="1"/>
    <col min="5077" max="5077" width="7.85546875" style="1" customWidth="1"/>
    <col min="5078" max="5078" width="12.7109375" style="1" bestFit="1" customWidth="1"/>
    <col min="5079" max="5079" width="13.7109375" style="1" bestFit="1" customWidth="1"/>
    <col min="5080" max="5080" width="12.7109375" style="1" customWidth="1"/>
    <col min="5081" max="5081" width="12.7109375" style="1" bestFit="1" customWidth="1"/>
    <col min="5082" max="5082" width="25.28515625" style="1" bestFit="1" customWidth="1"/>
    <col min="5083" max="5085" width="9.140625" style="1" customWidth="1"/>
    <col min="5086" max="5087" width="12.7109375" style="1" bestFit="1" customWidth="1"/>
    <col min="5088" max="5217" width="9.140625" style="1" customWidth="1"/>
    <col min="5218" max="5218" width="4.42578125" style="1" customWidth="1"/>
    <col min="5219" max="5220" width="0" style="1" hidden="1" customWidth="1"/>
    <col min="5221" max="5221" width="5.28515625" style="1" customWidth="1"/>
    <col min="5222" max="5222" width="6.5703125" style="1" customWidth="1"/>
    <col min="5223" max="5223" width="26.42578125" style="1" customWidth="1"/>
    <col min="5224" max="5224" width="6.5703125" style="1" customWidth="1"/>
    <col min="5225" max="5230" width="8.85546875" style="1" customWidth="1"/>
    <col min="5231" max="5231" width="13.42578125" style="1" customWidth="1"/>
    <col min="5232" max="5232" width="13.28515625" style="1" customWidth="1"/>
    <col min="5233" max="5233" width="9" style="1" customWidth="1"/>
    <col min="5234" max="5234" width="6.85546875" style="1" customWidth="1"/>
    <col min="5235" max="5235" width="5.42578125" style="1" customWidth="1"/>
    <col min="5236" max="5237" width="8.85546875" style="1" customWidth="1"/>
    <col min="5238" max="5238" width="10.7109375" style="1" customWidth="1"/>
    <col min="5239" max="5239" width="8.28515625" style="1" customWidth="1"/>
    <col min="5240" max="5240" width="7.7109375" style="1" customWidth="1"/>
    <col min="5241" max="5241" width="8.42578125" style="1" customWidth="1"/>
    <col min="5242" max="5242" width="9.140625" style="1" customWidth="1"/>
    <col min="5243" max="5243" width="8" style="1" customWidth="1"/>
    <col min="5244" max="5244" width="6.28515625" style="1" customWidth="1"/>
    <col min="5245" max="5245" width="7.28515625" style="1" customWidth="1"/>
    <col min="5246" max="5247" width="7.5703125" style="1" customWidth="1"/>
    <col min="5248" max="5248" width="6.7109375" style="1" customWidth="1"/>
    <col min="5249" max="5249" width="9.140625" style="1" customWidth="1"/>
    <col min="5250" max="5250" width="6.28515625" style="1" customWidth="1"/>
    <col min="5251" max="5252" width="8" style="1" customWidth="1"/>
    <col min="5253" max="5253" width="6.7109375" style="1" customWidth="1"/>
    <col min="5254" max="5254" width="9.140625" style="1" customWidth="1"/>
    <col min="5255" max="5255" width="7.28515625" style="1" customWidth="1"/>
    <col min="5256" max="5256" width="9.140625" style="1" customWidth="1"/>
    <col min="5257" max="5257" width="9.28515625" style="1" customWidth="1"/>
    <col min="5258" max="5269" width="0" style="1" hidden="1"/>
    <col min="5270" max="5270" width="6" style="1" customWidth="1"/>
    <col min="5271" max="5272" width="0" style="1" hidden="1" customWidth="1"/>
    <col min="5273" max="5273" width="5.5703125" style="1" bestFit="1" customWidth="1"/>
    <col min="5274" max="5274" width="6.7109375" style="1" customWidth="1"/>
    <col min="5275" max="5275" width="22" style="1" customWidth="1"/>
    <col min="5276" max="5276" width="6.5703125" style="1" customWidth="1"/>
    <col min="5277" max="5278" width="8.85546875" style="1" customWidth="1"/>
    <col min="5279" max="5279" width="14.28515625" style="1" customWidth="1"/>
    <col min="5280" max="5280" width="8.85546875" style="1" customWidth="1"/>
    <col min="5281" max="5281" width="12.7109375" style="1" customWidth="1"/>
    <col min="5282" max="5282" width="6.5703125" style="1" customWidth="1"/>
    <col min="5283" max="5283" width="13.7109375" style="1" customWidth="1"/>
    <col min="5284" max="5286" width="15.28515625" style="1" customWidth="1"/>
    <col min="5287" max="5287" width="12.7109375" style="1" customWidth="1"/>
    <col min="5288" max="5288" width="9.85546875" style="1" customWidth="1"/>
    <col min="5289" max="5289" width="13" style="1" customWidth="1"/>
    <col min="5290" max="5292" width="8.85546875" style="1" customWidth="1"/>
    <col min="5293" max="5296" width="10.7109375" style="1" customWidth="1"/>
    <col min="5297" max="5297" width="7.85546875" style="1" customWidth="1"/>
    <col min="5298" max="5298" width="0" style="1" hidden="1" customWidth="1"/>
    <col min="5299" max="5299" width="8.7109375" style="1" customWidth="1"/>
    <col min="5300" max="5300" width="9.42578125" style="1" customWidth="1"/>
    <col min="5301" max="5302" width="0" style="1" hidden="1" customWidth="1"/>
    <col min="5303" max="5303" width="8" style="1" customWidth="1"/>
    <col min="5304" max="5304" width="0" style="1" hidden="1" customWidth="1"/>
    <col min="5305" max="5305" width="8" style="1" customWidth="1"/>
    <col min="5306" max="5306" width="8.85546875" style="1" customWidth="1"/>
    <col min="5307" max="5307" width="0" style="1" hidden="1" customWidth="1"/>
    <col min="5308" max="5308" width="7" style="1" customWidth="1"/>
    <col min="5309" max="5309" width="0" style="1" hidden="1" customWidth="1"/>
    <col min="5310" max="5310" width="6.28515625" style="1" customWidth="1"/>
    <col min="5311" max="5311" width="7.7109375" style="1" customWidth="1"/>
    <col min="5312" max="5313" width="0" style="1" hidden="1" customWidth="1"/>
    <col min="5314" max="5314" width="5.7109375" style="1" customWidth="1"/>
    <col min="5315" max="5315" width="0" style="1" hidden="1" customWidth="1"/>
    <col min="5316" max="5316" width="4.42578125" style="1" customWidth="1"/>
    <col min="5317" max="5317" width="0" style="1" hidden="1" customWidth="1"/>
    <col min="5318" max="5318" width="10.42578125" style="1" bestFit="1" customWidth="1"/>
    <col min="5319" max="5319" width="9" style="1" bestFit="1" customWidth="1"/>
    <col min="5320" max="5322" width="9.140625" style="1" customWidth="1"/>
    <col min="5323" max="5323" width="7.5703125" style="1" customWidth="1"/>
    <col min="5324" max="5324" width="15.42578125" style="1" customWidth="1"/>
    <col min="5325" max="5325" width="15.28515625" style="1" customWidth="1"/>
    <col min="5326" max="5326" width="12.7109375" style="1" bestFit="1" customWidth="1"/>
    <col min="5327" max="5327" width="5.7109375" style="1" customWidth="1"/>
    <col min="5328" max="5328" width="14.85546875" style="1" customWidth="1"/>
    <col min="5329" max="5329" width="12.7109375" style="1" bestFit="1" customWidth="1"/>
    <col min="5330" max="5330" width="7.28515625" style="1" bestFit="1" customWidth="1"/>
    <col min="5331" max="5331" width="11.28515625" style="1" customWidth="1"/>
    <col min="5332" max="5332" width="12.7109375" style="1" bestFit="1" customWidth="1"/>
    <col min="5333" max="5333" width="7.85546875" style="1" customWidth="1"/>
    <col min="5334" max="5334" width="12.7109375" style="1" bestFit="1" customWidth="1"/>
    <col min="5335" max="5335" width="13.7109375" style="1" bestFit="1" customWidth="1"/>
    <col min="5336" max="5336" width="12.7109375" style="1" customWidth="1"/>
    <col min="5337" max="5337" width="12.7109375" style="1" bestFit="1" customWidth="1"/>
    <col min="5338" max="5338" width="25.28515625" style="1" bestFit="1" customWidth="1"/>
    <col min="5339" max="5341" width="9.140625" style="1" customWidth="1"/>
    <col min="5342" max="5343" width="12.7109375" style="1" bestFit="1" customWidth="1"/>
    <col min="5344" max="5473" width="9.140625" style="1" customWidth="1"/>
    <col min="5474" max="5474" width="4.42578125" style="1" customWidth="1"/>
    <col min="5475" max="5476" width="0" style="1" hidden="1" customWidth="1"/>
    <col min="5477" max="5477" width="5.28515625" style="1" customWidth="1"/>
    <col min="5478" max="5478" width="6.5703125" style="1" customWidth="1"/>
    <col min="5479" max="5479" width="26.42578125" style="1" customWidth="1"/>
    <col min="5480" max="5480" width="6.5703125" style="1" customWidth="1"/>
    <col min="5481" max="5486" width="8.85546875" style="1" customWidth="1"/>
    <col min="5487" max="5487" width="13.42578125" style="1" customWidth="1"/>
    <col min="5488" max="5488" width="13.28515625" style="1" customWidth="1"/>
    <col min="5489" max="5489" width="9" style="1" customWidth="1"/>
    <col min="5490" max="5490" width="6.85546875" style="1" customWidth="1"/>
    <col min="5491" max="5491" width="5.42578125" style="1" customWidth="1"/>
    <col min="5492" max="5493" width="8.85546875" style="1" customWidth="1"/>
    <col min="5494" max="5494" width="10.7109375" style="1" customWidth="1"/>
    <col min="5495" max="5495" width="8.28515625" style="1" customWidth="1"/>
    <col min="5496" max="5496" width="7.7109375" style="1" customWidth="1"/>
    <col min="5497" max="5497" width="8.42578125" style="1" customWidth="1"/>
    <col min="5498" max="5498" width="9.140625" style="1" customWidth="1"/>
    <col min="5499" max="5499" width="8" style="1" customWidth="1"/>
    <col min="5500" max="5500" width="6.28515625" style="1" customWidth="1"/>
    <col min="5501" max="5501" width="7.28515625" style="1" customWidth="1"/>
    <col min="5502" max="5503" width="7.5703125" style="1" customWidth="1"/>
    <col min="5504" max="5504" width="6.7109375" style="1" customWidth="1"/>
    <col min="5505" max="5505" width="9.140625" style="1" customWidth="1"/>
    <col min="5506" max="5506" width="6.28515625" style="1" customWidth="1"/>
    <col min="5507" max="5508" width="8" style="1" customWidth="1"/>
    <col min="5509" max="5509" width="6.7109375" style="1" customWidth="1"/>
    <col min="5510" max="5510" width="9.140625" style="1" customWidth="1"/>
    <col min="5511" max="5511" width="7.28515625" style="1" customWidth="1"/>
    <col min="5512" max="5512" width="9.140625" style="1" customWidth="1"/>
    <col min="5513" max="5513" width="9.28515625" style="1" customWidth="1"/>
    <col min="5514" max="5525" width="0" style="1" hidden="1"/>
    <col min="5526" max="5526" width="6" style="1" customWidth="1"/>
    <col min="5527" max="5528" width="0" style="1" hidden="1" customWidth="1"/>
    <col min="5529" max="5529" width="5.5703125" style="1" bestFit="1" customWidth="1"/>
    <col min="5530" max="5530" width="6.7109375" style="1" customWidth="1"/>
    <col min="5531" max="5531" width="22" style="1" customWidth="1"/>
    <col min="5532" max="5532" width="6.5703125" style="1" customWidth="1"/>
    <col min="5533" max="5534" width="8.85546875" style="1" customWidth="1"/>
    <col min="5535" max="5535" width="14.28515625" style="1" customWidth="1"/>
    <col min="5536" max="5536" width="8.85546875" style="1" customWidth="1"/>
    <col min="5537" max="5537" width="12.7109375" style="1" customWidth="1"/>
    <col min="5538" max="5538" width="6.5703125" style="1" customWidth="1"/>
    <col min="5539" max="5539" width="13.7109375" style="1" customWidth="1"/>
    <col min="5540" max="5542" width="15.28515625" style="1" customWidth="1"/>
    <col min="5543" max="5543" width="12.7109375" style="1" customWidth="1"/>
    <col min="5544" max="5544" width="9.85546875" style="1" customWidth="1"/>
    <col min="5545" max="5545" width="13" style="1" customWidth="1"/>
    <col min="5546" max="5548" width="8.85546875" style="1" customWidth="1"/>
    <col min="5549" max="5552" width="10.7109375" style="1" customWidth="1"/>
    <col min="5553" max="5553" width="7.85546875" style="1" customWidth="1"/>
    <col min="5554" max="5554" width="0" style="1" hidden="1" customWidth="1"/>
    <col min="5555" max="5555" width="8.7109375" style="1" customWidth="1"/>
    <col min="5556" max="5556" width="9.42578125" style="1" customWidth="1"/>
    <col min="5557" max="5558" width="0" style="1" hidden="1" customWidth="1"/>
    <col min="5559" max="5559" width="8" style="1" customWidth="1"/>
    <col min="5560" max="5560" width="0" style="1" hidden="1" customWidth="1"/>
    <col min="5561" max="5561" width="8" style="1" customWidth="1"/>
    <col min="5562" max="5562" width="8.85546875" style="1" customWidth="1"/>
    <col min="5563" max="5563" width="0" style="1" hidden="1" customWidth="1"/>
    <col min="5564" max="5564" width="7" style="1" customWidth="1"/>
    <col min="5565" max="5565" width="0" style="1" hidden="1" customWidth="1"/>
    <col min="5566" max="5566" width="6.28515625" style="1" customWidth="1"/>
    <col min="5567" max="5567" width="7.7109375" style="1" customWidth="1"/>
    <col min="5568" max="5569" width="0" style="1" hidden="1" customWidth="1"/>
    <col min="5570" max="5570" width="5.7109375" style="1" customWidth="1"/>
    <col min="5571" max="5571" width="0" style="1" hidden="1" customWidth="1"/>
    <col min="5572" max="5572" width="4.42578125" style="1" customWidth="1"/>
    <col min="5573" max="5573" width="0" style="1" hidden="1" customWidth="1"/>
    <col min="5574" max="5574" width="10.42578125" style="1" bestFit="1" customWidth="1"/>
    <col min="5575" max="5575" width="9" style="1" bestFit="1" customWidth="1"/>
    <col min="5576" max="5578" width="9.140625" style="1" customWidth="1"/>
    <col min="5579" max="5579" width="7.5703125" style="1" customWidth="1"/>
    <col min="5580" max="5580" width="15.42578125" style="1" customWidth="1"/>
    <col min="5581" max="5581" width="15.28515625" style="1" customWidth="1"/>
    <col min="5582" max="5582" width="12.7109375" style="1" bestFit="1" customWidth="1"/>
    <col min="5583" max="5583" width="5.7109375" style="1" customWidth="1"/>
    <col min="5584" max="5584" width="14.85546875" style="1" customWidth="1"/>
    <col min="5585" max="5585" width="12.7109375" style="1" bestFit="1" customWidth="1"/>
    <col min="5586" max="5586" width="7.28515625" style="1" bestFit="1" customWidth="1"/>
    <col min="5587" max="5587" width="11.28515625" style="1" customWidth="1"/>
    <col min="5588" max="5588" width="12.7109375" style="1" bestFit="1" customWidth="1"/>
    <col min="5589" max="5589" width="7.85546875" style="1" customWidth="1"/>
    <col min="5590" max="5590" width="12.7109375" style="1" bestFit="1" customWidth="1"/>
    <col min="5591" max="5591" width="13.7109375" style="1" bestFit="1" customWidth="1"/>
    <col min="5592" max="5592" width="12.7109375" style="1" customWidth="1"/>
    <col min="5593" max="5593" width="12.7109375" style="1" bestFit="1" customWidth="1"/>
    <col min="5594" max="5594" width="25.28515625" style="1" bestFit="1" customWidth="1"/>
    <col min="5595" max="5597" width="9.140625" style="1" customWidth="1"/>
    <col min="5598" max="5599" width="12.7109375" style="1" bestFit="1" customWidth="1"/>
    <col min="5600" max="5729" width="9.140625" style="1" customWidth="1"/>
    <col min="5730" max="5730" width="4.42578125" style="1" customWidth="1"/>
    <col min="5731" max="5732" width="0" style="1" hidden="1" customWidth="1"/>
    <col min="5733" max="5733" width="5.28515625" style="1" customWidth="1"/>
    <col min="5734" max="5734" width="6.5703125" style="1" customWidth="1"/>
    <col min="5735" max="5735" width="26.42578125" style="1" customWidth="1"/>
    <col min="5736" max="5736" width="6.5703125" style="1" customWidth="1"/>
    <col min="5737" max="5742" width="8.85546875" style="1" customWidth="1"/>
    <col min="5743" max="5743" width="13.42578125" style="1" customWidth="1"/>
    <col min="5744" max="5744" width="13.28515625" style="1" customWidth="1"/>
    <col min="5745" max="5745" width="9" style="1" customWidth="1"/>
    <col min="5746" max="5746" width="6.85546875" style="1" customWidth="1"/>
    <col min="5747" max="5747" width="5.42578125" style="1" customWidth="1"/>
    <col min="5748" max="5749" width="8.85546875" style="1" customWidth="1"/>
    <col min="5750" max="5750" width="10.7109375" style="1" customWidth="1"/>
    <col min="5751" max="5751" width="8.28515625" style="1" customWidth="1"/>
    <col min="5752" max="5752" width="7.7109375" style="1" customWidth="1"/>
    <col min="5753" max="5753" width="8.42578125" style="1" customWidth="1"/>
    <col min="5754" max="5754" width="9.140625" style="1" customWidth="1"/>
    <col min="5755" max="5755" width="8" style="1" customWidth="1"/>
    <col min="5756" max="5756" width="6.28515625" style="1" customWidth="1"/>
    <col min="5757" max="5757" width="7.28515625" style="1" customWidth="1"/>
    <col min="5758" max="5759" width="7.5703125" style="1" customWidth="1"/>
    <col min="5760" max="5760" width="6.7109375" style="1" customWidth="1"/>
    <col min="5761" max="5761" width="9.140625" style="1" customWidth="1"/>
    <col min="5762" max="5762" width="6.28515625" style="1" customWidth="1"/>
    <col min="5763" max="5764" width="8" style="1" customWidth="1"/>
    <col min="5765" max="5765" width="6.7109375" style="1" customWidth="1"/>
    <col min="5766" max="5766" width="9.140625" style="1" customWidth="1"/>
    <col min="5767" max="5767" width="7.28515625" style="1" customWidth="1"/>
    <col min="5768" max="5768" width="9.140625" style="1" customWidth="1"/>
    <col min="5769" max="5769" width="9.28515625" style="1" customWidth="1"/>
    <col min="5770" max="5781" width="0" style="1" hidden="1"/>
    <col min="5782" max="5782" width="6" style="1" customWidth="1"/>
    <col min="5783" max="5784" width="0" style="1" hidden="1" customWidth="1"/>
    <col min="5785" max="5785" width="5.5703125" style="1" bestFit="1" customWidth="1"/>
    <col min="5786" max="5786" width="6.7109375" style="1" customWidth="1"/>
    <col min="5787" max="5787" width="22" style="1" customWidth="1"/>
    <col min="5788" max="5788" width="6.5703125" style="1" customWidth="1"/>
    <col min="5789" max="5790" width="8.85546875" style="1" customWidth="1"/>
    <col min="5791" max="5791" width="14.28515625" style="1" customWidth="1"/>
    <col min="5792" max="5792" width="8.85546875" style="1" customWidth="1"/>
    <col min="5793" max="5793" width="12.7109375" style="1" customWidth="1"/>
    <col min="5794" max="5794" width="6.5703125" style="1" customWidth="1"/>
    <col min="5795" max="5795" width="13.7109375" style="1" customWidth="1"/>
    <col min="5796" max="5798" width="15.28515625" style="1" customWidth="1"/>
    <col min="5799" max="5799" width="12.7109375" style="1" customWidth="1"/>
    <col min="5800" max="5800" width="9.85546875" style="1" customWidth="1"/>
    <col min="5801" max="5801" width="13" style="1" customWidth="1"/>
    <col min="5802" max="5804" width="8.85546875" style="1" customWidth="1"/>
    <col min="5805" max="5808" width="10.7109375" style="1" customWidth="1"/>
    <col min="5809" max="5809" width="7.85546875" style="1" customWidth="1"/>
    <col min="5810" max="5810" width="0" style="1" hidden="1" customWidth="1"/>
    <col min="5811" max="5811" width="8.7109375" style="1" customWidth="1"/>
    <col min="5812" max="5812" width="9.42578125" style="1" customWidth="1"/>
    <col min="5813" max="5814" width="0" style="1" hidden="1" customWidth="1"/>
    <col min="5815" max="5815" width="8" style="1" customWidth="1"/>
    <col min="5816" max="5816" width="0" style="1" hidden="1" customWidth="1"/>
    <col min="5817" max="5817" width="8" style="1" customWidth="1"/>
    <col min="5818" max="5818" width="8.85546875" style="1" customWidth="1"/>
    <col min="5819" max="5819" width="0" style="1" hidden="1" customWidth="1"/>
    <col min="5820" max="5820" width="7" style="1" customWidth="1"/>
    <col min="5821" max="5821" width="0" style="1" hidden="1" customWidth="1"/>
    <col min="5822" max="5822" width="6.28515625" style="1" customWidth="1"/>
    <col min="5823" max="5823" width="7.7109375" style="1" customWidth="1"/>
    <col min="5824" max="5825" width="0" style="1" hidden="1" customWidth="1"/>
    <col min="5826" max="5826" width="5.7109375" style="1" customWidth="1"/>
    <col min="5827" max="5827" width="0" style="1" hidden="1" customWidth="1"/>
    <col min="5828" max="5828" width="4.42578125" style="1" customWidth="1"/>
    <col min="5829" max="5829" width="0" style="1" hidden="1" customWidth="1"/>
    <col min="5830" max="5830" width="10.42578125" style="1" bestFit="1" customWidth="1"/>
    <col min="5831" max="5831" width="9" style="1" bestFit="1" customWidth="1"/>
    <col min="5832" max="5834" width="9.140625" style="1" customWidth="1"/>
    <col min="5835" max="5835" width="7.5703125" style="1" customWidth="1"/>
    <col min="5836" max="5836" width="15.42578125" style="1" customWidth="1"/>
    <col min="5837" max="5837" width="15.28515625" style="1" customWidth="1"/>
    <col min="5838" max="5838" width="12.7109375" style="1" bestFit="1" customWidth="1"/>
    <col min="5839" max="5839" width="5.7109375" style="1" customWidth="1"/>
    <col min="5840" max="5840" width="14.85546875" style="1" customWidth="1"/>
    <col min="5841" max="5841" width="12.7109375" style="1" bestFit="1" customWidth="1"/>
    <col min="5842" max="5842" width="7.28515625" style="1" bestFit="1" customWidth="1"/>
    <col min="5843" max="5843" width="11.28515625" style="1" customWidth="1"/>
    <col min="5844" max="5844" width="12.7109375" style="1" bestFit="1" customWidth="1"/>
    <col min="5845" max="5845" width="7.85546875" style="1" customWidth="1"/>
    <col min="5846" max="5846" width="12.7109375" style="1" bestFit="1" customWidth="1"/>
    <col min="5847" max="5847" width="13.7109375" style="1" bestFit="1" customWidth="1"/>
    <col min="5848" max="5848" width="12.7109375" style="1" customWidth="1"/>
    <col min="5849" max="5849" width="12.7109375" style="1" bestFit="1" customWidth="1"/>
    <col min="5850" max="5850" width="25.28515625" style="1" bestFit="1" customWidth="1"/>
    <col min="5851" max="5853" width="9.140625" style="1" customWidth="1"/>
    <col min="5854" max="5855" width="12.7109375" style="1" bestFit="1" customWidth="1"/>
    <col min="5856" max="5985" width="9.140625" style="1" customWidth="1"/>
    <col min="5986" max="5986" width="4.42578125" style="1" customWidth="1"/>
    <col min="5987" max="5988" width="0" style="1" hidden="1" customWidth="1"/>
    <col min="5989" max="5989" width="5.28515625" style="1" customWidth="1"/>
    <col min="5990" max="5990" width="6.5703125" style="1" customWidth="1"/>
    <col min="5991" max="5991" width="26.42578125" style="1" customWidth="1"/>
    <col min="5992" max="5992" width="6.5703125" style="1" customWidth="1"/>
    <col min="5993" max="5998" width="8.85546875" style="1" customWidth="1"/>
    <col min="5999" max="5999" width="13.42578125" style="1" customWidth="1"/>
    <col min="6000" max="6000" width="13.28515625" style="1" customWidth="1"/>
    <col min="6001" max="6001" width="9" style="1" customWidth="1"/>
    <col min="6002" max="6002" width="6.85546875" style="1" customWidth="1"/>
    <col min="6003" max="6003" width="5.42578125" style="1" customWidth="1"/>
    <col min="6004" max="6005" width="8.85546875" style="1" customWidth="1"/>
    <col min="6006" max="6006" width="10.7109375" style="1" customWidth="1"/>
    <col min="6007" max="6007" width="8.28515625" style="1" customWidth="1"/>
    <col min="6008" max="6008" width="7.7109375" style="1" customWidth="1"/>
    <col min="6009" max="6009" width="8.42578125" style="1" customWidth="1"/>
    <col min="6010" max="6010" width="9.140625" style="1" customWidth="1"/>
    <col min="6011" max="6011" width="8" style="1" customWidth="1"/>
    <col min="6012" max="6012" width="6.28515625" style="1" customWidth="1"/>
    <col min="6013" max="6013" width="7.28515625" style="1" customWidth="1"/>
    <col min="6014" max="6015" width="7.5703125" style="1" customWidth="1"/>
    <col min="6016" max="6016" width="6.7109375" style="1" customWidth="1"/>
    <col min="6017" max="6017" width="9.140625" style="1" customWidth="1"/>
    <col min="6018" max="6018" width="6.28515625" style="1" customWidth="1"/>
    <col min="6019" max="6020" width="8" style="1" customWidth="1"/>
    <col min="6021" max="6021" width="6.7109375" style="1" customWidth="1"/>
    <col min="6022" max="6022" width="9.140625" style="1" customWidth="1"/>
    <col min="6023" max="6023" width="7.28515625" style="1" customWidth="1"/>
    <col min="6024" max="6024" width="9.140625" style="1" customWidth="1"/>
    <col min="6025" max="6025" width="9.28515625" style="1" customWidth="1"/>
    <col min="6026" max="6037" width="0" style="1" hidden="1"/>
    <col min="6038" max="6038" width="6" style="1" customWidth="1"/>
    <col min="6039" max="6040" width="0" style="1" hidden="1" customWidth="1"/>
    <col min="6041" max="6041" width="5.5703125" style="1" bestFit="1" customWidth="1"/>
    <col min="6042" max="6042" width="6.7109375" style="1" customWidth="1"/>
    <col min="6043" max="6043" width="22" style="1" customWidth="1"/>
    <col min="6044" max="6044" width="6.5703125" style="1" customWidth="1"/>
    <col min="6045" max="6046" width="8.85546875" style="1" customWidth="1"/>
    <col min="6047" max="6047" width="14.28515625" style="1" customWidth="1"/>
    <col min="6048" max="6048" width="8.85546875" style="1" customWidth="1"/>
    <col min="6049" max="6049" width="12.7109375" style="1" customWidth="1"/>
    <col min="6050" max="6050" width="6.5703125" style="1" customWidth="1"/>
    <col min="6051" max="6051" width="13.7109375" style="1" customWidth="1"/>
    <col min="6052" max="6054" width="15.28515625" style="1" customWidth="1"/>
    <col min="6055" max="6055" width="12.7109375" style="1" customWidth="1"/>
    <col min="6056" max="6056" width="9.85546875" style="1" customWidth="1"/>
    <col min="6057" max="6057" width="13" style="1" customWidth="1"/>
    <col min="6058" max="6060" width="8.85546875" style="1" customWidth="1"/>
    <col min="6061" max="6064" width="10.7109375" style="1" customWidth="1"/>
    <col min="6065" max="6065" width="7.85546875" style="1" customWidth="1"/>
    <col min="6066" max="6066" width="0" style="1" hidden="1" customWidth="1"/>
    <col min="6067" max="6067" width="8.7109375" style="1" customWidth="1"/>
    <col min="6068" max="6068" width="9.42578125" style="1" customWidth="1"/>
    <col min="6069" max="6070" width="0" style="1" hidden="1" customWidth="1"/>
    <col min="6071" max="6071" width="8" style="1" customWidth="1"/>
    <col min="6072" max="6072" width="0" style="1" hidden="1" customWidth="1"/>
    <col min="6073" max="6073" width="8" style="1" customWidth="1"/>
    <col min="6074" max="6074" width="8.85546875" style="1" customWidth="1"/>
    <col min="6075" max="6075" width="0" style="1" hidden="1" customWidth="1"/>
    <col min="6076" max="6076" width="7" style="1" customWidth="1"/>
    <col min="6077" max="6077" width="0" style="1" hidden="1" customWidth="1"/>
    <col min="6078" max="6078" width="6.28515625" style="1" customWidth="1"/>
    <col min="6079" max="6079" width="7.7109375" style="1" customWidth="1"/>
    <col min="6080" max="6081" width="0" style="1" hidden="1" customWidth="1"/>
    <col min="6082" max="6082" width="5.7109375" style="1" customWidth="1"/>
    <col min="6083" max="6083" width="0" style="1" hidden="1" customWidth="1"/>
    <col min="6084" max="6084" width="4.42578125" style="1" customWidth="1"/>
    <col min="6085" max="6085" width="0" style="1" hidden="1" customWidth="1"/>
    <col min="6086" max="6086" width="10.42578125" style="1" bestFit="1" customWidth="1"/>
    <col min="6087" max="6087" width="9" style="1" bestFit="1" customWidth="1"/>
    <col min="6088" max="6090" width="9.140625" style="1" customWidth="1"/>
    <col min="6091" max="6091" width="7.5703125" style="1" customWidth="1"/>
    <col min="6092" max="6092" width="15.42578125" style="1" customWidth="1"/>
    <col min="6093" max="6093" width="15.28515625" style="1" customWidth="1"/>
    <col min="6094" max="6094" width="12.7109375" style="1" bestFit="1" customWidth="1"/>
    <col min="6095" max="6095" width="5.7109375" style="1" customWidth="1"/>
    <col min="6096" max="6096" width="14.85546875" style="1" customWidth="1"/>
    <col min="6097" max="6097" width="12.7109375" style="1" bestFit="1" customWidth="1"/>
    <col min="6098" max="6098" width="7.28515625" style="1" bestFit="1" customWidth="1"/>
    <col min="6099" max="6099" width="11.28515625" style="1" customWidth="1"/>
    <col min="6100" max="6100" width="12.7109375" style="1" bestFit="1" customWidth="1"/>
    <col min="6101" max="6101" width="7.85546875" style="1" customWidth="1"/>
    <col min="6102" max="6102" width="12.7109375" style="1" bestFit="1" customWidth="1"/>
    <col min="6103" max="6103" width="13.7109375" style="1" bestFit="1" customWidth="1"/>
    <col min="6104" max="6104" width="12.7109375" style="1" customWidth="1"/>
    <col min="6105" max="6105" width="12.7109375" style="1" bestFit="1" customWidth="1"/>
    <col min="6106" max="6106" width="25.28515625" style="1" bestFit="1" customWidth="1"/>
    <col min="6107" max="6109" width="9.140625" style="1" customWidth="1"/>
    <col min="6110" max="6111" width="12.7109375" style="1" bestFit="1" customWidth="1"/>
    <col min="6112" max="6241" width="9.140625" style="1" customWidth="1"/>
    <col min="6242" max="6242" width="4.42578125" style="1" customWidth="1"/>
    <col min="6243" max="6244" width="0" style="1" hidden="1" customWidth="1"/>
    <col min="6245" max="6245" width="5.28515625" style="1" customWidth="1"/>
    <col min="6246" max="6246" width="6.5703125" style="1" customWidth="1"/>
    <col min="6247" max="6247" width="26.42578125" style="1" customWidth="1"/>
    <col min="6248" max="6248" width="6.5703125" style="1" customWidth="1"/>
    <col min="6249" max="6254" width="8.85546875" style="1" customWidth="1"/>
    <col min="6255" max="6255" width="13.42578125" style="1" customWidth="1"/>
    <col min="6256" max="6256" width="13.28515625" style="1" customWidth="1"/>
    <col min="6257" max="6257" width="9" style="1" customWidth="1"/>
    <col min="6258" max="6258" width="6.85546875" style="1" customWidth="1"/>
    <col min="6259" max="6259" width="5.42578125" style="1" customWidth="1"/>
    <col min="6260" max="6261" width="8.85546875" style="1" customWidth="1"/>
    <col min="6262" max="6262" width="10.7109375" style="1" customWidth="1"/>
    <col min="6263" max="6263" width="8.28515625" style="1" customWidth="1"/>
    <col min="6264" max="6264" width="7.7109375" style="1" customWidth="1"/>
    <col min="6265" max="6265" width="8.42578125" style="1" customWidth="1"/>
    <col min="6266" max="6266" width="9.140625" style="1" customWidth="1"/>
    <col min="6267" max="6267" width="8" style="1" customWidth="1"/>
    <col min="6268" max="6268" width="6.28515625" style="1" customWidth="1"/>
    <col min="6269" max="6269" width="7.28515625" style="1" customWidth="1"/>
    <col min="6270" max="6271" width="7.5703125" style="1" customWidth="1"/>
    <col min="6272" max="6272" width="6.7109375" style="1" customWidth="1"/>
    <col min="6273" max="6273" width="9.140625" style="1" customWidth="1"/>
    <col min="6274" max="6274" width="6.28515625" style="1" customWidth="1"/>
    <col min="6275" max="6276" width="8" style="1" customWidth="1"/>
    <col min="6277" max="6277" width="6.7109375" style="1" customWidth="1"/>
    <col min="6278" max="6278" width="9.140625" style="1" customWidth="1"/>
    <col min="6279" max="6279" width="7.28515625" style="1" customWidth="1"/>
    <col min="6280" max="6280" width="9.140625" style="1" customWidth="1"/>
    <col min="6281" max="6281" width="9.28515625" style="1" customWidth="1"/>
    <col min="6282" max="6293" width="0" style="1" hidden="1"/>
    <col min="6294" max="6294" width="6" style="1" customWidth="1"/>
    <col min="6295" max="6296" width="0" style="1" hidden="1" customWidth="1"/>
    <col min="6297" max="6297" width="5.5703125" style="1" bestFit="1" customWidth="1"/>
    <col min="6298" max="6298" width="6.7109375" style="1" customWidth="1"/>
    <col min="6299" max="6299" width="22" style="1" customWidth="1"/>
    <col min="6300" max="6300" width="6.5703125" style="1" customWidth="1"/>
    <col min="6301" max="6302" width="8.85546875" style="1" customWidth="1"/>
    <col min="6303" max="6303" width="14.28515625" style="1" customWidth="1"/>
    <col min="6304" max="6304" width="8.85546875" style="1" customWidth="1"/>
    <col min="6305" max="6305" width="12.7109375" style="1" customWidth="1"/>
    <col min="6306" max="6306" width="6.5703125" style="1" customWidth="1"/>
    <col min="6307" max="6307" width="13.7109375" style="1" customWidth="1"/>
    <col min="6308" max="6310" width="15.28515625" style="1" customWidth="1"/>
    <col min="6311" max="6311" width="12.7109375" style="1" customWidth="1"/>
    <col min="6312" max="6312" width="9.85546875" style="1" customWidth="1"/>
    <col min="6313" max="6313" width="13" style="1" customWidth="1"/>
    <col min="6314" max="6316" width="8.85546875" style="1" customWidth="1"/>
    <col min="6317" max="6320" width="10.7109375" style="1" customWidth="1"/>
    <col min="6321" max="6321" width="7.85546875" style="1" customWidth="1"/>
    <col min="6322" max="6322" width="0" style="1" hidden="1" customWidth="1"/>
    <col min="6323" max="6323" width="8.7109375" style="1" customWidth="1"/>
    <col min="6324" max="6324" width="9.42578125" style="1" customWidth="1"/>
    <col min="6325" max="6326" width="0" style="1" hidden="1" customWidth="1"/>
    <col min="6327" max="6327" width="8" style="1" customWidth="1"/>
    <col min="6328" max="6328" width="0" style="1" hidden="1" customWidth="1"/>
    <col min="6329" max="6329" width="8" style="1" customWidth="1"/>
    <col min="6330" max="6330" width="8.85546875" style="1" customWidth="1"/>
    <col min="6331" max="6331" width="0" style="1" hidden="1" customWidth="1"/>
    <col min="6332" max="6332" width="7" style="1" customWidth="1"/>
    <col min="6333" max="6333" width="0" style="1" hidden="1" customWidth="1"/>
    <col min="6334" max="6334" width="6.28515625" style="1" customWidth="1"/>
    <col min="6335" max="6335" width="7.7109375" style="1" customWidth="1"/>
    <col min="6336" max="6337" width="0" style="1" hidden="1" customWidth="1"/>
    <col min="6338" max="6338" width="5.7109375" style="1" customWidth="1"/>
    <col min="6339" max="6339" width="0" style="1" hidden="1" customWidth="1"/>
    <col min="6340" max="6340" width="4.42578125" style="1" customWidth="1"/>
    <col min="6341" max="6341" width="0" style="1" hidden="1" customWidth="1"/>
    <col min="6342" max="6342" width="10.42578125" style="1" bestFit="1" customWidth="1"/>
    <col min="6343" max="6343" width="9" style="1" bestFit="1" customWidth="1"/>
    <col min="6344" max="6346" width="9.140625" style="1" customWidth="1"/>
    <col min="6347" max="6347" width="7.5703125" style="1" customWidth="1"/>
    <col min="6348" max="6348" width="15.42578125" style="1" customWidth="1"/>
    <col min="6349" max="6349" width="15.28515625" style="1" customWidth="1"/>
    <col min="6350" max="6350" width="12.7109375" style="1" bestFit="1" customWidth="1"/>
    <col min="6351" max="6351" width="5.7109375" style="1" customWidth="1"/>
    <col min="6352" max="6352" width="14.85546875" style="1" customWidth="1"/>
    <col min="6353" max="6353" width="12.7109375" style="1" bestFit="1" customWidth="1"/>
    <col min="6354" max="6354" width="7.28515625" style="1" bestFit="1" customWidth="1"/>
    <col min="6355" max="6355" width="11.28515625" style="1" customWidth="1"/>
    <col min="6356" max="6356" width="12.7109375" style="1" bestFit="1" customWidth="1"/>
    <col min="6357" max="6357" width="7.85546875" style="1" customWidth="1"/>
    <col min="6358" max="6358" width="12.7109375" style="1" bestFit="1" customWidth="1"/>
    <col min="6359" max="6359" width="13.7109375" style="1" bestFit="1" customWidth="1"/>
    <col min="6360" max="6360" width="12.7109375" style="1" customWidth="1"/>
    <col min="6361" max="6361" width="12.7109375" style="1" bestFit="1" customWidth="1"/>
    <col min="6362" max="6362" width="25.28515625" style="1" bestFit="1" customWidth="1"/>
    <col min="6363" max="6365" width="9.140625" style="1" customWidth="1"/>
    <col min="6366" max="6367" width="12.7109375" style="1" bestFit="1" customWidth="1"/>
    <col min="6368" max="6497" width="9.140625" style="1" customWidth="1"/>
    <col min="6498" max="6498" width="4.42578125" style="1" customWidth="1"/>
    <col min="6499" max="6500" width="0" style="1" hidden="1" customWidth="1"/>
    <col min="6501" max="6501" width="5.28515625" style="1" customWidth="1"/>
    <col min="6502" max="6502" width="6.5703125" style="1" customWidth="1"/>
    <col min="6503" max="6503" width="26.42578125" style="1" customWidth="1"/>
    <col min="6504" max="6504" width="6.5703125" style="1" customWidth="1"/>
    <col min="6505" max="6510" width="8.85546875" style="1" customWidth="1"/>
    <col min="6511" max="6511" width="13.42578125" style="1" customWidth="1"/>
    <col min="6512" max="6512" width="13.28515625" style="1" customWidth="1"/>
    <col min="6513" max="6513" width="9" style="1" customWidth="1"/>
    <col min="6514" max="6514" width="6.85546875" style="1" customWidth="1"/>
    <col min="6515" max="6515" width="5.42578125" style="1" customWidth="1"/>
    <col min="6516" max="6517" width="8.85546875" style="1" customWidth="1"/>
    <col min="6518" max="6518" width="10.7109375" style="1" customWidth="1"/>
    <col min="6519" max="6519" width="8.28515625" style="1" customWidth="1"/>
    <col min="6520" max="6520" width="7.7109375" style="1" customWidth="1"/>
    <col min="6521" max="6521" width="8.42578125" style="1" customWidth="1"/>
    <col min="6522" max="6522" width="9.140625" style="1" customWidth="1"/>
    <col min="6523" max="6523" width="8" style="1" customWidth="1"/>
    <col min="6524" max="6524" width="6.28515625" style="1" customWidth="1"/>
    <col min="6525" max="6525" width="7.28515625" style="1" customWidth="1"/>
    <col min="6526" max="6527" width="7.5703125" style="1" customWidth="1"/>
    <col min="6528" max="6528" width="6.7109375" style="1" customWidth="1"/>
    <col min="6529" max="6529" width="9.140625" style="1" customWidth="1"/>
    <col min="6530" max="6530" width="6.28515625" style="1" customWidth="1"/>
    <col min="6531" max="6532" width="8" style="1" customWidth="1"/>
    <col min="6533" max="6533" width="6.7109375" style="1" customWidth="1"/>
    <col min="6534" max="6534" width="9.140625" style="1" customWidth="1"/>
    <col min="6535" max="6535" width="7.28515625" style="1" customWidth="1"/>
    <col min="6536" max="6536" width="9.140625" style="1" customWidth="1"/>
    <col min="6537" max="6537" width="9.28515625" style="1" customWidth="1"/>
    <col min="6538" max="6549" width="0" style="1" hidden="1"/>
    <col min="6550" max="6550" width="6" style="1" customWidth="1"/>
    <col min="6551" max="6552" width="0" style="1" hidden="1" customWidth="1"/>
    <col min="6553" max="6553" width="5.5703125" style="1" bestFit="1" customWidth="1"/>
    <col min="6554" max="6554" width="6.7109375" style="1" customWidth="1"/>
    <col min="6555" max="6555" width="22" style="1" customWidth="1"/>
    <col min="6556" max="6556" width="6.5703125" style="1" customWidth="1"/>
    <col min="6557" max="6558" width="8.85546875" style="1" customWidth="1"/>
    <col min="6559" max="6559" width="14.28515625" style="1" customWidth="1"/>
    <col min="6560" max="6560" width="8.85546875" style="1" customWidth="1"/>
    <col min="6561" max="6561" width="12.7109375" style="1" customWidth="1"/>
    <col min="6562" max="6562" width="6.5703125" style="1" customWidth="1"/>
    <col min="6563" max="6563" width="13.7109375" style="1" customWidth="1"/>
    <col min="6564" max="6566" width="15.28515625" style="1" customWidth="1"/>
    <col min="6567" max="6567" width="12.7109375" style="1" customWidth="1"/>
    <col min="6568" max="6568" width="9.85546875" style="1" customWidth="1"/>
    <col min="6569" max="6569" width="13" style="1" customWidth="1"/>
    <col min="6570" max="6572" width="8.85546875" style="1" customWidth="1"/>
    <col min="6573" max="6576" width="10.7109375" style="1" customWidth="1"/>
    <col min="6577" max="6577" width="7.85546875" style="1" customWidth="1"/>
    <col min="6578" max="6578" width="0" style="1" hidden="1" customWidth="1"/>
    <col min="6579" max="6579" width="8.7109375" style="1" customWidth="1"/>
    <col min="6580" max="6580" width="9.42578125" style="1" customWidth="1"/>
    <col min="6581" max="6582" width="0" style="1" hidden="1" customWidth="1"/>
    <col min="6583" max="6583" width="8" style="1" customWidth="1"/>
    <col min="6584" max="6584" width="0" style="1" hidden="1" customWidth="1"/>
    <col min="6585" max="6585" width="8" style="1" customWidth="1"/>
    <col min="6586" max="6586" width="8.85546875" style="1" customWidth="1"/>
    <col min="6587" max="6587" width="0" style="1" hidden="1" customWidth="1"/>
    <col min="6588" max="6588" width="7" style="1" customWidth="1"/>
    <col min="6589" max="6589" width="0" style="1" hidden="1" customWidth="1"/>
    <col min="6590" max="6590" width="6.28515625" style="1" customWidth="1"/>
    <col min="6591" max="6591" width="7.7109375" style="1" customWidth="1"/>
    <col min="6592" max="6593" width="0" style="1" hidden="1" customWidth="1"/>
    <col min="6594" max="6594" width="5.7109375" style="1" customWidth="1"/>
    <col min="6595" max="6595" width="0" style="1" hidden="1" customWidth="1"/>
    <col min="6596" max="6596" width="4.42578125" style="1" customWidth="1"/>
    <col min="6597" max="6597" width="0" style="1" hidden="1" customWidth="1"/>
    <col min="6598" max="6598" width="10.42578125" style="1" bestFit="1" customWidth="1"/>
    <col min="6599" max="6599" width="9" style="1" bestFit="1" customWidth="1"/>
    <col min="6600" max="6602" width="9.140625" style="1" customWidth="1"/>
    <col min="6603" max="6603" width="7.5703125" style="1" customWidth="1"/>
    <col min="6604" max="6604" width="15.42578125" style="1" customWidth="1"/>
    <col min="6605" max="6605" width="15.28515625" style="1" customWidth="1"/>
    <col min="6606" max="6606" width="12.7109375" style="1" bestFit="1" customWidth="1"/>
    <col min="6607" max="6607" width="5.7109375" style="1" customWidth="1"/>
    <col min="6608" max="6608" width="14.85546875" style="1" customWidth="1"/>
    <col min="6609" max="6609" width="12.7109375" style="1" bestFit="1" customWidth="1"/>
    <col min="6610" max="6610" width="7.28515625" style="1" bestFit="1" customWidth="1"/>
    <col min="6611" max="6611" width="11.28515625" style="1" customWidth="1"/>
    <col min="6612" max="6612" width="12.7109375" style="1" bestFit="1" customWidth="1"/>
    <col min="6613" max="6613" width="7.85546875" style="1" customWidth="1"/>
    <col min="6614" max="6614" width="12.7109375" style="1" bestFit="1" customWidth="1"/>
    <col min="6615" max="6615" width="13.7109375" style="1" bestFit="1" customWidth="1"/>
    <col min="6616" max="6616" width="12.7109375" style="1" customWidth="1"/>
    <col min="6617" max="6617" width="12.7109375" style="1" bestFit="1" customWidth="1"/>
    <col min="6618" max="6618" width="25.28515625" style="1" bestFit="1" customWidth="1"/>
    <col min="6619" max="6621" width="9.140625" style="1" customWidth="1"/>
    <col min="6622" max="6623" width="12.7109375" style="1" bestFit="1" customWidth="1"/>
    <col min="6624" max="6753" width="9.140625" style="1" customWidth="1"/>
    <col min="6754" max="6754" width="4.42578125" style="1" customWidth="1"/>
    <col min="6755" max="6756" width="0" style="1" hidden="1" customWidth="1"/>
    <col min="6757" max="6757" width="5.28515625" style="1" customWidth="1"/>
    <col min="6758" max="6758" width="6.5703125" style="1" customWidth="1"/>
    <col min="6759" max="6759" width="26.42578125" style="1" customWidth="1"/>
    <col min="6760" max="6760" width="6.5703125" style="1" customWidth="1"/>
    <col min="6761" max="6766" width="8.85546875" style="1" customWidth="1"/>
    <col min="6767" max="6767" width="13.42578125" style="1" customWidth="1"/>
    <col min="6768" max="6768" width="13.28515625" style="1" customWidth="1"/>
    <col min="6769" max="6769" width="9" style="1" customWidth="1"/>
    <col min="6770" max="6770" width="6.85546875" style="1" customWidth="1"/>
    <col min="6771" max="6771" width="5.42578125" style="1" customWidth="1"/>
    <col min="6772" max="6773" width="8.85546875" style="1" customWidth="1"/>
    <col min="6774" max="6774" width="10.7109375" style="1" customWidth="1"/>
    <col min="6775" max="6775" width="8.28515625" style="1" customWidth="1"/>
    <col min="6776" max="6776" width="7.7109375" style="1" customWidth="1"/>
    <col min="6777" max="6777" width="8.42578125" style="1" customWidth="1"/>
    <col min="6778" max="6778" width="9.140625" style="1" customWidth="1"/>
    <col min="6779" max="6779" width="8" style="1" customWidth="1"/>
    <col min="6780" max="6780" width="6.28515625" style="1" customWidth="1"/>
    <col min="6781" max="6781" width="7.28515625" style="1" customWidth="1"/>
    <col min="6782" max="6783" width="7.5703125" style="1" customWidth="1"/>
    <col min="6784" max="6784" width="6.7109375" style="1" customWidth="1"/>
    <col min="6785" max="6785" width="9.140625" style="1" customWidth="1"/>
    <col min="6786" max="6786" width="6.28515625" style="1" customWidth="1"/>
    <col min="6787" max="6788" width="8" style="1" customWidth="1"/>
    <col min="6789" max="6789" width="6.7109375" style="1" customWidth="1"/>
    <col min="6790" max="6790" width="9.140625" style="1" customWidth="1"/>
    <col min="6791" max="6791" width="7.28515625" style="1" customWidth="1"/>
    <col min="6792" max="6792" width="9.140625" style="1" customWidth="1"/>
    <col min="6793" max="6793" width="9.28515625" style="1" customWidth="1"/>
    <col min="6794" max="6805" width="0" style="1" hidden="1"/>
    <col min="6806" max="6806" width="6" style="1" customWidth="1"/>
    <col min="6807" max="6808" width="0" style="1" hidden="1" customWidth="1"/>
    <col min="6809" max="6809" width="5.5703125" style="1" bestFit="1" customWidth="1"/>
    <col min="6810" max="6810" width="6.7109375" style="1" customWidth="1"/>
    <col min="6811" max="6811" width="22" style="1" customWidth="1"/>
    <col min="6812" max="6812" width="6.5703125" style="1" customWidth="1"/>
    <col min="6813" max="6814" width="8.85546875" style="1" customWidth="1"/>
    <col min="6815" max="6815" width="14.28515625" style="1" customWidth="1"/>
    <col min="6816" max="6816" width="8.85546875" style="1" customWidth="1"/>
    <col min="6817" max="6817" width="12.7109375" style="1" customWidth="1"/>
    <col min="6818" max="6818" width="6.5703125" style="1" customWidth="1"/>
    <col min="6819" max="6819" width="13.7109375" style="1" customWidth="1"/>
    <col min="6820" max="6822" width="15.28515625" style="1" customWidth="1"/>
    <col min="6823" max="6823" width="12.7109375" style="1" customWidth="1"/>
    <col min="6824" max="6824" width="9.85546875" style="1" customWidth="1"/>
    <col min="6825" max="6825" width="13" style="1" customWidth="1"/>
    <col min="6826" max="6828" width="8.85546875" style="1" customWidth="1"/>
    <col min="6829" max="6832" width="10.7109375" style="1" customWidth="1"/>
    <col min="6833" max="6833" width="7.85546875" style="1" customWidth="1"/>
    <col min="6834" max="6834" width="0" style="1" hidden="1" customWidth="1"/>
    <col min="6835" max="6835" width="8.7109375" style="1" customWidth="1"/>
    <col min="6836" max="6836" width="9.42578125" style="1" customWidth="1"/>
    <col min="6837" max="6838" width="0" style="1" hidden="1" customWidth="1"/>
    <col min="6839" max="6839" width="8" style="1" customWidth="1"/>
    <col min="6840" max="6840" width="0" style="1" hidden="1" customWidth="1"/>
    <col min="6841" max="6841" width="8" style="1" customWidth="1"/>
    <col min="6842" max="6842" width="8.85546875" style="1" customWidth="1"/>
    <col min="6843" max="6843" width="0" style="1" hidden="1" customWidth="1"/>
    <col min="6844" max="6844" width="7" style="1" customWidth="1"/>
    <col min="6845" max="6845" width="0" style="1" hidden="1" customWidth="1"/>
    <col min="6846" max="6846" width="6.28515625" style="1" customWidth="1"/>
    <col min="6847" max="6847" width="7.7109375" style="1" customWidth="1"/>
    <col min="6848" max="6849" width="0" style="1" hidden="1" customWidth="1"/>
    <col min="6850" max="6850" width="5.7109375" style="1" customWidth="1"/>
    <col min="6851" max="6851" width="0" style="1" hidden="1" customWidth="1"/>
    <col min="6852" max="6852" width="4.42578125" style="1" customWidth="1"/>
    <col min="6853" max="6853" width="0" style="1" hidden="1" customWidth="1"/>
    <col min="6854" max="6854" width="10.42578125" style="1" bestFit="1" customWidth="1"/>
    <col min="6855" max="6855" width="9" style="1" bestFit="1" customWidth="1"/>
    <col min="6856" max="6858" width="9.140625" style="1" customWidth="1"/>
    <col min="6859" max="6859" width="7.5703125" style="1" customWidth="1"/>
    <col min="6860" max="6860" width="15.42578125" style="1" customWidth="1"/>
    <col min="6861" max="6861" width="15.28515625" style="1" customWidth="1"/>
    <col min="6862" max="6862" width="12.7109375" style="1" bestFit="1" customWidth="1"/>
    <col min="6863" max="6863" width="5.7109375" style="1" customWidth="1"/>
    <col min="6864" max="6864" width="14.85546875" style="1" customWidth="1"/>
    <col min="6865" max="6865" width="12.7109375" style="1" bestFit="1" customWidth="1"/>
    <col min="6866" max="6866" width="7.28515625" style="1" bestFit="1" customWidth="1"/>
    <col min="6867" max="6867" width="11.28515625" style="1" customWidth="1"/>
    <col min="6868" max="6868" width="12.7109375" style="1" bestFit="1" customWidth="1"/>
    <col min="6869" max="6869" width="7.85546875" style="1" customWidth="1"/>
    <col min="6870" max="6870" width="12.7109375" style="1" bestFit="1" customWidth="1"/>
    <col min="6871" max="6871" width="13.7109375" style="1" bestFit="1" customWidth="1"/>
    <col min="6872" max="6872" width="12.7109375" style="1" customWidth="1"/>
    <col min="6873" max="6873" width="12.7109375" style="1" bestFit="1" customWidth="1"/>
    <col min="6874" max="6874" width="25.28515625" style="1" bestFit="1" customWidth="1"/>
    <col min="6875" max="6877" width="9.140625" style="1" customWidth="1"/>
    <col min="6878" max="6879" width="12.7109375" style="1" bestFit="1" customWidth="1"/>
    <col min="6880" max="7009" width="9.140625" style="1" customWidth="1"/>
    <col min="7010" max="7010" width="4.42578125" style="1" customWidth="1"/>
    <col min="7011" max="7012" width="0" style="1" hidden="1" customWidth="1"/>
    <col min="7013" max="7013" width="5.28515625" style="1" customWidth="1"/>
    <col min="7014" max="7014" width="6.5703125" style="1" customWidth="1"/>
    <col min="7015" max="7015" width="26.42578125" style="1" customWidth="1"/>
    <col min="7016" max="7016" width="6.5703125" style="1" customWidth="1"/>
    <col min="7017" max="7022" width="8.85546875" style="1" customWidth="1"/>
    <col min="7023" max="7023" width="13.42578125" style="1" customWidth="1"/>
    <col min="7024" max="7024" width="13.28515625" style="1" customWidth="1"/>
    <col min="7025" max="7025" width="9" style="1" customWidth="1"/>
    <col min="7026" max="7026" width="6.85546875" style="1" customWidth="1"/>
    <col min="7027" max="7027" width="5.42578125" style="1" customWidth="1"/>
    <col min="7028" max="7029" width="8.85546875" style="1" customWidth="1"/>
    <col min="7030" max="7030" width="10.7109375" style="1" customWidth="1"/>
    <col min="7031" max="7031" width="8.28515625" style="1" customWidth="1"/>
    <col min="7032" max="7032" width="7.7109375" style="1" customWidth="1"/>
    <col min="7033" max="7033" width="8.42578125" style="1" customWidth="1"/>
    <col min="7034" max="7034" width="9.140625" style="1" customWidth="1"/>
    <col min="7035" max="7035" width="8" style="1" customWidth="1"/>
    <col min="7036" max="7036" width="6.28515625" style="1" customWidth="1"/>
    <col min="7037" max="7037" width="7.28515625" style="1" customWidth="1"/>
    <col min="7038" max="7039" width="7.5703125" style="1" customWidth="1"/>
    <col min="7040" max="7040" width="6.7109375" style="1" customWidth="1"/>
    <col min="7041" max="7041" width="9.140625" style="1" customWidth="1"/>
    <col min="7042" max="7042" width="6.28515625" style="1" customWidth="1"/>
    <col min="7043" max="7044" width="8" style="1" customWidth="1"/>
    <col min="7045" max="7045" width="6.7109375" style="1" customWidth="1"/>
    <col min="7046" max="7046" width="9.140625" style="1" customWidth="1"/>
    <col min="7047" max="7047" width="7.28515625" style="1" customWidth="1"/>
    <col min="7048" max="7048" width="9.140625" style="1" customWidth="1"/>
    <col min="7049" max="7049" width="9.28515625" style="1" customWidth="1"/>
    <col min="7050" max="7061" width="0" style="1" hidden="1"/>
    <col min="7062" max="7062" width="6" style="1" customWidth="1"/>
    <col min="7063" max="7064" width="0" style="1" hidden="1" customWidth="1"/>
    <col min="7065" max="7065" width="5.5703125" style="1" bestFit="1" customWidth="1"/>
    <col min="7066" max="7066" width="6.7109375" style="1" customWidth="1"/>
    <col min="7067" max="7067" width="22" style="1" customWidth="1"/>
    <col min="7068" max="7068" width="6.5703125" style="1" customWidth="1"/>
    <col min="7069" max="7070" width="8.85546875" style="1" customWidth="1"/>
    <col min="7071" max="7071" width="14.28515625" style="1" customWidth="1"/>
    <col min="7072" max="7072" width="8.85546875" style="1" customWidth="1"/>
    <col min="7073" max="7073" width="12.7109375" style="1" customWidth="1"/>
    <col min="7074" max="7074" width="6.5703125" style="1" customWidth="1"/>
    <col min="7075" max="7075" width="13.7109375" style="1" customWidth="1"/>
    <col min="7076" max="7078" width="15.28515625" style="1" customWidth="1"/>
    <col min="7079" max="7079" width="12.7109375" style="1" customWidth="1"/>
    <col min="7080" max="7080" width="9.85546875" style="1" customWidth="1"/>
    <col min="7081" max="7081" width="13" style="1" customWidth="1"/>
    <col min="7082" max="7084" width="8.85546875" style="1" customWidth="1"/>
    <col min="7085" max="7088" width="10.7109375" style="1" customWidth="1"/>
    <col min="7089" max="7089" width="7.85546875" style="1" customWidth="1"/>
    <col min="7090" max="7090" width="0" style="1" hidden="1" customWidth="1"/>
    <col min="7091" max="7091" width="8.7109375" style="1" customWidth="1"/>
    <col min="7092" max="7092" width="9.42578125" style="1" customWidth="1"/>
    <col min="7093" max="7094" width="0" style="1" hidden="1" customWidth="1"/>
    <col min="7095" max="7095" width="8" style="1" customWidth="1"/>
    <col min="7096" max="7096" width="0" style="1" hidden="1" customWidth="1"/>
    <col min="7097" max="7097" width="8" style="1" customWidth="1"/>
    <col min="7098" max="7098" width="8.85546875" style="1" customWidth="1"/>
    <col min="7099" max="7099" width="0" style="1" hidden="1" customWidth="1"/>
    <col min="7100" max="7100" width="7" style="1" customWidth="1"/>
    <col min="7101" max="7101" width="0" style="1" hidden="1" customWidth="1"/>
    <col min="7102" max="7102" width="6.28515625" style="1" customWidth="1"/>
    <col min="7103" max="7103" width="7.7109375" style="1" customWidth="1"/>
    <col min="7104" max="7105" width="0" style="1" hidden="1" customWidth="1"/>
    <col min="7106" max="7106" width="5.7109375" style="1" customWidth="1"/>
    <col min="7107" max="7107" width="0" style="1" hidden="1" customWidth="1"/>
    <col min="7108" max="7108" width="4.42578125" style="1" customWidth="1"/>
    <col min="7109" max="7109" width="0" style="1" hidden="1" customWidth="1"/>
    <col min="7110" max="7110" width="10.42578125" style="1" bestFit="1" customWidth="1"/>
    <col min="7111" max="7111" width="9" style="1" bestFit="1" customWidth="1"/>
    <col min="7112" max="7114" width="9.140625" style="1" customWidth="1"/>
    <col min="7115" max="7115" width="7.5703125" style="1" customWidth="1"/>
    <col min="7116" max="7116" width="15.42578125" style="1" customWidth="1"/>
    <col min="7117" max="7117" width="15.28515625" style="1" customWidth="1"/>
    <col min="7118" max="7118" width="12.7109375" style="1" bestFit="1" customWidth="1"/>
    <col min="7119" max="7119" width="5.7109375" style="1" customWidth="1"/>
    <col min="7120" max="7120" width="14.85546875" style="1" customWidth="1"/>
    <col min="7121" max="7121" width="12.7109375" style="1" bestFit="1" customWidth="1"/>
    <col min="7122" max="7122" width="7.28515625" style="1" bestFit="1" customWidth="1"/>
    <col min="7123" max="7123" width="11.28515625" style="1" customWidth="1"/>
    <col min="7124" max="7124" width="12.7109375" style="1" bestFit="1" customWidth="1"/>
    <col min="7125" max="7125" width="7.85546875" style="1" customWidth="1"/>
    <col min="7126" max="7126" width="12.7109375" style="1" bestFit="1" customWidth="1"/>
    <col min="7127" max="7127" width="13.7109375" style="1" bestFit="1" customWidth="1"/>
    <col min="7128" max="7128" width="12.7109375" style="1" customWidth="1"/>
    <col min="7129" max="7129" width="12.7109375" style="1" bestFit="1" customWidth="1"/>
    <col min="7130" max="7130" width="25.28515625" style="1" bestFit="1" customWidth="1"/>
    <col min="7131" max="7133" width="9.140625" style="1" customWidth="1"/>
    <col min="7134" max="7135" width="12.7109375" style="1" bestFit="1" customWidth="1"/>
    <col min="7136" max="7265" width="9.140625" style="1" customWidth="1"/>
    <col min="7266" max="7266" width="4.42578125" style="1" customWidth="1"/>
    <col min="7267" max="7268" width="0" style="1" hidden="1" customWidth="1"/>
    <col min="7269" max="7269" width="5.28515625" style="1" customWidth="1"/>
    <col min="7270" max="7270" width="6.5703125" style="1" customWidth="1"/>
    <col min="7271" max="7271" width="26.42578125" style="1" customWidth="1"/>
    <col min="7272" max="7272" width="6.5703125" style="1" customWidth="1"/>
    <col min="7273" max="7278" width="8.85546875" style="1" customWidth="1"/>
    <col min="7279" max="7279" width="13.42578125" style="1" customWidth="1"/>
    <col min="7280" max="7280" width="13.28515625" style="1" customWidth="1"/>
    <col min="7281" max="7281" width="9" style="1" customWidth="1"/>
    <col min="7282" max="7282" width="6.85546875" style="1" customWidth="1"/>
    <col min="7283" max="7283" width="5.42578125" style="1" customWidth="1"/>
    <col min="7284" max="7285" width="8.85546875" style="1" customWidth="1"/>
    <col min="7286" max="7286" width="10.7109375" style="1" customWidth="1"/>
    <col min="7287" max="7287" width="8.28515625" style="1" customWidth="1"/>
    <col min="7288" max="7288" width="7.7109375" style="1" customWidth="1"/>
    <col min="7289" max="7289" width="8.42578125" style="1" customWidth="1"/>
    <col min="7290" max="7290" width="9.140625" style="1" customWidth="1"/>
    <col min="7291" max="7291" width="8" style="1" customWidth="1"/>
    <col min="7292" max="7292" width="6.28515625" style="1" customWidth="1"/>
    <col min="7293" max="7293" width="7.28515625" style="1" customWidth="1"/>
    <col min="7294" max="7295" width="7.5703125" style="1" customWidth="1"/>
    <col min="7296" max="7296" width="6.7109375" style="1" customWidth="1"/>
    <col min="7297" max="7297" width="9.140625" style="1" customWidth="1"/>
    <col min="7298" max="7298" width="6.28515625" style="1" customWidth="1"/>
    <col min="7299" max="7300" width="8" style="1" customWidth="1"/>
    <col min="7301" max="7301" width="6.7109375" style="1" customWidth="1"/>
    <col min="7302" max="7302" width="9.140625" style="1" customWidth="1"/>
    <col min="7303" max="7303" width="7.28515625" style="1" customWidth="1"/>
    <col min="7304" max="7304" width="9.140625" style="1" customWidth="1"/>
    <col min="7305" max="7305" width="9.28515625" style="1" customWidth="1"/>
    <col min="7306" max="7317" width="0" style="1" hidden="1"/>
    <col min="7318" max="7318" width="6" style="1" customWidth="1"/>
    <col min="7319" max="7320" width="0" style="1" hidden="1" customWidth="1"/>
    <col min="7321" max="7321" width="5.5703125" style="1" bestFit="1" customWidth="1"/>
    <col min="7322" max="7322" width="6.7109375" style="1" customWidth="1"/>
    <col min="7323" max="7323" width="22" style="1" customWidth="1"/>
    <col min="7324" max="7324" width="6.5703125" style="1" customWidth="1"/>
    <col min="7325" max="7326" width="8.85546875" style="1" customWidth="1"/>
    <col min="7327" max="7327" width="14.28515625" style="1" customWidth="1"/>
    <col min="7328" max="7328" width="8.85546875" style="1" customWidth="1"/>
    <col min="7329" max="7329" width="12.7109375" style="1" customWidth="1"/>
    <col min="7330" max="7330" width="6.5703125" style="1" customWidth="1"/>
    <col min="7331" max="7331" width="13.7109375" style="1" customWidth="1"/>
    <col min="7332" max="7334" width="15.28515625" style="1" customWidth="1"/>
    <col min="7335" max="7335" width="12.7109375" style="1" customWidth="1"/>
    <col min="7336" max="7336" width="9.85546875" style="1" customWidth="1"/>
    <col min="7337" max="7337" width="13" style="1" customWidth="1"/>
    <col min="7338" max="7340" width="8.85546875" style="1" customWidth="1"/>
    <col min="7341" max="7344" width="10.7109375" style="1" customWidth="1"/>
    <col min="7345" max="7345" width="7.85546875" style="1" customWidth="1"/>
    <col min="7346" max="7346" width="0" style="1" hidden="1" customWidth="1"/>
    <col min="7347" max="7347" width="8.7109375" style="1" customWidth="1"/>
    <col min="7348" max="7348" width="9.42578125" style="1" customWidth="1"/>
    <col min="7349" max="7350" width="0" style="1" hidden="1" customWidth="1"/>
    <col min="7351" max="7351" width="8" style="1" customWidth="1"/>
    <col min="7352" max="7352" width="0" style="1" hidden="1" customWidth="1"/>
    <col min="7353" max="7353" width="8" style="1" customWidth="1"/>
    <col min="7354" max="7354" width="8.85546875" style="1" customWidth="1"/>
    <col min="7355" max="7355" width="0" style="1" hidden="1" customWidth="1"/>
    <col min="7356" max="7356" width="7" style="1" customWidth="1"/>
    <col min="7357" max="7357" width="0" style="1" hidden="1" customWidth="1"/>
    <col min="7358" max="7358" width="6.28515625" style="1" customWidth="1"/>
    <col min="7359" max="7359" width="7.7109375" style="1" customWidth="1"/>
    <col min="7360" max="7361" width="0" style="1" hidden="1" customWidth="1"/>
    <col min="7362" max="7362" width="5.7109375" style="1" customWidth="1"/>
    <col min="7363" max="7363" width="0" style="1" hidden="1" customWidth="1"/>
    <col min="7364" max="7364" width="4.42578125" style="1" customWidth="1"/>
    <col min="7365" max="7365" width="0" style="1" hidden="1" customWidth="1"/>
    <col min="7366" max="7366" width="10.42578125" style="1" bestFit="1" customWidth="1"/>
    <col min="7367" max="7367" width="9" style="1" bestFit="1" customWidth="1"/>
    <col min="7368" max="7370" width="9.140625" style="1" customWidth="1"/>
    <col min="7371" max="7371" width="7.5703125" style="1" customWidth="1"/>
    <col min="7372" max="7372" width="15.42578125" style="1" customWidth="1"/>
    <col min="7373" max="7373" width="15.28515625" style="1" customWidth="1"/>
    <col min="7374" max="7374" width="12.7109375" style="1" bestFit="1" customWidth="1"/>
    <col min="7375" max="7375" width="5.7109375" style="1" customWidth="1"/>
    <col min="7376" max="7376" width="14.85546875" style="1" customWidth="1"/>
    <col min="7377" max="7377" width="12.7109375" style="1" bestFit="1" customWidth="1"/>
    <col min="7378" max="7378" width="7.28515625" style="1" bestFit="1" customWidth="1"/>
    <col min="7379" max="7379" width="11.28515625" style="1" customWidth="1"/>
    <col min="7380" max="7380" width="12.7109375" style="1" bestFit="1" customWidth="1"/>
    <col min="7381" max="7381" width="7.85546875" style="1" customWidth="1"/>
    <col min="7382" max="7382" width="12.7109375" style="1" bestFit="1" customWidth="1"/>
    <col min="7383" max="7383" width="13.7109375" style="1" bestFit="1" customWidth="1"/>
    <col min="7384" max="7384" width="12.7109375" style="1" customWidth="1"/>
    <col min="7385" max="7385" width="12.7109375" style="1" bestFit="1" customWidth="1"/>
    <col min="7386" max="7386" width="25.28515625" style="1" bestFit="1" customWidth="1"/>
    <col min="7387" max="7389" width="9.140625" style="1" customWidth="1"/>
    <col min="7390" max="7391" width="12.7109375" style="1" bestFit="1" customWidth="1"/>
    <col min="7392" max="7521" width="9.140625" style="1" customWidth="1"/>
    <col min="7522" max="7522" width="4.42578125" style="1" customWidth="1"/>
    <col min="7523" max="7524" width="0" style="1" hidden="1" customWidth="1"/>
    <col min="7525" max="7525" width="5.28515625" style="1" customWidth="1"/>
    <col min="7526" max="7526" width="6.5703125" style="1" customWidth="1"/>
    <col min="7527" max="7527" width="26.42578125" style="1" customWidth="1"/>
    <col min="7528" max="7528" width="6.5703125" style="1" customWidth="1"/>
    <col min="7529" max="7534" width="8.85546875" style="1" customWidth="1"/>
    <col min="7535" max="7535" width="13.42578125" style="1" customWidth="1"/>
    <col min="7536" max="7536" width="13.28515625" style="1" customWidth="1"/>
    <col min="7537" max="7537" width="9" style="1" customWidth="1"/>
    <col min="7538" max="7538" width="6.85546875" style="1" customWidth="1"/>
    <col min="7539" max="7539" width="5.42578125" style="1" customWidth="1"/>
    <col min="7540" max="7541" width="8.85546875" style="1" customWidth="1"/>
    <col min="7542" max="7542" width="10.7109375" style="1" customWidth="1"/>
    <col min="7543" max="7543" width="8.28515625" style="1" customWidth="1"/>
    <col min="7544" max="7544" width="7.7109375" style="1" customWidth="1"/>
    <col min="7545" max="7545" width="8.42578125" style="1" customWidth="1"/>
    <col min="7546" max="7546" width="9.140625" style="1" customWidth="1"/>
    <col min="7547" max="7547" width="8" style="1" customWidth="1"/>
    <col min="7548" max="7548" width="6.28515625" style="1" customWidth="1"/>
    <col min="7549" max="7549" width="7.28515625" style="1" customWidth="1"/>
    <col min="7550" max="7551" width="7.5703125" style="1" customWidth="1"/>
    <col min="7552" max="7552" width="6.7109375" style="1" customWidth="1"/>
    <col min="7553" max="7553" width="9.140625" style="1" customWidth="1"/>
    <col min="7554" max="7554" width="6.28515625" style="1" customWidth="1"/>
    <col min="7555" max="7556" width="8" style="1" customWidth="1"/>
    <col min="7557" max="7557" width="6.7109375" style="1" customWidth="1"/>
    <col min="7558" max="7558" width="9.140625" style="1" customWidth="1"/>
    <col min="7559" max="7559" width="7.28515625" style="1" customWidth="1"/>
    <col min="7560" max="7560" width="9.140625" style="1" customWidth="1"/>
    <col min="7561" max="7561" width="9.28515625" style="1" customWidth="1"/>
    <col min="7562" max="7573" width="0" style="1" hidden="1"/>
    <col min="7574" max="7574" width="6" style="1" customWidth="1"/>
    <col min="7575" max="7576" width="0" style="1" hidden="1" customWidth="1"/>
    <col min="7577" max="7577" width="5.5703125" style="1" bestFit="1" customWidth="1"/>
    <col min="7578" max="7578" width="6.7109375" style="1" customWidth="1"/>
    <col min="7579" max="7579" width="22" style="1" customWidth="1"/>
    <col min="7580" max="7580" width="6.5703125" style="1" customWidth="1"/>
    <col min="7581" max="7582" width="8.85546875" style="1" customWidth="1"/>
    <col min="7583" max="7583" width="14.28515625" style="1" customWidth="1"/>
    <col min="7584" max="7584" width="8.85546875" style="1" customWidth="1"/>
    <col min="7585" max="7585" width="12.7109375" style="1" customWidth="1"/>
    <col min="7586" max="7586" width="6.5703125" style="1" customWidth="1"/>
    <col min="7587" max="7587" width="13.7109375" style="1" customWidth="1"/>
    <col min="7588" max="7590" width="15.28515625" style="1" customWidth="1"/>
    <col min="7591" max="7591" width="12.7109375" style="1" customWidth="1"/>
    <col min="7592" max="7592" width="9.85546875" style="1" customWidth="1"/>
    <col min="7593" max="7593" width="13" style="1" customWidth="1"/>
    <col min="7594" max="7596" width="8.85546875" style="1" customWidth="1"/>
    <col min="7597" max="7600" width="10.7109375" style="1" customWidth="1"/>
    <col min="7601" max="7601" width="7.85546875" style="1" customWidth="1"/>
    <col min="7602" max="7602" width="0" style="1" hidden="1" customWidth="1"/>
    <col min="7603" max="7603" width="8.7109375" style="1" customWidth="1"/>
    <col min="7604" max="7604" width="9.42578125" style="1" customWidth="1"/>
    <col min="7605" max="7606" width="0" style="1" hidden="1" customWidth="1"/>
    <col min="7607" max="7607" width="8" style="1" customWidth="1"/>
    <col min="7608" max="7608" width="0" style="1" hidden="1" customWidth="1"/>
    <col min="7609" max="7609" width="8" style="1" customWidth="1"/>
    <col min="7610" max="7610" width="8.85546875" style="1" customWidth="1"/>
    <col min="7611" max="7611" width="0" style="1" hidden="1" customWidth="1"/>
    <col min="7612" max="7612" width="7" style="1" customWidth="1"/>
    <col min="7613" max="7613" width="0" style="1" hidden="1" customWidth="1"/>
    <col min="7614" max="7614" width="6.28515625" style="1" customWidth="1"/>
    <col min="7615" max="7615" width="7.7109375" style="1" customWidth="1"/>
    <col min="7616" max="7617" width="0" style="1" hidden="1" customWidth="1"/>
    <col min="7618" max="7618" width="5.7109375" style="1" customWidth="1"/>
    <col min="7619" max="7619" width="0" style="1" hidden="1" customWidth="1"/>
    <col min="7620" max="7620" width="4.42578125" style="1" customWidth="1"/>
    <col min="7621" max="7621" width="0" style="1" hidden="1" customWidth="1"/>
    <col min="7622" max="7622" width="10.42578125" style="1" bestFit="1" customWidth="1"/>
    <col min="7623" max="7623" width="9" style="1" bestFit="1" customWidth="1"/>
    <col min="7624" max="7626" width="9.140625" style="1" customWidth="1"/>
    <col min="7627" max="7627" width="7.5703125" style="1" customWidth="1"/>
    <col min="7628" max="7628" width="15.42578125" style="1" customWidth="1"/>
    <col min="7629" max="7629" width="15.28515625" style="1" customWidth="1"/>
    <col min="7630" max="7630" width="12.7109375" style="1" bestFit="1" customWidth="1"/>
    <col min="7631" max="7631" width="5.7109375" style="1" customWidth="1"/>
    <col min="7632" max="7632" width="14.85546875" style="1" customWidth="1"/>
    <col min="7633" max="7633" width="12.7109375" style="1" bestFit="1" customWidth="1"/>
    <col min="7634" max="7634" width="7.28515625" style="1" bestFit="1" customWidth="1"/>
    <col min="7635" max="7635" width="11.28515625" style="1" customWidth="1"/>
    <col min="7636" max="7636" width="12.7109375" style="1" bestFit="1" customWidth="1"/>
    <col min="7637" max="7637" width="7.85546875" style="1" customWidth="1"/>
    <col min="7638" max="7638" width="12.7109375" style="1" bestFit="1" customWidth="1"/>
    <col min="7639" max="7639" width="13.7109375" style="1" bestFit="1" customWidth="1"/>
    <col min="7640" max="7640" width="12.7109375" style="1" customWidth="1"/>
    <col min="7641" max="7641" width="12.7109375" style="1" bestFit="1" customWidth="1"/>
    <col min="7642" max="7642" width="25.28515625" style="1" bestFit="1" customWidth="1"/>
    <col min="7643" max="7645" width="9.140625" style="1" customWidth="1"/>
    <col min="7646" max="7647" width="12.7109375" style="1" bestFit="1" customWidth="1"/>
    <col min="7648" max="7777" width="9.140625" style="1" customWidth="1"/>
    <col min="7778" max="7778" width="4.42578125" style="1" customWidth="1"/>
    <col min="7779" max="7780" width="0" style="1" hidden="1" customWidth="1"/>
    <col min="7781" max="7781" width="5.28515625" style="1" customWidth="1"/>
    <col min="7782" max="7782" width="6.5703125" style="1" customWidth="1"/>
    <col min="7783" max="7783" width="26.42578125" style="1" customWidth="1"/>
    <col min="7784" max="7784" width="6.5703125" style="1" customWidth="1"/>
    <col min="7785" max="7790" width="8.85546875" style="1" customWidth="1"/>
    <col min="7791" max="7791" width="13.42578125" style="1" customWidth="1"/>
    <col min="7792" max="7792" width="13.28515625" style="1" customWidth="1"/>
    <col min="7793" max="7793" width="9" style="1" customWidth="1"/>
    <col min="7794" max="7794" width="6.85546875" style="1" customWidth="1"/>
    <col min="7795" max="7795" width="5.42578125" style="1" customWidth="1"/>
    <col min="7796" max="7797" width="8.85546875" style="1" customWidth="1"/>
    <col min="7798" max="7798" width="10.7109375" style="1" customWidth="1"/>
    <col min="7799" max="7799" width="8.28515625" style="1" customWidth="1"/>
    <col min="7800" max="7800" width="7.7109375" style="1" customWidth="1"/>
    <col min="7801" max="7801" width="8.42578125" style="1" customWidth="1"/>
    <col min="7802" max="7802" width="9.140625" style="1" customWidth="1"/>
    <col min="7803" max="7803" width="8" style="1" customWidth="1"/>
    <col min="7804" max="7804" width="6.28515625" style="1" customWidth="1"/>
    <col min="7805" max="7805" width="7.28515625" style="1" customWidth="1"/>
    <col min="7806" max="7807" width="7.5703125" style="1" customWidth="1"/>
    <col min="7808" max="7808" width="6.7109375" style="1" customWidth="1"/>
    <col min="7809" max="7809" width="9.140625" style="1" customWidth="1"/>
    <col min="7810" max="7810" width="6.28515625" style="1" customWidth="1"/>
    <col min="7811" max="7812" width="8" style="1" customWidth="1"/>
    <col min="7813" max="7813" width="6.7109375" style="1" customWidth="1"/>
    <col min="7814" max="7814" width="9.140625" style="1" customWidth="1"/>
    <col min="7815" max="7815" width="7.28515625" style="1" customWidth="1"/>
    <col min="7816" max="7816" width="9.140625" style="1" customWidth="1"/>
    <col min="7817" max="7817" width="9.28515625" style="1" customWidth="1"/>
    <col min="7818" max="7829" width="0" style="1" hidden="1"/>
    <col min="7830" max="7830" width="6" style="1" customWidth="1"/>
    <col min="7831" max="7832" width="0" style="1" hidden="1" customWidth="1"/>
    <col min="7833" max="7833" width="5.5703125" style="1" bestFit="1" customWidth="1"/>
    <col min="7834" max="7834" width="6.7109375" style="1" customWidth="1"/>
    <col min="7835" max="7835" width="22" style="1" customWidth="1"/>
    <col min="7836" max="7836" width="6.5703125" style="1" customWidth="1"/>
    <col min="7837" max="7838" width="8.85546875" style="1" customWidth="1"/>
    <col min="7839" max="7839" width="14.28515625" style="1" customWidth="1"/>
    <col min="7840" max="7840" width="8.85546875" style="1" customWidth="1"/>
    <col min="7841" max="7841" width="12.7109375" style="1" customWidth="1"/>
    <col min="7842" max="7842" width="6.5703125" style="1" customWidth="1"/>
    <col min="7843" max="7843" width="13.7109375" style="1" customWidth="1"/>
    <col min="7844" max="7846" width="15.28515625" style="1" customWidth="1"/>
    <col min="7847" max="7847" width="12.7109375" style="1" customWidth="1"/>
    <col min="7848" max="7848" width="9.85546875" style="1" customWidth="1"/>
    <col min="7849" max="7849" width="13" style="1" customWidth="1"/>
    <col min="7850" max="7852" width="8.85546875" style="1" customWidth="1"/>
    <col min="7853" max="7856" width="10.7109375" style="1" customWidth="1"/>
    <col min="7857" max="7857" width="7.85546875" style="1" customWidth="1"/>
    <col min="7858" max="7858" width="0" style="1" hidden="1" customWidth="1"/>
    <col min="7859" max="7859" width="8.7109375" style="1" customWidth="1"/>
    <col min="7860" max="7860" width="9.42578125" style="1" customWidth="1"/>
    <col min="7861" max="7862" width="0" style="1" hidden="1" customWidth="1"/>
    <col min="7863" max="7863" width="8" style="1" customWidth="1"/>
    <col min="7864" max="7864" width="0" style="1" hidden="1" customWidth="1"/>
    <col min="7865" max="7865" width="8" style="1" customWidth="1"/>
    <col min="7866" max="7866" width="8.85546875" style="1" customWidth="1"/>
    <col min="7867" max="7867" width="0" style="1" hidden="1" customWidth="1"/>
    <col min="7868" max="7868" width="7" style="1" customWidth="1"/>
    <col min="7869" max="7869" width="0" style="1" hidden="1" customWidth="1"/>
    <col min="7870" max="7870" width="6.28515625" style="1" customWidth="1"/>
    <col min="7871" max="7871" width="7.7109375" style="1" customWidth="1"/>
    <col min="7872" max="7873" width="0" style="1" hidden="1" customWidth="1"/>
    <col min="7874" max="7874" width="5.7109375" style="1" customWidth="1"/>
    <col min="7875" max="7875" width="0" style="1" hidden="1" customWidth="1"/>
    <col min="7876" max="7876" width="4.42578125" style="1" customWidth="1"/>
    <col min="7877" max="7877" width="0" style="1" hidden="1" customWidth="1"/>
    <col min="7878" max="7878" width="10.42578125" style="1" bestFit="1" customWidth="1"/>
    <col min="7879" max="7879" width="9" style="1" bestFit="1" customWidth="1"/>
    <col min="7880" max="7882" width="9.140625" style="1" customWidth="1"/>
    <col min="7883" max="7883" width="7.5703125" style="1" customWidth="1"/>
    <col min="7884" max="7884" width="15.42578125" style="1" customWidth="1"/>
    <col min="7885" max="7885" width="15.28515625" style="1" customWidth="1"/>
    <col min="7886" max="7886" width="12.7109375" style="1" bestFit="1" customWidth="1"/>
    <col min="7887" max="7887" width="5.7109375" style="1" customWidth="1"/>
    <col min="7888" max="7888" width="14.85546875" style="1" customWidth="1"/>
    <col min="7889" max="7889" width="12.7109375" style="1" bestFit="1" customWidth="1"/>
    <col min="7890" max="7890" width="7.28515625" style="1" bestFit="1" customWidth="1"/>
    <col min="7891" max="7891" width="11.28515625" style="1" customWidth="1"/>
    <col min="7892" max="7892" width="12.7109375" style="1" bestFit="1" customWidth="1"/>
    <col min="7893" max="7893" width="7.85546875" style="1" customWidth="1"/>
    <col min="7894" max="7894" width="12.7109375" style="1" bestFit="1" customWidth="1"/>
    <col min="7895" max="7895" width="13.7109375" style="1" bestFit="1" customWidth="1"/>
    <col min="7896" max="7896" width="12.7109375" style="1" customWidth="1"/>
    <col min="7897" max="7897" width="12.7109375" style="1" bestFit="1" customWidth="1"/>
    <col min="7898" max="7898" width="25.28515625" style="1" bestFit="1" customWidth="1"/>
    <col min="7899" max="7901" width="9.140625" style="1" customWidth="1"/>
    <col min="7902" max="7903" width="12.7109375" style="1" bestFit="1" customWidth="1"/>
    <col min="7904" max="8033" width="9.140625" style="1" customWidth="1"/>
    <col min="8034" max="8034" width="4.42578125" style="1" customWidth="1"/>
    <col min="8035" max="8036" width="0" style="1" hidden="1" customWidth="1"/>
    <col min="8037" max="8037" width="5.28515625" style="1" customWidth="1"/>
    <col min="8038" max="8038" width="6.5703125" style="1" customWidth="1"/>
    <col min="8039" max="8039" width="26.42578125" style="1" customWidth="1"/>
    <col min="8040" max="8040" width="6.5703125" style="1" customWidth="1"/>
    <col min="8041" max="8046" width="8.85546875" style="1" customWidth="1"/>
    <col min="8047" max="8047" width="13.42578125" style="1" customWidth="1"/>
    <col min="8048" max="8048" width="13.28515625" style="1" customWidth="1"/>
    <col min="8049" max="8049" width="9" style="1" customWidth="1"/>
    <col min="8050" max="8050" width="6.85546875" style="1" customWidth="1"/>
    <col min="8051" max="8051" width="5.42578125" style="1" customWidth="1"/>
    <col min="8052" max="8053" width="8.85546875" style="1" customWidth="1"/>
    <col min="8054" max="8054" width="10.7109375" style="1" customWidth="1"/>
    <col min="8055" max="8055" width="8.28515625" style="1" customWidth="1"/>
    <col min="8056" max="8056" width="7.7109375" style="1" customWidth="1"/>
    <col min="8057" max="8057" width="8.42578125" style="1" customWidth="1"/>
    <col min="8058" max="8058" width="9.140625" style="1" customWidth="1"/>
    <col min="8059" max="8059" width="8" style="1" customWidth="1"/>
    <col min="8060" max="8060" width="6.28515625" style="1" customWidth="1"/>
    <col min="8061" max="8061" width="7.28515625" style="1" customWidth="1"/>
    <col min="8062" max="8063" width="7.5703125" style="1" customWidth="1"/>
    <col min="8064" max="8064" width="6.7109375" style="1" customWidth="1"/>
    <col min="8065" max="8065" width="9.140625" style="1" customWidth="1"/>
    <col min="8066" max="8066" width="6.28515625" style="1" customWidth="1"/>
    <col min="8067" max="8068" width="8" style="1" customWidth="1"/>
    <col min="8069" max="8069" width="6.7109375" style="1" customWidth="1"/>
    <col min="8070" max="8070" width="9.140625" style="1" customWidth="1"/>
    <col min="8071" max="8071" width="7.28515625" style="1" customWidth="1"/>
    <col min="8072" max="8072" width="9.140625" style="1" customWidth="1"/>
    <col min="8073" max="8073" width="9.28515625" style="1" customWidth="1"/>
    <col min="8074" max="8085" width="0" style="1" hidden="1"/>
    <col min="8086" max="8086" width="6" style="1" customWidth="1"/>
    <col min="8087" max="8088" width="0" style="1" hidden="1" customWidth="1"/>
    <col min="8089" max="8089" width="5.5703125" style="1" bestFit="1" customWidth="1"/>
    <col min="8090" max="8090" width="6.7109375" style="1" customWidth="1"/>
    <col min="8091" max="8091" width="22" style="1" customWidth="1"/>
    <col min="8092" max="8092" width="6.5703125" style="1" customWidth="1"/>
    <col min="8093" max="8094" width="8.85546875" style="1" customWidth="1"/>
    <col min="8095" max="8095" width="14.28515625" style="1" customWidth="1"/>
    <col min="8096" max="8096" width="8.85546875" style="1" customWidth="1"/>
    <col min="8097" max="8097" width="12.7109375" style="1" customWidth="1"/>
    <col min="8098" max="8098" width="6.5703125" style="1" customWidth="1"/>
    <col min="8099" max="8099" width="13.7109375" style="1" customWidth="1"/>
    <col min="8100" max="8102" width="15.28515625" style="1" customWidth="1"/>
    <col min="8103" max="8103" width="12.7109375" style="1" customWidth="1"/>
    <col min="8104" max="8104" width="9.85546875" style="1" customWidth="1"/>
    <col min="8105" max="8105" width="13" style="1" customWidth="1"/>
    <col min="8106" max="8108" width="8.85546875" style="1" customWidth="1"/>
    <col min="8109" max="8112" width="10.7109375" style="1" customWidth="1"/>
    <col min="8113" max="8113" width="7.85546875" style="1" customWidth="1"/>
    <col min="8114" max="8114" width="0" style="1" hidden="1" customWidth="1"/>
    <col min="8115" max="8115" width="8.7109375" style="1" customWidth="1"/>
    <col min="8116" max="8116" width="9.42578125" style="1" customWidth="1"/>
    <col min="8117" max="8118" width="0" style="1" hidden="1" customWidth="1"/>
    <col min="8119" max="8119" width="8" style="1" customWidth="1"/>
    <col min="8120" max="8120" width="0" style="1" hidden="1" customWidth="1"/>
    <col min="8121" max="8121" width="8" style="1" customWidth="1"/>
    <col min="8122" max="8122" width="8.85546875" style="1" customWidth="1"/>
    <col min="8123" max="8123" width="0" style="1" hidden="1" customWidth="1"/>
    <col min="8124" max="8124" width="7" style="1" customWidth="1"/>
    <col min="8125" max="8125" width="0" style="1" hidden="1" customWidth="1"/>
    <col min="8126" max="8126" width="6.28515625" style="1" customWidth="1"/>
    <col min="8127" max="8127" width="7.7109375" style="1" customWidth="1"/>
    <col min="8128" max="8129" width="0" style="1" hidden="1" customWidth="1"/>
    <col min="8130" max="8130" width="5.7109375" style="1" customWidth="1"/>
    <col min="8131" max="8131" width="0" style="1" hidden="1" customWidth="1"/>
    <col min="8132" max="8132" width="4.42578125" style="1" customWidth="1"/>
    <col min="8133" max="8133" width="0" style="1" hidden="1" customWidth="1"/>
    <col min="8134" max="8134" width="10.42578125" style="1" bestFit="1" customWidth="1"/>
    <col min="8135" max="8135" width="9" style="1" bestFit="1" customWidth="1"/>
    <col min="8136" max="8138" width="9.140625" style="1" customWidth="1"/>
    <col min="8139" max="8139" width="7.5703125" style="1" customWidth="1"/>
    <col min="8140" max="8140" width="15.42578125" style="1" customWidth="1"/>
    <col min="8141" max="8141" width="15.28515625" style="1" customWidth="1"/>
    <col min="8142" max="8142" width="12.7109375" style="1" bestFit="1" customWidth="1"/>
    <col min="8143" max="8143" width="5.7109375" style="1" customWidth="1"/>
    <col min="8144" max="8144" width="14.85546875" style="1" customWidth="1"/>
    <col min="8145" max="8145" width="12.7109375" style="1" bestFit="1" customWidth="1"/>
    <col min="8146" max="8146" width="7.28515625" style="1" bestFit="1" customWidth="1"/>
    <col min="8147" max="8147" width="11.28515625" style="1" customWidth="1"/>
    <col min="8148" max="8148" width="12.7109375" style="1" bestFit="1" customWidth="1"/>
    <col min="8149" max="8149" width="7.85546875" style="1" customWidth="1"/>
    <col min="8150" max="8150" width="12.7109375" style="1" bestFit="1" customWidth="1"/>
    <col min="8151" max="8151" width="13.7109375" style="1" bestFit="1" customWidth="1"/>
    <col min="8152" max="8152" width="12.7109375" style="1" customWidth="1"/>
    <col min="8153" max="8153" width="12.7109375" style="1" bestFit="1" customWidth="1"/>
    <col min="8154" max="8154" width="25.28515625" style="1" bestFit="1" customWidth="1"/>
    <col min="8155" max="8157" width="9.140625" style="1" customWidth="1"/>
    <col min="8158" max="8159" width="12.7109375" style="1" bestFit="1" customWidth="1"/>
    <col min="8160" max="8289" width="9.140625" style="1" customWidth="1"/>
    <col min="8290" max="8290" width="4.42578125" style="1" customWidth="1"/>
    <col min="8291" max="8292" width="0" style="1" hidden="1" customWidth="1"/>
    <col min="8293" max="8293" width="5.28515625" style="1" customWidth="1"/>
    <col min="8294" max="8294" width="6.5703125" style="1" customWidth="1"/>
    <col min="8295" max="8295" width="26.42578125" style="1" customWidth="1"/>
    <col min="8296" max="8296" width="6.5703125" style="1" customWidth="1"/>
    <col min="8297" max="8302" width="8.85546875" style="1" customWidth="1"/>
    <col min="8303" max="8303" width="13.42578125" style="1" customWidth="1"/>
    <col min="8304" max="8304" width="13.28515625" style="1" customWidth="1"/>
    <col min="8305" max="8305" width="9" style="1" customWidth="1"/>
    <col min="8306" max="8306" width="6.85546875" style="1" customWidth="1"/>
    <col min="8307" max="8307" width="5.42578125" style="1" customWidth="1"/>
    <col min="8308" max="8309" width="8.85546875" style="1" customWidth="1"/>
    <col min="8310" max="8310" width="10.7109375" style="1" customWidth="1"/>
    <col min="8311" max="8311" width="8.28515625" style="1" customWidth="1"/>
    <col min="8312" max="8312" width="7.7109375" style="1" customWidth="1"/>
    <col min="8313" max="8313" width="8.42578125" style="1" customWidth="1"/>
    <col min="8314" max="8314" width="9.140625" style="1" customWidth="1"/>
    <col min="8315" max="8315" width="8" style="1" customWidth="1"/>
    <col min="8316" max="8316" width="6.28515625" style="1" customWidth="1"/>
    <col min="8317" max="8317" width="7.28515625" style="1" customWidth="1"/>
    <col min="8318" max="8319" width="7.5703125" style="1" customWidth="1"/>
    <col min="8320" max="8320" width="6.7109375" style="1" customWidth="1"/>
    <col min="8321" max="8321" width="9.140625" style="1" customWidth="1"/>
    <col min="8322" max="8322" width="6.28515625" style="1" customWidth="1"/>
    <col min="8323" max="8324" width="8" style="1" customWidth="1"/>
    <col min="8325" max="8325" width="6.7109375" style="1" customWidth="1"/>
    <col min="8326" max="8326" width="9.140625" style="1" customWidth="1"/>
    <col min="8327" max="8327" width="7.28515625" style="1" customWidth="1"/>
    <col min="8328" max="8328" width="9.140625" style="1" customWidth="1"/>
    <col min="8329" max="8329" width="9.28515625" style="1" customWidth="1"/>
    <col min="8330" max="8341" width="0" style="1" hidden="1"/>
    <col min="8342" max="8342" width="6" style="1" customWidth="1"/>
    <col min="8343" max="8344" width="0" style="1" hidden="1" customWidth="1"/>
    <col min="8345" max="8345" width="5.5703125" style="1" bestFit="1" customWidth="1"/>
    <col min="8346" max="8346" width="6.7109375" style="1" customWidth="1"/>
    <col min="8347" max="8347" width="22" style="1" customWidth="1"/>
    <col min="8348" max="8348" width="6.5703125" style="1" customWidth="1"/>
    <col min="8349" max="8350" width="8.85546875" style="1" customWidth="1"/>
    <col min="8351" max="8351" width="14.28515625" style="1" customWidth="1"/>
    <col min="8352" max="8352" width="8.85546875" style="1" customWidth="1"/>
    <col min="8353" max="8353" width="12.7109375" style="1" customWidth="1"/>
    <col min="8354" max="8354" width="6.5703125" style="1" customWidth="1"/>
    <col min="8355" max="8355" width="13.7109375" style="1" customWidth="1"/>
    <col min="8356" max="8358" width="15.28515625" style="1" customWidth="1"/>
    <col min="8359" max="8359" width="12.7109375" style="1" customWidth="1"/>
    <col min="8360" max="8360" width="9.85546875" style="1" customWidth="1"/>
    <col min="8361" max="8361" width="13" style="1" customWidth="1"/>
    <col min="8362" max="8364" width="8.85546875" style="1" customWidth="1"/>
    <col min="8365" max="8368" width="10.7109375" style="1" customWidth="1"/>
    <col min="8369" max="8369" width="7.85546875" style="1" customWidth="1"/>
    <col min="8370" max="8370" width="0" style="1" hidden="1" customWidth="1"/>
    <col min="8371" max="8371" width="8.7109375" style="1" customWidth="1"/>
    <col min="8372" max="8372" width="9.42578125" style="1" customWidth="1"/>
    <col min="8373" max="8374" width="0" style="1" hidden="1" customWidth="1"/>
    <col min="8375" max="8375" width="8" style="1" customWidth="1"/>
    <col min="8376" max="8376" width="0" style="1" hidden="1" customWidth="1"/>
    <col min="8377" max="8377" width="8" style="1" customWidth="1"/>
    <col min="8378" max="8378" width="8.85546875" style="1" customWidth="1"/>
    <col min="8379" max="8379" width="0" style="1" hidden="1" customWidth="1"/>
    <col min="8380" max="8380" width="7" style="1" customWidth="1"/>
    <col min="8381" max="8381" width="0" style="1" hidden="1" customWidth="1"/>
    <col min="8382" max="8382" width="6.28515625" style="1" customWidth="1"/>
    <col min="8383" max="8383" width="7.7109375" style="1" customWidth="1"/>
    <col min="8384" max="8385" width="0" style="1" hidden="1" customWidth="1"/>
    <col min="8386" max="8386" width="5.7109375" style="1" customWidth="1"/>
    <col min="8387" max="8387" width="0" style="1" hidden="1" customWidth="1"/>
    <col min="8388" max="8388" width="4.42578125" style="1" customWidth="1"/>
    <col min="8389" max="8389" width="0" style="1" hidden="1" customWidth="1"/>
    <col min="8390" max="8390" width="10.42578125" style="1" bestFit="1" customWidth="1"/>
    <col min="8391" max="8391" width="9" style="1" bestFit="1" customWidth="1"/>
    <col min="8392" max="8394" width="9.140625" style="1" customWidth="1"/>
    <col min="8395" max="8395" width="7.5703125" style="1" customWidth="1"/>
    <col min="8396" max="8396" width="15.42578125" style="1" customWidth="1"/>
    <col min="8397" max="8397" width="15.28515625" style="1" customWidth="1"/>
    <col min="8398" max="8398" width="12.7109375" style="1" bestFit="1" customWidth="1"/>
    <col min="8399" max="8399" width="5.7109375" style="1" customWidth="1"/>
    <col min="8400" max="8400" width="14.85546875" style="1" customWidth="1"/>
    <col min="8401" max="8401" width="12.7109375" style="1" bestFit="1" customWidth="1"/>
    <col min="8402" max="8402" width="7.28515625" style="1" bestFit="1" customWidth="1"/>
    <col min="8403" max="8403" width="11.28515625" style="1" customWidth="1"/>
    <col min="8404" max="8404" width="12.7109375" style="1" bestFit="1" customWidth="1"/>
    <col min="8405" max="8405" width="7.85546875" style="1" customWidth="1"/>
    <col min="8406" max="8406" width="12.7109375" style="1" bestFit="1" customWidth="1"/>
    <col min="8407" max="8407" width="13.7109375" style="1" bestFit="1" customWidth="1"/>
    <col min="8408" max="8408" width="12.7109375" style="1" customWidth="1"/>
    <col min="8409" max="8409" width="12.7109375" style="1" bestFit="1" customWidth="1"/>
    <col min="8410" max="8410" width="25.28515625" style="1" bestFit="1" customWidth="1"/>
    <col min="8411" max="8413" width="9.140625" style="1" customWidth="1"/>
    <col min="8414" max="8415" width="12.7109375" style="1" bestFit="1" customWidth="1"/>
    <col min="8416" max="8545" width="9.140625" style="1" customWidth="1"/>
    <col min="8546" max="8546" width="4.42578125" style="1" customWidth="1"/>
    <col min="8547" max="8548" width="0" style="1" hidden="1" customWidth="1"/>
    <col min="8549" max="8549" width="5.28515625" style="1" customWidth="1"/>
    <col min="8550" max="8550" width="6.5703125" style="1" customWidth="1"/>
    <col min="8551" max="8551" width="26.42578125" style="1" customWidth="1"/>
    <col min="8552" max="8552" width="6.5703125" style="1" customWidth="1"/>
    <col min="8553" max="8558" width="8.85546875" style="1" customWidth="1"/>
    <col min="8559" max="8559" width="13.42578125" style="1" customWidth="1"/>
    <col min="8560" max="8560" width="13.28515625" style="1" customWidth="1"/>
    <col min="8561" max="8561" width="9" style="1" customWidth="1"/>
    <col min="8562" max="8562" width="6.85546875" style="1" customWidth="1"/>
    <col min="8563" max="8563" width="5.42578125" style="1" customWidth="1"/>
    <col min="8564" max="8565" width="8.85546875" style="1" customWidth="1"/>
    <col min="8566" max="8566" width="10.7109375" style="1" customWidth="1"/>
    <col min="8567" max="8567" width="8.28515625" style="1" customWidth="1"/>
    <col min="8568" max="8568" width="7.7109375" style="1" customWidth="1"/>
    <col min="8569" max="8569" width="8.42578125" style="1" customWidth="1"/>
    <col min="8570" max="8570" width="9.140625" style="1" customWidth="1"/>
    <col min="8571" max="8571" width="8" style="1" customWidth="1"/>
    <col min="8572" max="8572" width="6.28515625" style="1" customWidth="1"/>
    <col min="8573" max="8573" width="7.28515625" style="1" customWidth="1"/>
    <col min="8574" max="8575" width="7.5703125" style="1" customWidth="1"/>
    <col min="8576" max="8576" width="6.7109375" style="1" customWidth="1"/>
    <col min="8577" max="8577" width="9.140625" style="1" customWidth="1"/>
    <col min="8578" max="8578" width="6.28515625" style="1" customWidth="1"/>
    <col min="8579" max="8580" width="8" style="1" customWidth="1"/>
    <col min="8581" max="8581" width="6.7109375" style="1" customWidth="1"/>
    <col min="8582" max="8582" width="9.140625" style="1" customWidth="1"/>
    <col min="8583" max="8583" width="7.28515625" style="1" customWidth="1"/>
    <col min="8584" max="8584" width="9.140625" style="1" customWidth="1"/>
    <col min="8585" max="8585" width="9.28515625" style="1" customWidth="1"/>
    <col min="8586" max="8597" width="0" style="1" hidden="1"/>
    <col min="8598" max="8598" width="6" style="1" customWidth="1"/>
    <col min="8599" max="8600" width="0" style="1" hidden="1" customWidth="1"/>
    <col min="8601" max="8601" width="5.5703125" style="1" bestFit="1" customWidth="1"/>
    <col min="8602" max="8602" width="6.7109375" style="1" customWidth="1"/>
    <col min="8603" max="8603" width="22" style="1" customWidth="1"/>
    <col min="8604" max="8604" width="6.5703125" style="1" customWidth="1"/>
    <col min="8605" max="8606" width="8.85546875" style="1" customWidth="1"/>
    <col min="8607" max="8607" width="14.28515625" style="1" customWidth="1"/>
    <col min="8608" max="8608" width="8.85546875" style="1" customWidth="1"/>
    <col min="8609" max="8609" width="12.7109375" style="1" customWidth="1"/>
    <col min="8610" max="8610" width="6.5703125" style="1" customWidth="1"/>
    <col min="8611" max="8611" width="13.7109375" style="1" customWidth="1"/>
    <col min="8612" max="8614" width="15.28515625" style="1" customWidth="1"/>
    <col min="8615" max="8615" width="12.7109375" style="1" customWidth="1"/>
    <col min="8616" max="8616" width="9.85546875" style="1" customWidth="1"/>
    <col min="8617" max="8617" width="13" style="1" customWidth="1"/>
    <col min="8618" max="8620" width="8.85546875" style="1" customWidth="1"/>
    <col min="8621" max="8624" width="10.7109375" style="1" customWidth="1"/>
    <col min="8625" max="8625" width="7.85546875" style="1" customWidth="1"/>
    <col min="8626" max="8626" width="0" style="1" hidden="1" customWidth="1"/>
    <col min="8627" max="8627" width="8.7109375" style="1" customWidth="1"/>
    <col min="8628" max="8628" width="9.42578125" style="1" customWidth="1"/>
    <col min="8629" max="8630" width="0" style="1" hidden="1" customWidth="1"/>
    <col min="8631" max="8631" width="8" style="1" customWidth="1"/>
    <col min="8632" max="8632" width="0" style="1" hidden="1" customWidth="1"/>
    <col min="8633" max="8633" width="8" style="1" customWidth="1"/>
    <col min="8634" max="8634" width="8.85546875" style="1" customWidth="1"/>
    <col min="8635" max="8635" width="0" style="1" hidden="1" customWidth="1"/>
    <col min="8636" max="8636" width="7" style="1" customWidth="1"/>
    <col min="8637" max="8637" width="0" style="1" hidden="1" customWidth="1"/>
    <col min="8638" max="8638" width="6.28515625" style="1" customWidth="1"/>
    <col min="8639" max="8639" width="7.7109375" style="1" customWidth="1"/>
    <col min="8640" max="8641" width="0" style="1" hidden="1" customWidth="1"/>
    <col min="8642" max="8642" width="5.7109375" style="1" customWidth="1"/>
    <col min="8643" max="8643" width="0" style="1" hidden="1" customWidth="1"/>
    <col min="8644" max="8644" width="4.42578125" style="1" customWidth="1"/>
    <col min="8645" max="8645" width="0" style="1" hidden="1" customWidth="1"/>
    <col min="8646" max="8646" width="10.42578125" style="1" bestFit="1" customWidth="1"/>
    <col min="8647" max="8647" width="9" style="1" bestFit="1" customWidth="1"/>
    <col min="8648" max="8650" width="9.140625" style="1" customWidth="1"/>
    <col min="8651" max="8651" width="7.5703125" style="1" customWidth="1"/>
    <col min="8652" max="8652" width="15.42578125" style="1" customWidth="1"/>
    <col min="8653" max="8653" width="15.28515625" style="1" customWidth="1"/>
    <col min="8654" max="8654" width="12.7109375" style="1" bestFit="1" customWidth="1"/>
    <col min="8655" max="8655" width="5.7109375" style="1" customWidth="1"/>
    <col min="8656" max="8656" width="14.85546875" style="1" customWidth="1"/>
    <col min="8657" max="8657" width="12.7109375" style="1" bestFit="1" customWidth="1"/>
    <col min="8658" max="8658" width="7.28515625" style="1" bestFit="1" customWidth="1"/>
    <col min="8659" max="8659" width="11.28515625" style="1" customWidth="1"/>
    <col min="8660" max="8660" width="12.7109375" style="1" bestFit="1" customWidth="1"/>
    <col min="8661" max="8661" width="7.85546875" style="1" customWidth="1"/>
    <col min="8662" max="8662" width="12.7109375" style="1" bestFit="1" customWidth="1"/>
    <col min="8663" max="8663" width="13.7109375" style="1" bestFit="1" customWidth="1"/>
    <col min="8664" max="8664" width="12.7109375" style="1" customWidth="1"/>
    <col min="8665" max="8665" width="12.7109375" style="1" bestFit="1" customWidth="1"/>
    <col min="8666" max="8666" width="25.28515625" style="1" bestFit="1" customWidth="1"/>
    <col min="8667" max="8669" width="9.140625" style="1" customWidth="1"/>
    <col min="8670" max="8671" width="12.7109375" style="1" bestFit="1" customWidth="1"/>
    <col min="8672" max="8801" width="9.140625" style="1" customWidth="1"/>
    <col min="8802" max="8802" width="4.42578125" style="1" customWidth="1"/>
    <col min="8803" max="8804" width="0" style="1" hidden="1" customWidth="1"/>
    <col min="8805" max="8805" width="5.28515625" style="1" customWidth="1"/>
    <col min="8806" max="8806" width="6.5703125" style="1" customWidth="1"/>
    <col min="8807" max="8807" width="26.42578125" style="1" customWidth="1"/>
    <col min="8808" max="8808" width="6.5703125" style="1" customWidth="1"/>
    <col min="8809" max="8814" width="8.85546875" style="1" customWidth="1"/>
    <col min="8815" max="8815" width="13.42578125" style="1" customWidth="1"/>
    <col min="8816" max="8816" width="13.28515625" style="1" customWidth="1"/>
    <col min="8817" max="8817" width="9" style="1" customWidth="1"/>
    <col min="8818" max="8818" width="6.85546875" style="1" customWidth="1"/>
    <col min="8819" max="8819" width="5.42578125" style="1" customWidth="1"/>
    <col min="8820" max="8821" width="8.85546875" style="1" customWidth="1"/>
    <col min="8822" max="8822" width="10.7109375" style="1" customWidth="1"/>
    <col min="8823" max="8823" width="8.28515625" style="1" customWidth="1"/>
    <col min="8824" max="8824" width="7.7109375" style="1" customWidth="1"/>
    <col min="8825" max="8825" width="8.42578125" style="1" customWidth="1"/>
    <col min="8826" max="8826" width="9.140625" style="1" customWidth="1"/>
    <col min="8827" max="8827" width="8" style="1" customWidth="1"/>
    <col min="8828" max="8828" width="6.28515625" style="1" customWidth="1"/>
    <col min="8829" max="8829" width="7.28515625" style="1" customWidth="1"/>
    <col min="8830" max="8831" width="7.5703125" style="1" customWidth="1"/>
    <col min="8832" max="8832" width="6.7109375" style="1" customWidth="1"/>
    <col min="8833" max="8833" width="9.140625" style="1" customWidth="1"/>
    <col min="8834" max="8834" width="6.28515625" style="1" customWidth="1"/>
    <col min="8835" max="8836" width="8" style="1" customWidth="1"/>
    <col min="8837" max="8837" width="6.7109375" style="1" customWidth="1"/>
    <col min="8838" max="8838" width="9.140625" style="1" customWidth="1"/>
    <col min="8839" max="8839" width="7.28515625" style="1" customWidth="1"/>
    <col min="8840" max="8840" width="9.140625" style="1" customWidth="1"/>
    <col min="8841" max="8841" width="9.28515625" style="1" customWidth="1"/>
    <col min="8842" max="8853" width="0" style="1" hidden="1"/>
    <col min="8854" max="8854" width="6" style="1" customWidth="1"/>
    <col min="8855" max="8856" width="0" style="1" hidden="1" customWidth="1"/>
    <col min="8857" max="8857" width="5.5703125" style="1" bestFit="1" customWidth="1"/>
    <col min="8858" max="8858" width="6.7109375" style="1" customWidth="1"/>
    <col min="8859" max="8859" width="22" style="1" customWidth="1"/>
    <col min="8860" max="8860" width="6.5703125" style="1" customWidth="1"/>
    <col min="8861" max="8862" width="8.85546875" style="1" customWidth="1"/>
    <col min="8863" max="8863" width="14.28515625" style="1" customWidth="1"/>
    <col min="8864" max="8864" width="8.85546875" style="1" customWidth="1"/>
    <col min="8865" max="8865" width="12.7109375" style="1" customWidth="1"/>
    <col min="8866" max="8866" width="6.5703125" style="1" customWidth="1"/>
    <col min="8867" max="8867" width="13.7109375" style="1" customWidth="1"/>
    <col min="8868" max="8870" width="15.28515625" style="1" customWidth="1"/>
    <col min="8871" max="8871" width="12.7109375" style="1" customWidth="1"/>
    <col min="8872" max="8872" width="9.85546875" style="1" customWidth="1"/>
    <col min="8873" max="8873" width="13" style="1" customWidth="1"/>
    <col min="8874" max="8876" width="8.85546875" style="1" customWidth="1"/>
    <col min="8877" max="8880" width="10.7109375" style="1" customWidth="1"/>
    <col min="8881" max="8881" width="7.85546875" style="1" customWidth="1"/>
    <col min="8882" max="8882" width="0" style="1" hidden="1" customWidth="1"/>
    <col min="8883" max="8883" width="8.7109375" style="1" customWidth="1"/>
    <col min="8884" max="8884" width="9.42578125" style="1" customWidth="1"/>
    <col min="8885" max="8886" width="0" style="1" hidden="1" customWidth="1"/>
    <col min="8887" max="8887" width="8" style="1" customWidth="1"/>
    <col min="8888" max="8888" width="0" style="1" hidden="1" customWidth="1"/>
    <col min="8889" max="8889" width="8" style="1" customWidth="1"/>
    <col min="8890" max="8890" width="8.85546875" style="1" customWidth="1"/>
    <col min="8891" max="8891" width="0" style="1" hidden="1" customWidth="1"/>
    <col min="8892" max="8892" width="7" style="1" customWidth="1"/>
    <col min="8893" max="8893" width="0" style="1" hidden="1" customWidth="1"/>
    <col min="8894" max="8894" width="6.28515625" style="1" customWidth="1"/>
    <col min="8895" max="8895" width="7.7109375" style="1" customWidth="1"/>
    <col min="8896" max="8897" width="0" style="1" hidden="1" customWidth="1"/>
    <col min="8898" max="8898" width="5.7109375" style="1" customWidth="1"/>
    <col min="8899" max="8899" width="0" style="1" hidden="1" customWidth="1"/>
    <col min="8900" max="8900" width="4.42578125" style="1" customWidth="1"/>
    <col min="8901" max="8901" width="0" style="1" hidden="1" customWidth="1"/>
    <col min="8902" max="8902" width="10.42578125" style="1" bestFit="1" customWidth="1"/>
    <col min="8903" max="8903" width="9" style="1" bestFit="1" customWidth="1"/>
    <col min="8904" max="8906" width="9.140625" style="1" customWidth="1"/>
    <col min="8907" max="8907" width="7.5703125" style="1" customWidth="1"/>
    <col min="8908" max="8908" width="15.42578125" style="1" customWidth="1"/>
    <col min="8909" max="8909" width="15.28515625" style="1" customWidth="1"/>
    <col min="8910" max="8910" width="12.7109375" style="1" bestFit="1" customWidth="1"/>
    <col min="8911" max="8911" width="5.7109375" style="1" customWidth="1"/>
    <col min="8912" max="8912" width="14.85546875" style="1" customWidth="1"/>
    <col min="8913" max="8913" width="12.7109375" style="1" bestFit="1" customWidth="1"/>
    <col min="8914" max="8914" width="7.28515625" style="1" bestFit="1" customWidth="1"/>
    <col min="8915" max="8915" width="11.28515625" style="1" customWidth="1"/>
    <col min="8916" max="8916" width="12.7109375" style="1" bestFit="1" customWidth="1"/>
    <col min="8917" max="8917" width="7.85546875" style="1" customWidth="1"/>
    <col min="8918" max="8918" width="12.7109375" style="1" bestFit="1" customWidth="1"/>
    <col min="8919" max="8919" width="13.7109375" style="1" bestFit="1" customWidth="1"/>
    <col min="8920" max="8920" width="12.7109375" style="1" customWidth="1"/>
    <col min="8921" max="8921" width="12.7109375" style="1" bestFit="1" customWidth="1"/>
    <col min="8922" max="8922" width="25.28515625" style="1" bestFit="1" customWidth="1"/>
    <col min="8923" max="8925" width="9.140625" style="1" customWidth="1"/>
    <col min="8926" max="8927" width="12.7109375" style="1" bestFit="1" customWidth="1"/>
    <col min="8928" max="9057" width="9.140625" style="1" customWidth="1"/>
    <col min="9058" max="9058" width="4.42578125" style="1" customWidth="1"/>
    <col min="9059" max="9060" width="0" style="1" hidden="1" customWidth="1"/>
    <col min="9061" max="9061" width="5.28515625" style="1" customWidth="1"/>
    <col min="9062" max="9062" width="6.5703125" style="1" customWidth="1"/>
    <col min="9063" max="9063" width="26.42578125" style="1" customWidth="1"/>
    <col min="9064" max="9064" width="6.5703125" style="1" customWidth="1"/>
    <col min="9065" max="9070" width="8.85546875" style="1" customWidth="1"/>
    <col min="9071" max="9071" width="13.42578125" style="1" customWidth="1"/>
    <col min="9072" max="9072" width="13.28515625" style="1" customWidth="1"/>
    <col min="9073" max="9073" width="9" style="1" customWidth="1"/>
    <col min="9074" max="9074" width="6.85546875" style="1" customWidth="1"/>
    <col min="9075" max="9075" width="5.42578125" style="1" customWidth="1"/>
    <col min="9076" max="9077" width="8.85546875" style="1" customWidth="1"/>
    <col min="9078" max="9078" width="10.7109375" style="1" customWidth="1"/>
    <col min="9079" max="9079" width="8.28515625" style="1" customWidth="1"/>
    <col min="9080" max="9080" width="7.7109375" style="1" customWidth="1"/>
    <col min="9081" max="9081" width="8.42578125" style="1" customWidth="1"/>
    <col min="9082" max="9082" width="9.140625" style="1" customWidth="1"/>
    <col min="9083" max="9083" width="8" style="1" customWidth="1"/>
    <col min="9084" max="9084" width="6.28515625" style="1" customWidth="1"/>
    <col min="9085" max="9085" width="7.28515625" style="1" customWidth="1"/>
    <col min="9086" max="9087" width="7.5703125" style="1" customWidth="1"/>
    <col min="9088" max="9088" width="6.7109375" style="1" customWidth="1"/>
    <col min="9089" max="9089" width="9.140625" style="1" customWidth="1"/>
    <col min="9090" max="9090" width="6.28515625" style="1" customWidth="1"/>
    <col min="9091" max="9092" width="8" style="1" customWidth="1"/>
    <col min="9093" max="9093" width="6.7109375" style="1" customWidth="1"/>
    <col min="9094" max="9094" width="9.140625" style="1" customWidth="1"/>
    <col min="9095" max="9095" width="7.28515625" style="1" customWidth="1"/>
    <col min="9096" max="9096" width="9.140625" style="1" customWidth="1"/>
    <col min="9097" max="9097" width="9.28515625" style="1" customWidth="1"/>
    <col min="9098" max="9109" width="0" style="1" hidden="1"/>
    <col min="9110" max="9110" width="6" style="1" customWidth="1"/>
    <col min="9111" max="9112" width="0" style="1" hidden="1" customWidth="1"/>
    <col min="9113" max="9113" width="5.5703125" style="1" bestFit="1" customWidth="1"/>
    <col min="9114" max="9114" width="6.7109375" style="1" customWidth="1"/>
    <col min="9115" max="9115" width="22" style="1" customWidth="1"/>
    <col min="9116" max="9116" width="6.5703125" style="1" customWidth="1"/>
    <col min="9117" max="9118" width="8.85546875" style="1" customWidth="1"/>
    <col min="9119" max="9119" width="14.28515625" style="1" customWidth="1"/>
    <col min="9120" max="9120" width="8.85546875" style="1" customWidth="1"/>
    <col min="9121" max="9121" width="12.7109375" style="1" customWidth="1"/>
    <col min="9122" max="9122" width="6.5703125" style="1" customWidth="1"/>
    <col min="9123" max="9123" width="13.7109375" style="1" customWidth="1"/>
    <col min="9124" max="9126" width="15.28515625" style="1" customWidth="1"/>
    <col min="9127" max="9127" width="12.7109375" style="1" customWidth="1"/>
    <col min="9128" max="9128" width="9.85546875" style="1" customWidth="1"/>
    <col min="9129" max="9129" width="13" style="1" customWidth="1"/>
    <col min="9130" max="9132" width="8.85546875" style="1" customWidth="1"/>
    <col min="9133" max="9136" width="10.7109375" style="1" customWidth="1"/>
    <col min="9137" max="9137" width="7.85546875" style="1" customWidth="1"/>
    <col min="9138" max="9138" width="0" style="1" hidden="1" customWidth="1"/>
    <col min="9139" max="9139" width="8.7109375" style="1" customWidth="1"/>
    <col min="9140" max="9140" width="9.42578125" style="1" customWidth="1"/>
    <col min="9141" max="9142" width="0" style="1" hidden="1" customWidth="1"/>
    <col min="9143" max="9143" width="8" style="1" customWidth="1"/>
    <col min="9144" max="9144" width="0" style="1" hidden="1" customWidth="1"/>
    <col min="9145" max="9145" width="8" style="1" customWidth="1"/>
    <col min="9146" max="9146" width="8.85546875" style="1" customWidth="1"/>
    <col min="9147" max="9147" width="0" style="1" hidden="1" customWidth="1"/>
    <col min="9148" max="9148" width="7" style="1" customWidth="1"/>
    <col min="9149" max="9149" width="0" style="1" hidden="1" customWidth="1"/>
    <col min="9150" max="9150" width="6.28515625" style="1" customWidth="1"/>
    <col min="9151" max="9151" width="7.7109375" style="1" customWidth="1"/>
    <col min="9152" max="9153" width="0" style="1" hidden="1" customWidth="1"/>
    <col min="9154" max="9154" width="5.7109375" style="1" customWidth="1"/>
    <col min="9155" max="9155" width="0" style="1" hidden="1" customWidth="1"/>
    <col min="9156" max="9156" width="4.42578125" style="1" customWidth="1"/>
    <col min="9157" max="9157" width="0" style="1" hidden="1" customWidth="1"/>
    <col min="9158" max="9158" width="10.42578125" style="1" bestFit="1" customWidth="1"/>
    <col min="9159" max="9159" width="9" style="1" bestFit="1" customWidth="1"/>
    <col min="9160" max="9162" width="9.140625" style="1" customWidth="1"/>
    <col min="9163" max="9163" width="7.5703125" style="1" customWidth="1"/>
    <col min="9164" max="9164" width="15.42578125" style="1" customWidth="1"/>
    <col min="9165" max="9165" width="15.28515625" style="1" customWidth="1"/>
    <col min="9166" max="9166" width="12.7109375" style="1" bestFit="1" customWidth="1"/>
    <col min="9167" max="9167" width="5.7109375" style="1" customWidth="1"/>
    <col min="9168" max="9168" width="14.85546875" style="1" customWidth="1"/>
    <col min="9169" max="9169" width="12.7109375" style="1" bestFit="1" customWidth="1"/>
    <col min="9170" max="9170" width="7.28515625" style="1" bestFit="1" customWidth="1"/>
    <col min="9171" max="9171" width="11.28515625" style="1" customWidth="1"/>
    <col min="9172" max="9172" width="12.7109375" style="1" bestFit="1" customWidth="1"/>
    <col min="9173" max="9173" width="7.85546875" style="1" customWidth="1"/>
    <col min="9174" max="9174" width="12.7109375" style="1" bestFit="1" customWidth="1"/>
    <col min="9175" max="9175" width="13.7109375" style="1" bestFit="1" customWidth="1"/>
    <col min="9176" max="9176" width="12.7109375" style="1" customWidth="1"/>
    <col min="9177" max="9177" width="12.7109375" style="1" bestFit="1" customWidth="1"/>
    <col min="9178" max="9178" width="25.28515625" style="1" bestFit="1" customWidth="1"/>
    <col min="9179" max="9181" width="9.140625" style="1" customWidth="1"/>
    <col min="9182" max="9183" width="12.7109375" style="1" bestFit="1" customWidth="1"/>
    <col min="9184" max="9313" width="9.140625" style="1" customWidth="1"/>
    <col min="9314" max="9314" width="4.42578125" style="1" customWidth="1"/>
    <col min="9315" max="9316" width="0" style="1" hidden="1" customWidth="1"/>
    <col min="9317" max="9317" width="5.28515625" style="1" customWidth="1"/>
    <col min="9318" max="9318" width="6.5703125" style="1" customWidth="1"/>
    <col min="9319" max="9319" width="26.42578125" style="1" customWidth="1"/>
    <col min="9320" max="9320" width="6.5703125" style="1" customWidth="1"/>
    <col min="9321" max="9326" width="8.85546875" style="1" customWidth="1"/>
    <col min="9327" max="9327" width="13.42578125" style="1" customWidth="1"/>
    <col min="9328" max="9328" width="13.28515625" style="1" customWidth="1"/>
    <col min="9329" max="9329" width="9" style="1" customWidth="1"/>
    <col min="9330" max="9330" width="6.85546875" style="1" customWidth="1"/>
    <col min="9331" max="9331" width="5.42578125" style="1" customWidth="1"/>
    <col min="9332" max="9333" width="8.85546875" style="1" customWidth="1"/>
    <col min="9334" max="9334" width="10.7109375" style="1" customWidth="1"/>
    <col min="9335" max="9335" width="8.28515625" style="1" customWidth="1"/>
    <col min="9336" max="9336" width="7.7109375" style="1" customWidth="1"/>
    <col min="9337" max="9337" width="8.42578125" style="1" customWidth="1"/>
    <col min="9338" max="9338" width="9.140625" style="1" customWidth="1"/>
    <col min="9339" max="9339" width="8" style="1" customWidth="1"/>
    <col min="9340" max="9340" width="6.28515625" style="1" customWidth="1"/>
    <col min="9341" max="9341" width="7.28515625" style="1" customWidth="1"/>
    <col min="9342" max="9343" width="7.5703125" style="1" customWidth="1"/>
    <col min="9344" max="9344" width="6.7109375" style="1" customWidth="1"/>
    <col min="9345" max="9345" width="9.140625" style="1" customWidth="1"/>
    <col min="9346" max="9346" width="6.28515625" style="1" customWidth="1"/>
    <col min="9347" max="9348" width="8" style="1" customWidth="1"/>
    <col min="9349" max="9349" width="6.7109375" style="1" customWidth="1"/>
    <col min="9350" max="9350" width="9.140625" style="1" customWidth="1"/>
    <col min="9351" max="9351" width="7.28515625" style="1" customWidth="1"/>
    <col min="9352" max="9352" width="9.140625" style="1" customWidth="1"/>
    <col min="9353" max="9353" width="9.28515625" style="1" customWidth="1"/>
    <col min="9354" max="9365" width="0" style="1" hidden="1"/>
    <col min="9366" max="9366" width="6" style="1" customWidth="1"/>
    <col min="9367" max="9368" width="0" style="1" hidden="1" customWidth="1"/>
    <col min="9369" max="9369" width="5.5703125" style="1" bestFit="1" customWidth="1"/>
    <col min="9370" max="9370" width="6.7109375" style="1" customWidth="1"/>
    <col min="9371" max="9371" width="22" style="1" customWidth="1"/>
    <col min="9372" max="9372" width="6.5703125" style="1" customWidth="1"/>
    <col min="9373" max="9374" width="8.85546875" style="1" customWidth="1"/>
    <col min="9375" max="9375" width="14.28515625" style="1" customWidth="1"/>
    <col min="9376" max="9376" width="8.85546875" style="1" customWidth="1"/>
    <col min="9377" max="9377" width="12.7109375" style="1" customWidth="1"/>
    <col min="9378" max="9378" width="6.5703125" style="1" customWidth="1"/>
    <col min="9379" max="9379" width="13.7109375" style="1" customWidth="1"/>
    <col min="9380" max="9382" width="15.28515625" style="1" customWidth="1"/>
    <col min="9383" max="9383" width="12.7109375" style="1" customWidth="1"/>
    <col min="9384" max="9384" width="9.85546875" style="1" customWidth="1"/>
    <col min="9385" max="9385" width="13" style="1" customWidth="1"/>
    <col min="9386" max="9388" width="8.85546875" style="1" customWidth="1"/>
    <col min="9389" max="9392" width="10.7109375" style="1" customWidth="1"/>
    <col min="9393" max="9393" width="7.85546875" style="1" customWidth="1"/>
    <col min="9394" max="9394" width="0" style="1" hidden="1" customWidth="1"/>
    <col min="9395" max="9395" width="8.7109375" style="1" customWidth="1"/>
    <col min="9396" max="9396" width="9.42578125" style="1" customWidth="1"/>
    <col min="9397" max="9398" width="0" style="1" hidden="1" customWidth="1"/>
    <col min="9399" max="9399" width="8" style="1" customWidth="1"/>
    <col min="9400" max="9400" width="0" style="1" hidden="1" customWidth="1"/>
    <col min="9401" max="9401" width="8" style="1" customWidth="1"/>
    <col min="9402" max="9402" width="8.85546875" style="1" customWidth="1"/>
    <col min="9403" max="9403" width="0" style="1" hidden="1" customWidth="1"/>
    <col min="9404" max="9404" width="7" style="1" customWidth="1"/>
    <col min="9405" max="9405" width="0" style="1" hidden="1" customWidth="1"/>
    <col min="9406" max="9406" width="6.28515625" style="1" customWidth="1"/>
    <col min="9407" max="9407" width="7.7109375" style="1" customWidth="1"/>
    <col min="9408" max="9409" width="0" style="1" hidden="1" customWidth="1"/>
    <col min="9410" max="9410" width="5.7109375" style="1" customWidth="1"/>
    <col min="9411" max="9411" width="0" style="1" hidden="1" customWidth="1"/>
    <col min="9412" max="9412" width="4.42578125" style="1" customWidth="1"/>
    <col min="9413" max="9413" width="0" style="1" hidden="1" customWidth="1"/>
    <col min="9414" max="9414" width="10.42578125" style="1" bestFit="1" customWidth="1"/>
    <col min="9415" max="9415" width="9" style="1" bestFit="1" customWidth="1"/>
    <col min="9416" max="9418" width="9.140625" style="1" customWidth="1"/>
    <col min="9419" max="9419" width="7.5703125" style="1" customWidth="1"/>
    <col min="9420" max="9420" width="15.42578125" style="1" customWidth="1"/>
    <col min="9421" max="9421" width="15.28515625" style="1" customWidth="1"/>
    <col min="9422" max="9422" width="12.7109375" style="1" bestFit="1" customWidth="1"/>
    <col min="9423" max="9423" width="5.7109375" style="1" customWidth="1"/>
    <col min="9424" max="9424" width="14.85546875" style="1" customWidth="1"/>
    <col min="9425" max="9425" width="12.7109375" style="1" bestFit="1" customWidth="1"/>
    <col min="9426" max="9426" width="7.28515625" style="1" bestFit="1" customWidth="1"/>
    <col min="9427" max="9427" width="11.28515625" style="1" customWidth="1"/>
    <col min="9428" max="9428" width="12.7109375" style="1" bestFit="1" customWidth="1"/>
    <col min="9429" max="9429" width="7.85546875" style="1" customWidth="1"/>
    <col min="9430" max="9430" width="12.7109375" style="1" bestFit="1" customWidth="1"/>
    <col min="9431" max="9431" width="13.7109375" style="1" bestFit="1" customWidth="1"/>
    <col min="9432" max="9432" width="12.7109375" style="1" customWidth="1"/>
    <col min="9433" max="9433" width="12.7109375" style="1" bestFit="1" customWidth="1"/>
    <col min="9434" max="9434" width="25.28515625" style="1" bestFit="1" customWidth="1"/>
    <col min="9435" max="9437" width="9.140625" style="1" customWidth="1"/>
    <col min="9438" max="9439" width="12.7109375" style="1" bestFit="1" customWidth="1"/>
    <col min="9440" max="9569" width="9.140625" style="1" customWidth="1"/>
    <col min="9570" max="9570" width="4.42578125" style="1" customWidth="1"/>
    <col min="9571" max="9572" width="0" style="1" hidden="1" customWidth="1"/>
    <col min="9573" max="9573" width="5.28515625" style="1" customWidth="1"/>
    <col min="9574" max="9574" width="6.5703125" style="1" customWidth="1"/>
    <col min="9575" max="9575" width="26.42578125" style="1" customWidth="1"/>
    <col min="9576" max="9576" width="6.5703125" style="1" customWidth="1"/>
    <col min="9577" max="9582" width="8.85546875" style="1" customWidth="1"/>
    <col min="9583" max="9583" width="13.42578125" style="1" customWidth="1"/>
    <col min="9584" max="9584" width="13.28515625" style="1" customWidth="1"/>
    <col min="9585" max="9585" width="9" style="1" customWidth="1"/>
    <col min="9586" max="9586" width="6.85546875" style="1" customWidth="1"/>
    <col min="9587" max="9587" width="5.42578125" style="1" customWidth="1"/>
    <col min="9588" max="9589" width="8.85546875" style="1" customWidth="1"/>
    <col min="9590" max="9590" width="10.7109375" style="1" customWidth="1"/>
    <col min="9591" max="9591" width="8.28515625" style="1" customWidth="1"/>
    <col min="9592" max="9592" width="7.7109375" style="1" customWidth="1"/>
    <col min="9593" max="9593" width="8.42578125" style="1" customWidth="1"/>
    <col min="9594" max="9594" width="9.140625" style="1" customWidth="1"/>
    <col min="9595" max="9595" width="8" style="1" customWidth="1"/>
    <col min="9596" max="9596" width="6.28515625" style="1" customWidth="1"/>
    <col min="9597" max="9597" width="7.28515625" style="1" customWidth="1"/>
    <col min="9598" max="9599" width="7.5703125" style="1" customWidth="1"/>
    <col min="9600" max="9600" width="6.7109375" style="1" customWidth="1"/>
    <col min="9601" max="9601" width="9.140625" style="1" customWidth="1"/>
    <col min="9602" max="9602" width="6.28515625" style="1" customWidth="1"/>
    <col min="9603" max="9604" width="8" style="1" customWidth="1"/>
    <col min="9605" max="9605" width="6.7109375" style="1" customWidth="1"/>
    <col min="9606" max="9606" width="9.140625" style="1" customWidth="1"/>
    <col min="9607" max="9607" width="7.28515625" style="1" customWidth="1"/>
    <col min="9608" max="9608" width="9.140625" style="1" customWidth="1"/>
    <col min="9609" max="9609" width="9.28515625" style="1" customWidth="1"/>
    <col min="9610" max="9621" width="0" style="1" hidden="1"/>
    <col min="9622" max="9622" width="6" style="1" customWidth="1"/>
    <col min="9623" max="9624" width="0" style="1" hidden="1" customWidth="1"/>
    <col min="9625" max="9625" width="5.5703125" style="1" bestFit="1" customWidth="1"/>
    <col min="9626" max="9626" width="6.7109375" style="1" customWidth="1"/>
    <col min="9627" max="9627" width="22" style="1" customWidth="1"/>
    <col min="9628" max="9628" width="6.5703125" style="1" customWidth="1"/>
    <col min="9629" max="9630" width="8.85546875" style="1" customWidth="1"/>
    <col min="9631" max="9631" width="14.28515625" style="1" customWidth="1"/>
    <col min="9632" max="9632" width="8.85546875" style="1" customWidth="1"/>
    <col min="9633" max="9633" width="12.7109375" style="1" customWidth="1"/>
    <col min="9634" max="9634" width="6.5703125" style="1" customWidth="1"/>
    <col min="9635" max="9635" width="13.7109375" style="1" customWidth="1"/>
    <col min="9636" max="9638" width="15.28515625" style="1" customWidth="1"/>
    <col min="9639" max="9639" width="12.7109375" style="1" customWidth="1"/>
    <col min="9640" max="9640" width="9.85546875" style="1" customWidth="1"/>
    <col min="9641" max="9641" width="13" style="1" customWidth="1"/>
    <col min="9642" max="9644" width="8.85546875" style="1" customWidth="1"/>
    <col min="9645" max="9648" width="10.7109375" style="1" customWidth="1"/>
    <col min="9649" max="9649" width="7.85546875" style="1" customWidth="1"/>
    <col min="9650" max="9650" width="0" style="1" hidden="1" customWidth="1"/>
    <col min="9651" max="9651" width="8.7109375" style="1" customWidth="1"/>
    <col min="9652" max="9652" width="9.42578125" style="1" customWidth="1"/>
    <col min="9653" max="9654" width="0" style="1" hidden="1" customWidth="1"/>
    <col min="9655" max="9655" width="8" style="1" customWidth="1"/>
    <col min="9656" max="9656" width="0" style="1" hidden="1" customWidth="1"/>
    <col min="9657" max="9657" width="8" style="1" customWidth="1"/>
    <col min="9658" max="9658" width="8.85546875" style="1" customWidth="1"/>
    <col min="9659" max="9659" width="0" style="1" hidden="1" customWidth="1"/>
    <col min="9660" max="9660" width="7" style="1" customWidth="1"/>
    <col min="9661" max="9661" width="0" style="1" hidden="1" customWidth="1"/>
    <col min="9662" max="9662" width="6.28515625" style="1" customWidth="1"/>
    <col min="9663" max="9663" width="7.7109375" style="1" customWidth="1"/>
    <col min="9664" max="9665" width="0" style="1" hidden="1" customWidth="1"/>
    <col min="9666" max="9666" width="5.7109375" style="1" customWidth="1"/>
    <col min="9667" max="9667" width="0" style="1" hidden="1" customWidth="1"/>
    <col min="9668" max="9668" width="4.42578125" style="1" customWidth="1"/>
    <col min="9669" max="9669" width="0" style="1" hidden="1" customWidth="1"/>
    <col min="9670" max="9670" width="10.42578125" style="1" bestFit="1" customWidth="1"/>
    <col min="9671" max="9671" width="9" style="1" bestFit="1" customWidth="1"/>
    <col min="9672" max="9674" width="9.140625" style="1" customWidth="1"/>
    <col min="9675" max="9675" width="7.5703125" style="1" customWidth="1"/>
    <col min="9676" max="9676" width="15.42578125" style="1" customWidth="1"/>
    <col min="9677" max="9677" width="15.28515625" style="1" customWidth="1"/>
    <col min="9678" max="9678" width="12.7109375" style="1" bestFit="1" customWidth="1"/>
    <col min="9679" max="9679" width="5.7109375" style="1" customWidth="1"/>
    <col min="9680" max="9680" width="14.85546875" style="1" customWidth="1"/>
    <col min="9681" max="9681" width="12.7109375" style="1" bestFit="1" customWidth="1"/>
    <col min="9682" max="9682" width="7.28515625" style="1" bestFit="1" customWidth="1"/>
    <col min="9683" max="9683" width="11.28515625" style="1" customWidth="1"/>
    <col min="9684" max="9684" width="12.7109375" style="1" bestFit="1" customWidth="1"/>
    <col min="9685" max="9685" width="7.85546875" style="1" customWidth="1"/>
    <col min="9686" max="9686" width="12.7109375" style="1" bestFit="1" customWidth="1"/>
    <col min="9687" max="9687" width="13.7109375" style="1" bestFit="1" customWidth="1"/>
    <col min="9688" max="9688" width="12.7109375" style="1" customWidth="1"/>
    <col min="9689" max="9689" width="12.7109375" style="1" bestFit="1" customWidth="1"/>
    <col min="9690" max="9690" width="25.28515625" style="1" bestFit="1" customWidth="1"/>
    <col min="9691" max="9693" width="9.140625" style="1" customWidth="1"/>
    <col min="9694" max="9695" width="12.7109375" style="1" bestFit="1" customWidth="1"/>
    <col min="9696" max="9825" width="9.140625" style="1" customWidth="1"/>
    <col min="9826" max="9826" width="4.42578125" style="1" customWidth="1"/>
    <col min="9827" max="9828" width="0" style="1" hidden="1" customWidth="1"/>
    <col min="9829" max="9829" width="5.28515625" style="1" customWidth="1"/>
    <col min="9830" max="9830" width="6.5703125" style="1" customWidth="1"/>
    <col min="9831" max="9831" width="26.42578125" style="1" customWidth="1"/>
    <col min="9832" max="9832" width="6.5703125" style="1" customWidth="1"/>
    <col min="9833" max="9838" width="8.85546875" style="1" customWidth="1"/>
    <col min="9839" max="9839" width="13.42578125" style="1" customWidth="1"/>
    <col min="9840" max="9840" width="13.28515625" style="1" customWidth="1"/>
    <col min="9841" max="9841" width="9" style="1" customWidth="1"/>
    <col min="9842" max="9842" width="6.85546875" style="1" customWidth="1"/>
    <col min="9843" max="9843" width="5.42578125" style="1" customWidth="1"/>
    <col min="9844" max="9845" width="8.85546875" style="1" customWidth="1"/>
    <col min="9846" max="9846" width="10.7109375" style="1" customWidth="1"/>
    <col min="9847" max="9847" width="8.28515625" style="1" customWidth="1"/>
    <col min="9848" max="9848" width="7.7109375" style="1" customWidth="1"/>
    <col min="9849" max="9849" width="8.42578125" style="1" customWidth="1"/>
    <col min="9850" max="9850" width="9.140625" style="1" customWidth="1"/>
    <col min="9851" max="9851" width="8" style="1" customWidth="1"/>
    <col min="9852" max="9852" width="6.28515625" style="1" customWidth="1"/>
    <col min="9853" max="9853" width="7.28515625" style="1" customWidth="1"/>
    <col min="9854" max="9855" width="7.5703125" style="1" customWidth="1"/>
    <col min="9856" max="9856" width="6.7109375" style="1" customWidth="1"/>
    <col min="9857" max="9857" width="9.140625" style="1" customWidth="1"/>
    <col min="9858" max="9858" width="6.28515625" style="1" customWidth="1"/>
    <col min="9859" max="9860" width="8" style="1" customWidth="1"/>
    <col min="9861" max="9861" width="6.7109375" style="1" customWidth="1"/>
    <col min="9862" max="9862" width="9.140625" style="1" customWidth="1"/>
    <col min="9863" max="9863" width="7.28515625" style="1" customWidth="1"/>
    <col min="9864" max="9864" width="9.140625" style="1" customWidth="1"/>
    <col min="9865" max="9865" width="9.28515625" style="1" customWidth="1"/>
    <col min="9866" max="9877" width="0" style="1" hidden="1"/>
    <col min="9878" max="9878" width="6" style="1" customWidth="1"/>
    <col min="9879" max="9880" width="0" style="1" hidden="1" customWidth="1"/>
    <col min="9881" max="9881" width="5.5703125" style="1" bestFit="1" customWidth="1"/>
    <col min="9882" max="9882" width="6.7109375" style="1" customWidth="1"/>
    <col min="9883" max="9883" width="22" style="1" customWidth="1"/>
    <col min="9884" max="9884" width="6.5703125" style="1" customWidth="1"/>
    <col min="9885" max="9886" width="8.85546875" style="1" customWidth="1"/>
    <col min="9887" max="9887" width="14.28515625" style="1" customWidth="1"/>
    <col min="9888" max="9888" width="8.85546875" style="1" customWidth="1"/>
    <col min="9889" max="9889" width="12.7109375" style="1" customWidth="1"/>
    <col min="9890" max="9890" width="6.5703125" style="1" customWidth="1"/>
    <col min="9891" max="9891" width="13.7109375" style="1" customWidth="1"/>
    <col min="9892" max="9894" width="15.28515625" style="1" customWidth="1"/>
    <col min="9895" max="9895" width="12.7109375" style="1" customWidth="1"/>
    <col min="9896" max="9896" width="9.85546875" style="1" customWidth="1"/>
    <col min="9897" max="9897" width="13" style="1" customWidth="1"/>
    <col min="9898" max="9900" width="8.85546875" style="1" customWidth="1"/>
    <col min="9901" max="9904" width="10.7109375" style="1" customWidth="1"/>
    <col min="9905" max="9905" width="7.85546875" style="1" customWidth="1"/>
    <col min="9906" max="9906" width="0" style="1" hidden="1" customWidth="1"/>
    <col min="9907" max="9907" width="8.7109375" style="1" customWidth="1"/>
    <col min="9908" max="9908" width="9.42578125" style="1" customWidth="1"/>
    <col min="9909" max="9910" width="0" style="1" hidden="1" customWidth="1"/>
    <col min="9911" max="9911" width="8" style="1" customWidth="1"/>
    <col min="9912" max="9912" width="0" style="1" hidden="1" customWidth="1"/>
    <col min="9913" max="9913" width="8" style="1" customWidth="1"/>
    <col min="9914" max="9914" width="8.85546875" style="1" customWidth="1"/>
    <col min="9915" max="9915" width="0" style="1" hidden="1" customWidth="1"/>
    <col min="9916" max="9916" width="7" style="1" customWidth="1"/>
    <col min="9917" max="9917" width="0" style="1" hidden="1" customWidth="1"/>
    <col min="9918" max="9918" width="6.28515625" style="1" customWidth="1"/>
    <col min="9919" max="9919" width="7.7109375" style="1" customWidth="1"/>
    <col min="9920" max="9921" width="0" style="1" hidden="1" customWidth="1"/>
    <col min="9922" max="9922" width="5.7109375" style="1" customWidth="1"/>
    <col min="9923" max="9923" width="0" style="1" hidden="1" customWidth="1"/>
    <col min="9924" max="9924" width="4.42578125" style="1" customWidth="1"/>
    <col min="9925" max="9925" width="0" style="1" hidden="1" customWidth="1"/>
    <col min="9926" max="9926" width="10.42578125" style="1" bestFit="1" customWidth="1"/>
    <col min="9927" max="9927" width="9" style="1" bestFit="1" customWidth="1"/>
    <col min="9928" max="9930" width="9.140625" style="1" customWidth="1"/>
    <col min="9931" max="9931" width="7.5703125" style="1" customWidth="1"/>
    <col min="9932" max="9932" width="15.42578125" style="1" customWidth="1"/>
    <col min="9933" max="9933" width="15.28515625" style="1" customWidth="1"/>
    <col min="9934" max="9934" width="12.7109375" style="1" bestFit="1" customWidth="1"/>
    <col min="9935" max="9935" width="5.7109375" style="1" customWidth="1"/>
    <col min="9936" max="9936" width="14.85546875" style="1" customWidth="1"/>
    <col min="9937" max="9937" width="12.7109375" style="1" bestFit="1" customWidth="1"/>
    <col min="9938" max="9938" width="7.28515625" style="1" bestFit="1" customWidth="1"/>
    <col min="9939" max="9939" width="11.28515625" style="1" customWidth="1"/>
    <col min="9940" max="9940" width="12.7109375" style="1" bestFit="1" customWidth="1"/>
    <col min="9941" max="9941" width="7.85546875" style="1" customWidth="1"/>
    <col min="9942" max="9942" width="12.7109375" style="1" bestFit="1" customWidth="1"/>
    <col min="9943" max="9943" width="13.7109375" style="1" bestFit="1" customWidth="1"/>
    <col min="9944" max="9944" width="12.7109375" style="1" customWidth="1"/>
    <col min="9945" max="9945" width="12.7109375" style="1" bestFit="1" customWidth="1"/>
    <col min="9946" max="9946" width="25.28515625" style="1" bestFit="1" customWidth="1"/>
    <col min="9947" max="9949" width="9.140625" style="1" customWidth="1"/>
    <col min="9950" max="9951" width="12.7109375" style="1" bestFit="1" customWidth="1"/>
    <col min="9952" max="10081" width="9.140625" style="1" customWidth="1"/>
    <col min="10082" max="10082" width="4.42578125" style="1" customWidth="1"/>
    <col min="10083" max="10084" width="0" style="1" hidden="1" customWidth="1"/>
    <col min="10085" max="10085" width="5.28515625" style="1" customWidth="1"/>
    <col min="10086" max="10086" width="6.5703125" style="1" customWidth="1"/>
    <col min="10087" max="10087" width="26.42578125" style="1" customWidth="1"/>
    <col min="10088" max="10088" width="6.5703125" style="1" customWidth="1"/>
    <col min="10089" max="10094" width="8.85546875" style="1" customWidth="1"/>
    <col min="10095" max="10095" width="13.42578125" style="1" customWidth="1"/>
    <col min="10096" max="10096" width="13.28515625" style="1" customWidth="1"/>
    <col min="10097" max="10097" width="9" style="1" customWidth="1"/>
    <col min="10098" max="10098" width="6.85546875" style="1" customWidth="1"/>
    <col min="10099" max="10099" width="5.42578125" style="1" customWidth="1"/>
    <col min="10100" max="10101" width="8.85546875" style="1" customWidth="1"/>
    <col min="10102" max="10102" width="10.7109375" style="1" customWidth="1"/>
    <col min="10103" max="10103" width="8.28515625" style="1" customWidth="1"/>
    <col min="10104" max="10104" width="7.7109375" style="1" customWidth="1"/>
    <col min="10105" max="10105" width="8.42578125" style="1" customWidth="1"/>
    <col min="10106" max="10106" width="9.140625" style="1" customWidth="1"/>
    <col min="10107" max="10107" width="8" style="1" customWidth="1"/>
    <col min="10108" max="10108" width="6.28515625" style="1" customWidth="1"/>
    <col min="10109" max="10109" width="7.28515625" style="1" customWidth="1"/>
    <col min="10110" max="10111" width="7.5703125" style="1" customWidth="1"/>
    <col min="10112" max="10112" width="6.7109375" style="1" customWidth="1"/>
    <col min="10113" max="10113" width="9.140625" style="1" customWidth="1"/>
    <col min="10114" max="10114" width="6.28515625" style="1" customWidth="1"/>
    <col min="10115" max="10116" width="8" style="1" customWidth="1"/>
    <col min="10117" max="10117" width="6.7109375" style="1" customWidth="1"/>
    <col min="10118" max="10118" width="9.140625" style="1" customWidth="1"/>
    <col min="10119" max="10119" width="7.28515625" style="1" customWidth="1"/>
    <col min="10120" max="10120" width="9.140625" style="1" customWidth="1"/>
    <col min="10121" max="10121" width="9.28515625" style="1" customWidth="1"/>
    <col min="10122" max="10133" width="0" style="1" hidden="1"/>
    <col min="10134" max="10134" width="6" style="1" customWidth="1"/>
    <col min="10135" max="10136" width="0" style="1" hidden="1" customWidth="1"/>
    <col min="10137" max="10137" width="5.5703125" style="1" bestFit="1" customWidth="1"/>
    <col min="10138" max="10138" width="6.7109375" style="1" customWidth="1"/>
    <col min="10139" max="10139" width="22" style="1" customWidth="1"/>
    <col min="10140" max="10140" width="6.5703125" style="1" customWidth="1"/>
    <col min="10141" max="10142" width="8.85546875" style="1" customWidth="1"/>
    <col min="10143" max="10143" width="14.28515625" style="1" customWidth="1"/>
    <col min="10144" max="10144" width="8.85546875" style="1" customWidth="1"/>
    <col min="10145" max="10145" width="12.7109375" style="1" customWidth="1"/>
    <col min="10146" max="10146" width="6.5703125" style="1" customWidth="1"/>
    <col min="10147" max="10147" width="13.7109375" style="1" customWidth="1"/>
    <col min="10148" max="10150" width="15.28515625" style="1" customWidth="1"/>
    <col min="10151" max="10151" width="12.7109375" style="1" customWidth="1"/>
    <col min="10152" max="10152" width="9.85546875" style="1" customWidth="1"/>
    <col min="10153" max="10153" width="13" style="1" customWidth="1"/>
    <col min="10154" max="10156" width="8.85546875" style="1" customWidth="1"/>
    <col min="10157" max="10160" width="10.7109375" style="1" customWidth="1"/>
    <col min="10161" max="10161" width="7.85546875" style="1" customWidth="1"/>
    <col min="10162" max="10162" width="0" style="1" hidden="1" customWidth="1"/>
    <col min="10163" max="10163" width="8.7109375" style="1" customWidth="1"/>
    <col min="10164" max="10164" width="9.42578125" style="1" customWidth="1"/>
    <col min="10165" max="10166" width="0" style="1" hidden="1" customWidth="1"/>
    <col min="10167" max="10167" width="8" style="1" customWidth="1"/>
    <col min="10168" max="10168" width="0" style="1" hidden="1" customWidth="1"/>
    <col min="10169" max="10169" width="8" style="1" customWidth="1"/>
    <col min="10170" max="10170" width="8.85546875" style="1" customWidth="1"/>
    <col min="10171" max="10171" width="0" style="1" hidden="1" customWidth="1"/>
    <col min="10172" max="10172" width="7" style="1" customWidth="1"/>
    <col min="10173" max="10173" width="0" style="1" hidden="1" customWidth="1"/>
    <col min="10174" max="10174" width="6.28515625" style="1" customWidth="1"/>
    <col min="10175" max="10175" width="7.7109375" style="1" customWidth="1"/>
    <col min="10176" max="10177" width="0" style="1" hidden="1" customWidth="1"/>
    <col min="10178" max="10178" width="5.7109375" style="1" customWidth="1"/>
    <col min="10179" max="10179" width="0" style="1" hidden="1" customWidth="1"/>
    <col min="10180" max="10180" width="4.42578125" style="1" customWidth="1"/>
    <col min="10181" max="10181" width="0" style="1" hidden="1" customWidth="1"/>
    <col min="10182" max="10182" width="10.42578125" style="1" bestFit="1" customWidth="1"/>
    <col min="10183" max="10183" width="9" style="1" bestFit="1" customWidth="1"/>
    <col min="10184" max="10186" width="9.140625" style="1" customWidth="1"/>
    <col min="10187" max="10187" width="7.5703125" style="1" customWidth="1"/>
    <col min="10188" max="10188" width="15.42578125" style="1" customWidth="1"/>
    <col min="10189" max="10189" width="15.28515625" style="1" customWidth="1"/>
    <col min="10190" max="10190" width="12.7109375" style="1" bestFit="1" customWidth="1"/>
    <col min="10191" max="10191" width="5.7109375" style="1" customWidth="1"/>
    <col min="10192" max="10192" width="14.85546875" style="1" customWidth="1"/>
    <col min="10193" max="10193" width="12.7109375" style="1" bestFit="1" customWidth="1"/>
    <col min="10194" max="10194" width="7.28515625" style="1" bestFit="1" customWidth="1"/>
    <col min="10195" max="10195" width="11.28515625" style="1" customWidth="1"/>
    <col min="10196" max="10196" width="12.7109375" style="1" bestFit="1" customWidth="1"/>
    <col min="10197" max="10197" width="7.85546875" style="1" customWidth="1"/>
    <col min="10198" max="10198" width="12.7109375" style="1" bestFit="1" customWidth="1"/>
    <col min="10199" max="10199" width="13.7109375" style="1" bestFit="1" customWidth="1"/>
    <col min="10200" max="10200" width="12.7109375" style="1" customWidth="1"/>
    <col min="10201" max="10201" width="12.7109375" style="1" bestFit="1" customWidth="1"/>
    <col min="10202" max="10202" width="25.28515625" style="1" bestFit="1" customWidth="1"/>
    <col min="10203" max="10205" width="9.140625" style="1" customWidth="1"/>
    <col min="10206" max="10207" width="12.7109375" style="1" bestFit="1" customWidth="1"/>
    <col min="10208" max="10337" width="9.140625" style="1" customWidth="1"/>
    <col min="10338" max="10338" width="4.42578125" style="1" customWidth="1"/>
    <col min="10339" max="10340" width="0" style="1" hidden="1" customWidth="1"/>
    <col min="10341" max="10341" width="5.28515625" style="1" customWidth="1"/>
    <col min="10342" max="10342" width="6.5703125" style="1" customWidth="1"/>
    <col min="10343" max="10343" width="26.42578125" style="1" customWidth="1"/>
    <col min="10344" max="10344" width="6.5703125" style="1" customWidth="1"/>
    <col min="10345" max="10350" width="8.85546875" style="1" customWidth="1"/>
    <col min="10351" max="10351" width="13.42578125" style="1" customWidth="1"/>
    <col min="10352" max="10352" width="13.28515625" style="1" customWidth="1"/>
    <col min="10353" max="10353" width="9" style="1" customWidth="1"/>
    <col min="10354" max="10354" width="6.85546875" style="1" customWidth="1"/>
    <col min="10355" max="10355" width="5.42578125" style="1" customWidth="1"/>
    <col min="10356" max="10357" width="8.85546875" style="1" customWidth="1"/>
    <col min="10358" max="10358" width="10.7109375" style="1" customWidth="1"/>
    <col min="10359" max="10359" width="8.28515625" style="1" customWidth="1"/>
    <col min="10360" max="10360" width="7.7109375" style="1" customWidth="1"/>
    <col min="10361" max="10361" width="8.42578125" style="1" customWidth="1"/>
    <col min="10362" max="10362" width="9.140625" style="1" customWidth="1"/>
    <col min="10363" max="10363" width="8" style="1" customWidth="1"/>
    <col min="10364" max="10364" width="6.28515625" style="1" customWidth="1"/>
    <col min="10365" max="10365" width="7.28515625" style="1" customWidth="1"/>
    <col min="10366" max="10367" width="7.5703125" style="1" customWidth="1"/>
    <col min="10368" max="10368" width="6.7109375" style="1" customWidth="1"/>
    <col min="10369" max="10369" width="9.140625" style="1" customWidth="1"/>
    <col min="10370" max="10370" width="6.28515625" style="1" customWidth="1"/>
    <col min="10371" max="10372" width="8" style="1" customWidth="1"/>
    <col min="10373" max="10373" width="6.7109375" style="1" customWidth="1"/>
    <col min="10374" max="10374" width="9.140625" style="1" customWidth="1"/>
    <col min="10375" max="10375" width="7.28515625" style="1" customWidth="1"/>
    <col min="10376" max="10376" width="9.140625" style="1" customWidth="1"/>
    <col min="10377" max="10377" width="9.28515625" style="1" customWidth="1"/>
    <col min="10378" max="10389" width="0" style="1" hidden="1"/>
    <col min="10390" max="10390" width="6" style="1" customWidth="1"/>
    <col min="10391" max="10392" width="0" style="1" hidden="1" customWidth="1"/>
    <col min="10393" max="10393" width="5.5703125" style="1" bestFit="1" customWidth="1"/>
    <col min="10394" max="10394" width="6.7109375" style="1" customWidth="1"/>
    <col min="10395" max="10395" width="22" style="1" customWidth="1"/>
    <col min="10396" max="10396" width="6.5703125" style="1" customWidth="1"/>
    <col min="10397" max="10398" width="8.85546875" style="1" customWidth="1"/>
    <col min="10399" max="10399" width="14.28515625" style="1" customWidth="1"/>
    <col min="10400" max="10400" width="8.85546875" style="1" customWidth="1"/>
    <col min="10401" max="10401" width="12.7109375" style="1" customWidth="1"/>
    <col min="10402" max="10402" width="6.5703125" style="1" customWidth="1"/>
    <col min="10403" max="10403" width="13.7109375" style="1" customWidth="1"/>
    <col min="10404" max="10406" width="15.28515625" style="1" customWidth="1"/>
    <col min="10407" max="10407" width="12.7109375" style="1" customWidth="1"/>
    <col min="10408" max="10408" width="9.85546875" style="1" customWidth="1"/>
    <col min="10409" max="10409" width="13" style="1" customWidth="1"/>
    <col min="10410" max="10412" width="8.85546875" style="1" customWidth="1"/>
    <col min="10413" max="10416" width="10.7109375" style="1" customWidth="1"/>
    <col min="10417" max="10417" width="7.85546875" style="1" customWidth="1"/>
    <col min="10418" max="10418" width="0" style="1" hidden="1" customWidth="1"/>
    <col min="10419" max="10419" width="8.7109375" style="1" customWidth="1"/>
    <col min="10420" max="10420" width="9.42578125" style="1" customWidth="1"/>
    <col min="10421" max="10422" width="0" style="1" hidden="1" customWidth="1"/>
    <col min="10423" max="10423" width="8" style="1" customWidth="1"/>
    <col min="10424" max="10424" width="0" style="1" hidden="1" customWidth="1"/>
    <col min="10425" max="10425" width="8" style="1" customWidth="1"/>
    <col min="10426" max="10426" width="8.85546875" style="1" customWidth="1"/>
    <col min="10427" max="10427" width="0" style="1" hidden="1" customWidth="1"/>
    <col min="10428" max="10428" width="7" style="1" customWidth="1"/>
    <col min="10429" max="10429" width="0" style="1" hidden="1" customWidth="1"/>
    <col min="10430" max="10430" width="6.28515625" style="1" customWidth="1"/>
    <col min="10431" max="10431" width="7.7109375" style="1" customWidth="1"/>
    <col min="10432" max="10433" width="0" style="1" hidden="1" customWidth="1"/>
    <col min="10434" max="10434" width="5.7109375" style="1" customWidth="1"/>
    <col min="10435" max="10435" width="0" style="1" hidden="1" customWidth="1"/>
    <col min="10436" max="10436" width="4.42578125" style="1" customWidth="1"/>
    <col min="10437" max="10437" width="0" style="1" hidden="1" customWidth="1"/>
    <col min="10438" max="10438" width="10.42578125" style="1" bestFit="1" customWidth="1"/>
    <col min="10439" max="10439" width="9" style="1" bestFit="1" customWidth="1"/>
    <col min="10440" max="10442" width="9.140625" style="1" customWidth="1"/>
    <col min="10443" max="10443" width="7.5703125" style="1" customWidth="1"/>
    <col min="10444" max="10444" width="15.42578125" style="1" customWidth="1"/>
    <col min="10445" max="10445" width="15.28515625" style="1" customWidth="1"/>
    <col min="10446" max="10446" width="12.7109375" style="1" bestFit="1" customWidth="1"/>
    <col min="10447" max="10447" width="5.7109375" style="1" customWidth="1"/>
    <col min="10448" max="10448" width="14.85546875" style="1" customWidth="1"/>
    <col min="10449" max="10449" width="12.7109375" style="1" bestFit="1" customWidth="1"/>
    <col min="10450" max="10450" width="7.28515625" style="1" bestFit="1" customWidth="1"/>
    <col min="10451" max="10451" width="11.28515625" style="1" customWidth="1"/>
    <col min="10452" max="10452" width="12.7109375" style="1" bestFit="1" customWidth="1"/>
    <col min="10453" max="10453" width="7.85546875" style="1" customWidth="1"/>
    <col min="10454" max="10454" width="12.7109375" style="1" bestFit="1" customWidth="1"/>
    <col min="10455" max="10455" width="13.7109375" style="1" bestFit="1" customWidth="1"/>
    <col min="10456" max="10456" width="12.7109375" style="1" customWidth="1"/>
    <col min="10457" max="10457" width="12.7109375" style="1" bestFit="1" customWidth="1"/>
    <col min="10458" max="10458" width="25.28515625" style="1" bestFit="1" customWidth="1"/>
    <col min="10459" max="10461" width="9.140625" style="1" customWidth="1"/>
    <col min="10462" max="10463" width="12.7109375" style="1" bestFit="1" customWidth="1"/>
    <col min="10464" max="10593" width="9.140625" style="1" customWidth="1"/>
    <col min="10594" max="10594" width="4.42578125" style="1" customWidth="1"/>
    <col min="10595" max="10596" width="0" style="1" hidden="1" customWidth="1"/>
    <col min="10597" max="10597" width="5.28515625" style="1" customWidth="1"/>
    <col min="10598" max="10598" width="6.5703125" style="1" customWidth="1"/>
    <col min="10599" max="10599" width="26.42578125" style="1" customWidth="1"/>
    <col min="10600" max="10600" width="6.5703125" style="1" customWidth="1"/>
    <col min="10601" max="10606" width="8.85546875" style="1" customWidth="1"/>
    <col min="10607" max="10607" width="13.42578125" style="1" customWidth="1"/>
    <col min="10608" max="10608" width="13.28515625" style="1" customWidth="1"/>
    <col min="10609" max="10609" width="9" style="1" customWidth="1"/>
    <col min="10610" max="10610" width="6.85546875" style="1" customWidth="1"/>
    <col min="10611" max="10611" width="5.42578125" style="1" customWidth="1"/>
    <col min="10612" max="10613" width="8.85546875" style="1" customWidth="1"/>
    <col min="10614" max="10614" width="10.7109375" style="1" customWidth="1"/>
    <col min="10615" max="10615" width="8.28515625" style="1" customWidth="1"/>
    <col min="10616" max="10616" width="7.7109375" style="1" customWidth="1"/>
    <col min="10617" max="10617" width="8.42578125" style="1" customWidth="1"/>
    <col min="10618" max="10618" width="9.140625" style="1" customWidth="1"/>
    <col min="10619" max="10619" width="8" style="1" customWidth="1"/>
    <col min="10620" max="10620" width="6.28515625" style="1" customWidth="1"/>
    <col min="10621" max="10621" width="7.28515625" style="1" customWidth="1"/>
    <col min="10622" max="10623" width="7.5703125" style="1" customWidth="1"/>
    <col min="10624" max="10624" width="6.7109375" style="1" customWidth="1"/>
    <col min="10625" max="10625" width="9.140625" style="1" customWidth="1"/>
    <col min="10626" max="10626" width="6.28515625" style="1" customWidth="1"/>
    <col min="10627" max="10628" width="8" style="1" customWidth="1"/>
    <col min="10629" max="10629" width="6.7109375" style="1" customWidth="1"/>
    <col min="10630" max="10630" width="9.140625" style="1" customWidth="1"/>
    <col min="10631" max="10631" width="7.28515625" style="1" customWidth="1"/>
    <col min="10632" max="10632" width="9.140625" style="1" customWidth="1"/>
    <col min="10633" max="10633" width="9.28515625" style="1" customWidth="1"/>
    <col min="10634" max="10645" width="0" style="1" hidden="1"/>
    <col min="10646" max="10646" width="6" style="1" customWidth="1"/>
    <col min="10647" max="10648" width="0" style="1" hidden="1" customWidth="1"/>
    <col min="10649" max="10649" width="5.5703125" style="1" bestFit="1" customWidth="1"/>
    <col min="10650" max="10650" width="6.7109375" style="1" customWidth="1"/>
    <col min="10651" max="10651" width="22" style="1" customWidth="1"/>
    <col min="10652" max="10652" width="6.5703125" style="1" customWidth="1"/>
    <col min="10653" max="10654" width="8.85546875" style="1" customWidth="1"/>
    <col min="10655" max="10655" width="14.28515625" style="1" customWidth="1"/>
    <col min="10656" max="10656" width="8.85546875" style="1" customWidth="1"/>
    <col min="10657" max="10657" width="12.7109375" style="1" customWidth="1"/>
    <col min="10658" max="10658" width="6.5703125" style="1" customWidth="1"/>
    <col min="10659" max="10659" width="13.7109375" style="1" customWidth="1"/>
    <col min="10660" max="10662" width="15.28515625" style="1" customWidth="1"/>
    <col min="10663" max="10663" width="12.7109375" style="1" customWidth="1"/>
    <col min="10664" max="10664" width="9.85546875" style="1" customWidth="1"/>
    <col min="10665" max="10665" width="13" style="1" customWidth="1"/>
    <col min="10666" max="10668" width="8.85546875" style="1" customWidth="1"/>
    <col min="10669" max="10672" width="10.7109375" style="1" customWidth="1"/>
    <col min="10673" max="10673" width="7.85546875" style="1" customWidth="1"/>
    <col min="10674" max="10674" width="0" style="1" hidden="1" customWidth="1"/>
    <col min="10675" max="10675" width="8.7109375" style="1" customWidth="1"/>
    <col min="10676" max="10676" width="9.42578125" style="1" customWidth="1"/>
    <col min="10677" max="10678" width="0" style="1" hidden="1" customWidth="1"/>
    <col min="10679" max="10679" width="8" style="1" customWidth="1"/>
    <col min="10680" max="10680" width="0" style="1" hidden="1" customWidth="1"/>
    <col min="10681" max="10681" width="8" style="1" customWidth="1"/>
    <col min="10682" max="10682" width="8.85546875" style="1" customWidth="1"/>
    <col min="10683" max="10683" width="0" style="1" hidden="1" customWidth="1"/>
    <col min="10684" max="10684" width="7" style="1" customWidth="1"/>
    <col min="10685" max="10685" width="0" style="1" hidden="1" customWidth="1"/>
    <col min="10686" max="10686" width="6.28515625" style="1" customWidth="1"/>
    <col min="10687" max="10687" width="7.7109375" style="1" customWidth="1"/>
    <col min="10688" max="10689" width="0" style="1" hidden="1" customWidth="1"/>
    <col min="10690" max="10690" width="5.7109375" style="1" customWidth="1"/>
    <col min="10691" max="10691" width="0" style="1" hidden="1" customWidth="1"/>
    <col min="10692" max="10692" width="4.42578125" style="1" customWidth="1"/>
    <col min="10693" max="10693" width="0" style="1" hidden="1" customWidth="1"/>
    <col min="10694" max="10694" width="10.42578125" style="1" bestFit="1" customWidth="1"/>
    <col min="10695" max="10695" width="9" style="1" bestFit="1" customWidth="1"/>
    <col min="10696" max="10698" width="9.140625" style="1" customWidth="1"/>
    <col min="10699" max="10699" width="7.5703125" style="1" customWidth="1"/>
    <col min="10700" max="10700" width="15.42578125" style="1" customWidth="1"/>
    <col min="10701" max="10701" width="15.28515625" style="1" customWidth="1"/>
    <col min="10702" max="10702" width="12.7109375" style="1" bestFit="1" customWidth="1"/>
    <col min="10703" max="10703" width="5.7109375" style="1" customWidth="1"/>
    <col min="10704" max="10704" width="14.85546875" style="1" customWidth="1"/>
    <col min="10705" max="10705" width="12.7109375" style="1" bestFit="1" customWidth="1"/>
    <col min="10706" max="10706" width="7.28515625" style="1" bestFit="1" customWidth="1"/>
    <col min="10707" max="10707" width="11.28515625" style="1" customWidth="1"/>
    <col min="10708" max="10708" width="12.7109375" style="1" bestFit="1" customWidth="1"/>
    <col min="10709" max="10709" width="7.85546875" style="1" customWidth="1"/>
    <col min="10710" max="10710" width="12.7109375" style="1" bestFit="1" customWidth="1"/>
    <col min="10711" max="10711" width="13.7109375" style="1" bestFit="1" customWidth="1"/>
    <col min="10712" max="10712" width="12.7109375" style="1" customWidth="1"/>
    <col min="10713" max="10713" width="12.7109375" style="1" bestFit="1" customWidth="1"/>
    <col min="10714" max="10714" width="25.28515625" style="1" bestFit="1" customWidth="1"/>
    <col min="10715" max="10717" width="9.140625" style="1" customWidth="1"/>
    <col min="10718" max="10719" width="12.7109375" style="1" bestFit="1" customWidth="1"/>
    <col min="10720" max="10849" width="9.140625" style="1" customWidth="1"/>
    <col min="10850" max="10850" width="4.42578125" style="1" customWidth="1"/>
    <col min="10851" max="10852" width="0" style="1" hidden="1" customWidth="1"/>
    <col min="10853" max="10853" width="5.28515625" style="1" customWidth="1"/>
    <col min="10854" max="10854" width="6.5703125" style="1" customWidth="1"/>
    <col min="10855" max="10855" width="26.42578125" style="1" customWidth="1"/>
    <col min="10856" max="10856" width="6.5703125" style="1" customWidth="1"/>
    <col min="10857" max="10862" width="8.85546875" style="1" customWidth="1"/>
    <col min="10863" max="10863" width="13.42578125" style="1" customWidth="1"/>
    <col min="10864" max="10864" width="13.28515625" style="1" customWidth="1"/>
    <col min="10865" max="10865" width="9" style="1" customWidth="1"/>
    <col min="10866" max="10866" width="6.85546875" style="1" customWidth="1"/>
    <col min="10867" max="10867" width="5.42578125" style="1" customWidth="1"/>
    <col min="10868" max="10869" width="8.85546875" style="1" customWidth="1"/>
    <col min="10870" max="10870" width="10.7109375" style="1" customWidth="1"/>
    <col min="10871" max="10871" width="8.28515625" style="1" customWidth="1"/>
    <col min="10872" max="10872" width="7.7109375" style="1" customWidth="1"/>
    <col min="10873" max="10873" width="8.42578125" style="1" customWidth="1"/>
    <col min="10874" max="10874" width="9.140625" style="1" customWidth="1"/>
    <col min="10875" max="10875" width="8" style="1" customWidth="1"/>
    <col min="10876" max="10876" width="6.28515625" style="1" customWidth="1"/>
    <col min="10877" max="10877" width="7.28515625" style="1" customWidth="1"/>
    <col min="10878" max="10879" width="7.5703125" style="1" customWidth="1"/>
    <col min="10880" max="10880" width="6.7109375" style="1" customWidth="1"/>
    <col min="10881" max="10881" width="9.140625" style="1" customWidth="1"/>
    <col min="10882" max="10882" width="6.28515625" style="1" customWidth="1"/>
    <col min="10883" max="10884" width="8" style="1" customWidth="1"/>
    <col min="10885" max="10885" width="6.7109375" style="1" customWidth="1"/>
    <col min="10886" max="10886" width="9.140625" style="1" customWidth="1"/>
    <col min="10887" max="10887" width="7.28515625" style="1" customWidth="1"/>
    <col min="10888" max="10888" width="9.140625" style="1" customWidth="1"/>
    <col min="10889" max="10889" width="9.28515625" style="1" customWidth="1"/>
    <col min="10890" max="10901" width="0" style="1" hidden="1"/>
    <col min="10902" max="10902" width="6" style="1" customWidth="1"/>
    <col min="10903" max="10904" width="0" style="1" hidden="1" customWidth="1"/>
    <col min="10905" max="10905" width="5.5703125" style="1" bestFit="1" customWidth="1"/>
    <col min="10906" max="10906" width="6.7109375" style="1" customWidth="1"/>
    <col min="10907" max="10907" width="22" style="1" customWidth="1"/>
    <col min="10908" max="10908" width="6.5703125" style="1" customWidth="1"/>
    <col min="10909" max="10910" width="8.85546875" style="1" customWidth="1"/>
    <col min="10911" max="10911" width="14.28515625" style="1" customWidth="1"/>
    <col min="10912" max="10912" width="8.85546875" style="1" customWidth="1"/>
    <col min="10913" max="10913" width="12.7109375" style="1" customWidth="1"/>
    <col min="10914" max="10914" width="6.5703125" style="1" customWidth="1"/>
    <col min="10915" max="10915" width="13.7109375" style="1" customWidth="1"/>
    <col min="10916" max="10918" width="15.28515625" style="1" customWidth="1"/>
    <col min="10919" max="10919" width="12.7109375" style="1" customWidth="1"/>
    <col min="10920" max="10920" width="9.85546875" style="1" customWidth="1"/>
    <col min="10921" max="10921" width="13" style="1" customWidth="1"/>
    <col min="10922" max="10924" width="8.85546875" style="1" customWidth="1"/>
    <col min="10925" max="10928" width="10.7109375" style="1" customWidth="1"/>
    <col min="10929" max="10929" width="7.85546875" style="1" customWidth="1"/>
    <col min="10930" max="10930" width="0" style="1" hidden="1" customWidth="1"/>
    <col min="10931" max="10931" width="8.7109375" style="1" customWidth="1"/>
    <col min="10932" max="10932" width="9.42578125" style="1" customWidth="1"/>
    <col min="10933" max="10934" width="0" style="1" hidden="1" customWidth="1"/>
    <col min="10935" max="10935" width="8" style="1" customWidth="1"/>
    <col min="10936" max="10936" width="0" style="1" hidden="1" customWidth="1"/>
    <col min="10937" max="10937" width="8" style="1" customWidth="1"/>
    <col min="10938" max="10938" width="8.85546875" style="1" customWidth="1"/>
    <col min="10939" max="10939" width="0" style="1" hidden="1" customWidth="1"/>
    <col min="10940" max="10940" width="7" style="1" customWidth="1"/>
    <col min="10941" max="10941" width="0" style="1" hidden="1" customWidth="1"/>
    <col min="10942" max="10942" width="6.28515625" style="1" customWidth="1"/>
    <col min="10943" max="10943" width="7.7109375" style="1" customWidth="1"/>
    <col min="10944" max="10945" width="0" style="1" hidden="1" customWidth="1"/>
    <col min="10946" max="10946" width="5.7109375" style="1" customWidth="1"/>
    <col min="10947" max="10947" width="0" style="1" hidden="1" customWidth="1"/>
    <col min="10948" max="10948" width="4.42578125" style="1" customWidth="1"/>
    <col min="10949" max="10949" width="0" style="1" hidden="1" customWidth="1"/>
    <col min="10950" max="10950" width="10.42578125" style="1" bestFit="1" customWidth="1"/>
    <col min="10951" max="10951" width="9" style="1" bestFit="1" customWidth="1"/>
    <col min="10952" max="10954" width="9.140625" style="1" customWidth="1"/>
    <col min="10955" max="10955" width="7.5703125" style="1" customWidth="1"/>
    <col min="10956" max="10956" width="15.42578125" style="1" customWidth="1"/>
    <col min="10957" max="10957" width="15.28515625" style="1" customWidth="1"/>
    <col min="10958" max="10958" width="12.7109375" style="1" bestFit="1" customWidth="1"/>
    <col min="10959" max="10959" width="5.7109375" style="1" customWidth="1"/>
    <col min="10960" max="10960" width="14.85546875" style="1" customWidth="1"/>
    <col min="10961" max="10961" width="12.7109375" style="1" bestFit="1" customWidth="1"/>
    <col min="10962" max="10962" width="7.28515625" style="1" bestFit="1" customWidth="1"/>
    <col min="10963" max="10963" width="11.28515625" style="1" customWidth="1"/>
    <col min="10964" max="10964" width="12.7109375" style="1" bestFit="1" customWidth="1"/>
    <col min="10965" max="10965" width="7.85546875" style="1" customWidth="1"/>
    <col min="10966" max="10966" width="12.7109375" style="1" bestFit="1" customWidth="1"/>
    <col min="10967" max="10967" width="13.7109375" style="1" bestFit="1" customWidth="1"/>
    <col min="10968" max="10968" width="12.7109375" style="1" customWidth="1"/>
    <col min="10969" max="10969" width="12.7109375" style="1" bestFit="1" customWidth="1"/>
    <col min="10970" max="10970" width="25.28515625" style="1" bestFit="1" customWidth="1"/>
    <col min="10971" max="10973" width="9.140625" style="1" customWidth="1"/>
    <col min="10974" max="10975" width="12.7109375" style="1" bestFit="1" customWidth="1"/>
    <col min="10976" max="11105" width="9.140625" style="1" customWidth="1"/>
    <col min="11106" max="11106" width="4.42578125" style="1" customWidth="1"/>
    <col min="11107" max="11108" width="0" style="1" hidden="1" customWidth="1"/>
    <col min="11109" max="11109" width="5.28515625" style="1" customWidth="1"/>
    <col min="11110" max="11110" width="6.5703125" style="1" customWidth="1"/>
    <col min="11111" max="11111" width="26.42578125" style="1" customWidth="1"/>
    <col min="11112" max="11112" width="6.5703125" style="1" customWidth="1"/>
    <col min="11113" max="11118" width="8.85546875" style="1" customWidth="1"/>
    <col min="11119" max="11119" width="13.42578125" style="1" customWidth="1"/>
    <col min="11120" max="11120" width="13.28515625" style="1" customWidth="1"/>
    <col min="11121" max="11121" width="9" style="1" customWidth="1"/>
    <col min="11122" max="11122" width="6.85546875" style="1" customWidth="1"/>
    <col min="11123" max="11123" width="5.42578125" style="1" customWidth="1"/>
    <col min="11124" max="11125" width="8.85546875" style="1" customWidth="1"/>
    <col min="11126" max="11126" width="10.7109375" style="1" customWidth="1"/>
    <col min="11127" max="11127" width="8.28515625" style="1" customWidth="1"/>
    <col min="11128" max="11128" width="7.7109375" style="1" customWidth="1"/>
    <col min="11129" max="11129" width="8.42578125" style="1" customWidth="1"/>
    <col min="11130" max="11130" width="9.140625" style="1" customWidth="1"/>
    <col min="11131" max="11131" width="8" style="1" customWidth="1"/>
    <col min="11132" max="11132" width="6.28515625" style="1" customWidth="1"/>
    <col min="11133" max="11133" width="7.28515625" style="1" customWidth="1"/>
    <col min="11134" max="11135" width="7.5703125" style="1" customWidth="1"/>
    <col min="11136" max="11136" width="6.7109375" style="1" customWidth="1"/>
    <col min="11137" max="11137" width="9.140625" style="1" customWidth="1"/>
    <col min="11138" max="11138" width="6.28515625" style="1" customWidth="1"/>
    <col min="11139" max="11140" width="8" style="1" customWidth="1"/>
    <col min="11141" max="11141" width="6.7109375" style="1" customWidth="1"/>
    <col min="11142" max="11142" width="9.140625" style="1" customWidth="1"/>
    <col min="11143" max="11143" width="7.28515625" style="1" customWidth="1"/>
    <col min="11144" max="11144" width="9.140625" style="1" customWidth="1"/>
    <col min="11145" max="11145" width="9.28515625" style="1" customWidth="1"/>
    <col min="11146" max="11157" width="0" style="1" hidden="1"/>
    <col min="11158" max="11158" width="6" style="1" customWidth="1"/>
    <col min="11159" max="11160" width="0" style="1" hidden="1" customWidth="1"/>
    <col min="11161" max="11161" width="5.5703125" style="1" bestFit="1" customWidth="1"/>
    <col min="11162" max="11162" width="6.7109375" style="1" customWidth="1"/>
    <col min="11163" max="11163" width="22" style="1" customWidth="1"/>
    <col min="11164" max="11164" width="6.5703125" style="1" customWidth="1"/>
    <col min="11165" max="11166" width="8.85546875" style="1" customWidth="1"/>
    <col min="11167" max="11167" width="14.28515625" style="1" customWidth="1"/>
    <col min="11168" max="11168" width="8.85546875" style="1" customWidth="1"/>
    <col min="11169" max="11169" width="12.7109375" style="1" customWidth="1"/>
    <col min="11170" max="11170" width="6.5703125" style="1" customWidth="1"/>
    <col min="11171" max="11171" width="13.7109375" style="1" customWidth="1"/>
    <col min="11172" max="11174" width="15.28515625" style="1" customWidth="1"/>
    <col min="11175" max="11175" width="12.7109375" style="1" customWidth="1"/>
    <col min="11176" max="11176" width="9.85546875" style="1" customWidth="1"/>
    <col min="11177" max="11177" width="13" style="1" customWidth="1"/>
    <col min="11178" max="11180" width="8.85546875" style="1" customWidth="1"/>
    <col min="11181" max="11184" width="10.7109375" style="1" customWidth="1"/>
    <col min="11185" max="11185" width="7.85546875" style="1" customWidth="1"/>
    <col min="11186" max="11186" width="0" style="1" hidden="1" customWidth="1"/>
    <col min="11187" max="11187" width="8.7109375" style="1" customWidth="1"/>
    <col min="11188" max="11188" width="9.42578125" style="1" customWidth="1"/>
    <col min="11189" max="11190" width="0" style="1" hidden="1" customWidth="1"/>
    <col min="11191" max="11191" width="8" style="1" customWidth="1"/>
    <col min="11192" max="11192" width="0" style="1" hidden="1" customWidth="1"/>
    <col min="11193" max="11193" width="8" style="1" customWidth="1"/>
    <col min="11194" max="11194" width="8.85546875" style="1" customWidth="1"/>
    <col min="11195" max="11195" width="0" style="1" hidden="1" customWidth="1"/>
    <col min="11196" max="11196" width="7" style="1" customWidth="1"/>
    <col min="11197" max="11197" width="0" style="1" hidden="1" customWidth="1"/>
    <col min="11198" max="11198" width="6.28515625" style="1" customWidth="1"/>
    <col min="11199" max="11199" width="7.7109375" style="1" customWidth="1"/>
    <col min="11200" max="11201" width="0" style="1" hidden="1" customWidth="1"/>
    <col min="11202" max="11202" width="5.7109375" style="1" customWidth="1"/>
    <col min="11203" max="11203" width="0" style="1" hidden="1" customWidth="1"/>
    <col min="11204" max="11204" width="4.42578125" style="1" customWidth="1"/>
    <col min="11205" max="11205" width="0" style="1" hidden="1" customWidth="1"/>
    <col min="11206" max="11206" width="10.42578125" style="1" bestFit="1" customWidth="1"/>
    <col min="11207" max="11207" width="9" style="1" bestFit="1" customWidth="1"/>
    <col min="11208" max="11210" width="9.140625" style="1" customWidth="1"/>
    <col min="11211" max="11211" width="7.5703125" style="1" customWidth="1"/>
    <col min="11212" max="11212" width="15.42578125" style="1" customWidth="1"/>
    <col min="11213" max="11213" width="15.28515625" style="1" customWidth="1"/>
    <col min="11214" max="11214" width="12.7109375" style="1" bestFit="1" customWidth="1"/>
    <col min="11215" max="11215" width="5.7109375" style="1" customWidth="1"/>
    <col min="11216" max="11216" width="14.85546875" style="1" customWidth="1"/>
    <col min="11217" max="11217" width="12.7109375" style="1" bestFit="1" customWidth="1"/>
    <col min="11218" max="11218" width="7.28515625" style="1" bestFit="1" customWidth="1"/>
    <col min="11219" max="11219" width="11.28515625" style="1" customWidth="1"/>
    <col min="11220" max="11220" width="12.7109375" style="1" bestFit="1" customWidth="1"/>
    <col min="11221" max="11221" width="7.85546875" style="1" customWidth="1"/>
    <col min="11222" max="11222" width="12.7109375" style="1" bestFit="1" customWidth="1"/>
    <col min="11223" max="11223" width="13.7109375" style="1" bestFit="1" customWidth="1"/>
    <col min="11224" max="11224" width="12.7109375" style="1" customWidth="1"/>
    <col min="11225" max="11225" width="12.7109375" style="1" bestFit="1" customWidth="1"/>
    <col min="11226" max="11226" width="25.28515625" style="1" bestFit="1" customWidth="1"/>
    <col min="11227" max="11229" width="9.140625" style="1" customWidth="1"/>
    <col min="11230" max="11231" width="12.7109375" style="1" bestFit="1" customWidth="1"/>
    <col min="11232" max="11361" width="9.140625" style="1" customWidth="1"/>
    <col min="11362" max="11362" width="4.42578125" style="1" customWidth="1"/>
    <col min="11363" max="11364" width="0" style="1" hidden="1" customWidth="1"/>
    <col min="11365" max="11365" width="5.28515625" style="1" customWidth="1"/>
    <col min="11366" max="11366" width="6.5703125" style="1" customWidth="1"/>
    <col min="11367" max="11367" width="26.42578125" style="1" customWidth="1"/>
    <col min="11368" max="11368" width="6.5703125" style="1" customWidth="1"/>
    <col min="11369" max="11374" width="8.85546875" style="1" customWidth="1"/>
    <col min="11375" max="11375" width="13.42578125" style="1" customWidth="1"/>
    <col min="11376" max="11376" width="13.28515625" style="1" customWidth="1"/>
    <col min="11377" max="11377" width="9" style="1" customWidth="1"/>
    <col min="11378" max="11378" width="6.85546875" style="1" customWidth="1"/>
    <col min="11379" max="11379" width="5.42578125" style="1" customWidth="1"/>
    <col min="11380" max="11381" width="8.85546875" style="1" customWidth="1"/>
    <col min="11382" max="11382" width="10.7109375" style="1" customWidth="1"/>
    <col min="11383" max="11383" width="8.28515625" style="1" customWidth="1"/>
    <col min="11384" max="11384" width="7.7109375" style="1" customWidth="1"/>
    <col min="11385" max="11385" width="8.42578125" style="1" customWidth="1"/>
    <col min="11386" max="11386" width="9.140625" style="1" customWidth="1"/>
    <col min="11387" max="11387" width="8" style="1" customWidth="1"/>
    <col min="11388" max="11388" width="6.28515625" style="1" customWidth="1"/>
    <col min="11389" max="11389" width="7.28515625" style="1" customWidth="1"/>
    <col min="11390" max="11391" width="7.5703125" style="1" customWidth="1"/>
    <col min="11392" max="11392" width="6.7109375" style="1" customWidth="1"/>
    <col min="11393" max="11393" width="9.140625" style="1" customWidth="1"/>
    <col min="11394" max="11394" width="6.28515625" style="1" customWidth="1"/>
    <col min="11395" max="11396" width="8" style="1" customWidth="1"/>
    <col min="11397" max="11397" width="6.7109375" style="1" customWidth="1"/>
    <col min="11398" max="11398" width="9.140625" style="1" customWidth="1"/>
    <col min="11399" max="11399" width="7.28515625" style="1" customWidth="1"/>
    <col min="11400" max="11400" width="9.140625" style="1" customWidth="1"/>
    <col min="11401" max="11401" width="9.28515625" style="1" customWidth="1"/>
    <col min="11402" max="11413" width="0" style="1" hidden="1"/>
    <col min="11414" max="11414" width="6" style="1" customWidth="1"/>
    <col min="11415" max="11416" width="0" style="1" hidden="1" customWidth="1"/>
    <col min="11417" max="11417" width="5.5703125" style="1" bestFit="1" customWidth="1"/>
    <col min="11418" max="11418" width="6.7109375" style="1" customWidth="1"/>
    <col min="11419" max="11419" width="22" style="1" customWidth="1"/>
    <col min="11420" max="11420" width="6.5703125" style="1" customWidth="1"/>
    <col min="11421" max="11422" width="8.85546875" style="1" customWidth="1"/>
    <col min="11423" max="11423" width="14.28515625" style="1" customWidth="1"/>
    <col min="11424" max="11424" width="8.85546875" style="1" customWidth="1"/>
    <col min="11425" max="11425" width="12.7109375" style="1" customWidth="1"/>
    <col min="11426" max="11426" width="6.5703125" style="1" customWidth="1"/>
    <col min="11427" max="11427" width="13.7109375" style="1" customWidth="1"/>
    <col min="11428" max="11430" width="15.28515625" style="1" customWidth="1"/>
    <col min="11431" max="11431" width="12.7109375" style="1" customWidth="1"/>
    <col min="11432" max="11432" width="9.85546875" style="1" customWidth="1"/>
    <col min="11433" max="11433" width="13" style="1" customWidth="1"/>
    <col min="11434" max="11436" width="8.85546875" style="1" customWidth="1"/>
    <col min="11437" max="11440" width="10.7109375" style="1" customWidth="1"/>
    <col min="11441" max="11441" width="7.85546875" style="1" customWidth="1"/>
    <col min="11442" max="11442" width="0" style="1" hidden="1" customWidth="1"/>
    <col min="11443" max="11443" width="8.7109375" style="1" customWidth="1"/>
    <col min="11444" max="11444" width="9.42578125" style="1" customWidth="1"/>
    <col min="11445" max="11446" width="0" style="1" hidden="1" customWidth="1"/>
    <col min="11447" max="11447" width="8" style="1" customWidth="1"/>
    <col min="11448" max="11448" width="0" style="1" hidden="1" customWidth="1"/>
    <col min="11449" max="11449" width="8" style="1" customWidth="1"/>
    <col min="11450" max="11450" width="8.85546875" style="1" customWidth="1"/>
    <col min="11451" max="11451" width="0" style="1" hidden="1" customWidth="1"/>
    <col min="11452" max="11452" width="7" style="1" customWidth="1"/>
    <col min="11453" max="11453" width="0" style="1" hidden="1" customWidth="1"/>
    <col min="11454" max="11454" width="6.28515625" style="1" customWidth="1"/>
    <col min="11455" max="11455" width="7.7109375" style="1" customWidth="1"/>
    <col min="11456" max="11457" width="0" style="1" hidden="1" customWidth="1"/>
    <col min="11458" max="11458" width="5.7109375" style="1" customWidth="1"/>
    <col min="11459" max="11459" width="0" style="1" hidden="1" customWidth="1"/>
    <col min="11460" max="11460" width="4.42578125" style="1" customWidth="1"/>
    <col min="11461" max="11461" width="0" style="1" hidden="1" customWidth="1"/>
    <col min="11462" max="11462" width="10.42578125" style="1" bestFit="1" customWidth="1"/>
    <col min="11463" max="11463" width="9" style="1" bestFit="1" customWidth="1"/>
    <col min="11464" max="11466" width="9.140625" style="1" customWidth="1"/>
    <col min="11467" max="11467" width="7.5703125" style="1" customWidth="1"/>
    <col min="11468" max="11468" width="15.42578125" style="1" customWidth="1"/>
    <col min="11469" max="11469" width="15.28515625" style="1" customWidth="1"/>
    <col min="11470" max="11470" width="12.7109375" style="1" bestFit="1" customWidth="1"/>
    <col min="11471" max="11471" width="5.7109375" style="1" customWidth="1"/>
    <col min="11472" max="11472" width="14.85546875" style="1" customWidth="1"/>
    <col min="11473" max="11473" width="12.7109375" style="1" bestFit="1" customWidth="1"/>
    <col min="11474" max="11474" width="7.28515625" style="1" bestFit="1" customWidth="1"/>
    <col min="11475" max="11475" width="11.28515625" style="1" customWidth="1"/>
    <col min="11476" max="11476" width="12.7109375" style="1" bestFit="1" customWidth="1"/>
    <col min="11477" max="11477" width="7.85546875" style="1" customWidth="1"/>
    <col min="11478" max="11478" width="12.7109375" style="1" bestFit="1" customWidth="1"/>
    <col min="11479" max="11479" width="13.7109375" style="1" bestFit="1" customWidth="1"/>
    <col min="11480" max="11480" width="12.7109375" style="1" customWidth="1"/>
    <col min="11481" max="11481" width="12.7109375" style="1" bestFit="1" customWidth="1"/>
    <col min="11482" max="11482" width="25.28515625" style="1" bestFit="1" customWidth="1"/>
    <col min="11483" max="11485" width="9.140625" style="1" customWidth="1"/>
    <col min="11486" max="11487" width="12.7109375" style="1" bestFit="1" customWidth="1"/>
    <col min="11488" max="11617" width="9.140625" style="1" customWidth="1"/>
    <col min="11618" max="11618" width="4.42578125" style="1" customWidth="1"/>
    <col min="11619" max="11620" width="0" style="1" hidden="1" customWidth="1"/>
    <col min="11621" max="11621" width="5.28515625" style="1" customWidth="1"/>
    <col min="11622" max="11622" width="6.5703125" style="1" customWidth="1"/>
    <col min="11623" max="11623" width="26.42578125" style="1" customWidth="1"/>
    <col min="11624" max="11624" width="6.5703125" style="1" customWidth="1"/>
    <col min="11625" max="11630" width="8.85546875" style="1" customWidth="1"/>
    <col min="11631" max="11631" width="13.42578125" style="1" customWidth="1"/>
    <col min="11632" max="11632" width="13.28515625" style="1" customWidth="1"/>
    <col min="11633" max="11633" width="9" style="1" customWidth="1"/>
    <col min="11634" max="11634" width="6.85546875" style="1" customWidth="1"/>
    <col min="11635" max="11635" width="5.42578125" style="1" customWidth="1"/>
    <col min="11636" max="11637" width="8.85546875" style="1" customWidth="1"/>
    <col min="11638" max="11638" width="10.7109375" style="1" customWidth="1"/>
    <col min="11639" max="11639" width="8.28515625" style="1" customWidth="1"/>
    <col min="11640" max="11640" width="7.7109375" style="1" customWidth="1"/>
    <col min="11641" max="11641" width="8.42578125" style="1" customWidth="1"/>
    <col min="11642" max="11642" width="9.140625" style="1" customWidth="1"/>
    <col min="11643" max="11643" width="8" style="1" customWidth="1"/>
    <col min="11644" max="11644" width="6.28515625" style="1" customWidth="1"/>
    <col min="11645" max="11645" width="7.28515625" style="1" customWidth="1"/>
    <col min="11646" max="11647" width="7.5703125" style="1" customWidth="1"/>
    <col min="11648" max="11648" width="6.7109375" style="1" customWidth="1"/>
    <col min="11649" max="11649" width="9.140625" style="1" customWidth="1"/>
    <col min="11650" max="11650" width="6.28515625" style="1" customWidth="1"/>
    <col min="11651" max="11652" width="8" style="1" customWidth="1"/>
    <col min="11653" max="11653" width="6.7109375" style="1" customWidth="1"/>
    <col min="11654" max="11654" width="9.140625" style="1" customWidth="1"/>
    <col min="11655" max="11655" width="7.28515625" style="1" customWidth="1"/>
    <col min="11656" max="11656" width="9.140625" style="1" customWidth="1"/>
    <col min="11657" max="11657" width="9.28515625" style="1" customWidth="1"/>
    <col min="11658" max="11669" width="0" style="1" hidden="1"/>
    <col min="11670" max="11670" width="6" style="1" customWidth="1"/>
    <col min="11671" max="11672" width="0" style="1" hidden="1" customWidth="1"/>
    <col min="11673" max="11673" width="5.5703125" style="1" bestFit="1" customWidth="1"/>
    <col min="11674" max="11674" width="6.7109375" style="1" customWidth="1"/>
    <col min="11675" max="11675" width="22" style="1" customWidth="1"/>
    <col min="11676" max="11676" width="6.5703125" style="1" customWidth="1"/>
    <col min="11677" max="11678" width="8.85546875" style="1" customWidth="1"/>
    <col min="11679" max="11679" width="14.28515625" style="1" customWidth="1"/>
    <col min="11680" max="11680" width="8.85546875" style="1" customWidth="1"/>
    <col min="11681" max="11681" width="12.7109375" style="1" customWidth="1"/>
    <col min="11682" max="11682" width="6.5703125" style="1" customWidth="1"/>
    <col min="11683" max="11683" width="13.7109375" style="1" customWidth="1"/>
    <col min="11684" max="11686" width="15.28515625" style="1" customWidth="1"/>
    <col min="11687" max="11687" width="12.7109375" style="1" customWidth="1"/>
    <col min="11688" max="11688" width="9.85546875" style="1" customWidth="1"/>
    <col min="11689" max="11689" width="13" style="1" customWidth="1"/>
    <col min="11690" max="11692" width="8.85546875" style="1" customWidth="1"/>
    <col min="11693" max="11696" width="10.7109375" style="1" customWidth="1"/>
    <col min="11697" max="11697" width="7.85546875" style="1" customWidth="1"/>
    <col min="11698" max="11698" width="0" style="1" hidden="1" customWidth="1"/>
    <col min="11699" max="11699" width="8.7109375" style="1" customWidth="1"/>
    <col min="11700" max="11700" width="9.42578125" style="1" customWidth="1"/>
    <col min="11701" max="11702" width="0" style="1" hidden="1" customWidth="1"/>
    <col min="11703" max="11703" width="8" style="1" customWidth="1"/>
    <col min="11704" max="11704" width="0" style="1" hidden="1" customWidth="1"/>
    <col min="11705" max="11705" width="8" style="1" customWidth="1"/>
    <col min="11706" max="11706" width="8.85546875" style="1" customWidth="1"/>
    <col min="11707" max="11707" width="0" style="1" hidden="1" customWidth="1"/>
    <col min="11708" max="11708" width="7" style="1" customWidth="1"/>
    <col min="11709" max="11709" width="0" style="1" hidden="1" customWidth="1"/>
    <col min="11710" max="11710" width="6.28515625" style="1" customWidth="1"/>
    <col min="11711" max="11711" width="7.7109375" style="1" customWidth="1"/>
    <col min="11712" max="11713" width="0" style="1" hidden="1" customWidth="1"/>
    <col min="11714" max="11714" width="5.7109375" style="1" customWidth="1"/>
    <col min="11715" max="11715" width="0" style="1" hidden="1" customWidth="1"/>
    <col min="11716" max="11716" width="4.42578125" style="1" customWidth="1"/>
    <col min="11717" max="11717" width="0" style="1" hidden="1" customWidth="1"/>
    <col min="11718" max="11718" width="10.42578125" style="1" bestFit="1" customWidth="1"/>
    <col min="11719" max="11719" width="9" style="1" bestFit="1" customWidth="1"/>
    <col min="11720" max="11722" width="9.140625" style="1" customWidth="1"/>
    <col min="11723" max="11723" width="7.5703125" style="1" customWidth="1"/>
    <col min="11724" max="11724" width="15.42578125" style="1" customWidth="1"/>
    <col min="11725" max="11725" width="15.28515625" style="1" customWidth="1"/>
    <col min="11726" max="11726" width="12.7109375" style="1" bestFit="1" customWidth="1"/>
    <col min="11727" max="11727" width="5.7109375" style="1" customWidth="1"/>
    <col min="11728" max="11728" width="14.85546875" style="1" customWidth="1"/>
    <col min="11729" max="11729" width="12.7109375" style="1" bestFit="1" customWidth="1"/>
    <col min="11730" max="11730" width="7.28515625" style="1" bestFit="1" customWidth="1"/>
    <col min="11731" max="11731" width="11.28515625" style="1" customWidth="1"/>
    <col min="11732" max="11732" width="12.7109375" style="1" bestFit="1" customWidth="1"/>
    <col min="11733" max="11733" width="7.85546875" style="1" customWidth="1"/>
    <col min="11734" max="11734" width="12.7109375" style="1" bestFit="1" customWidth="1"/>
    <col min="11735" max="11735" width="13.7109375" style="1" bestFit="1" customWidth="1"/>
    <col min="11736" max="11736" width="12.7109375" style="1" customWidth="1"/>
    <col min="11737" max="11737" width="12.7109375" style="1" bestFit="1" customWidth="1"/>
    <col min="11738" max="11738" width="25.28515625" style="1" bestFit="1" customWidth="1"/>
    <col min="11739" max="11741" width="9.140625" style="1" customWidth="1"/>
    <col min="11742" max="11743" width="12.7109375" style="1" bestFit="1" customWidth="1"/>
    <col min="11744" max="11873" width="9.140625" style="1" customWidth="1"/>
    <col min="11874" max="11874" width="4.42578125" style="1" customWidth="1"/>
    <col min="11875" max="11876" width="0" style="1" hidden="1" customWidth="1"/>
    <col min="11877" max="11877" width="5.28515625" style="1" customWidth="1"/>
    <col min="11878" max="11878" width="6.5703125" style="1" customWidth="1"/>
    <col min="11879" max="11879" width="26.42578125" style="1" customWidth="1"/>
    <col min="11880" max="11880" width="6.5703125" style="1" customWidth="1"/>
    <col min="11881" max="11886" width="8.85546875" style="1" customWidth="1"/>
    <col min="11887" max="11887" width="13.42578125" style="1" customWidth="1"/>
    <col min="11888" max="11888" width="13.28515625" style="1" customWidth="1"/>
    <col min="11889" max="11889" width="9" style="1" customWidth="1"/>
    <col min="11890" max="11890" width="6.85546875" style="1" customWidth="1"/>
    <col min="11891" max="11891" width="5.42578125" style="1" customWidth="1"/>
    <col min="11892" max="11893" width="8.85546875" style="1" customWidth="1"/>
    <col min="11894" max="11894" width="10.7109375" style="1" customWidth="1"/>
    <col min="11895" max="11895" width="8.28515625" style="1" customWidth="1"/>
    <col min="11896" max="11896" width="7.7109375" style="1" customWidth="1"/>
    <col min="11897" max="11897" width="8.42578125" style="1" customWidth="1"/>
    <col min="11898" max="11898" width="9.140625" style="1" customWidth="1"/>
    <col min="11899" max="11899" width="8" style="1" customWidth="1"/>
    <col min="11900" max="11900" width="6.28515625" style="1" customWidth="1"/>
    <col min="11901" max="11901" width="7.28515625" style="1" customWidth="1"/>
    <col min="11902" max="11903" width="7.5703125" style="1" customWidth="1"/>
    <col min="11904" max="11904" width="6.7109375" style="1" customWidth="1"/>
    <col min="11905" max="11905" width="9.140625" style="1" customWidth="1"/>
    <col min="11906" max="11906" width="6.28515625" style="1" customWidth="1"/>
    <col min="11907" max="11908" width="8" style="1" customWidth="1"/>
    <col min="11909" max="11909" width="6.7109375" style="1" customWidth="1"/>
    <col min="11910" max="11910" width="9.140625" style="1" customWidth="1"/>
    <col min="11911" max="11911" width="7.28515625" style="1" customWidth="1"/>
    <col min="11912" max="11912" width="9.140625" style="1" customWidth="1"/>
    <col min="11913" max="11913" width="9.28515625" style="1" customWidth="1"/>
    <col min="11914" max="11925" width="0" style="1" hidden="1"/>
    <col min="11926" max="11926" width="6" style="1" customWidth="1"/>
    <col min="11927" max="11928" width="0" style="1" hidden="1" customWidth="1"/>
    <col min="11929" max="11929" width="5.5703125" style="1" bestFit="1" customWidth="1"/>
    <col min="11930" max="11930" width="6.7109375" style="1" customWidth="1"/>
    <col min="11931" max="11931" width="22" style="1" customWidth="1"/>
    <col min="11932" max="11932" width="6.5703125" style="1" customWidth="1"/>
    <col min="11933" max="11934" width="8.85546875" style="1" customWidth="1"/>
    <col min="11935" max="11935" width="14.28515625" style="1" customWidth="1"/>
    <col min="11936" max="11936" width="8.85546875" style="1" customWidth="1"/>
    <col min="11937" max="11937" width="12.7109375" style="1" customWidth="1"/>
    <col min="11938" max="11938" width="6.5703125" style="1" customWidth="1"/>
    <col min="11939" max="11939" width="13.7109375" style="1" customWidth="1"/>
    <col min="11940" max="11942" width="15.28515625" style="1" customWidth="1"/>
    <col min="11943" max="11943" width="12.7109375" style="1" customWidth="1"/>
    <col min="11944" max="11944" width="9.85546875" style="1" customWidth="1"/>
    <col min="11945" max="11945" width="13" style="1" customWidth="1"/>
    <col min="11946" max="11948" width="8.85546875" style="1" customWidth="1"/>
    <col min="11949" max="11952" width="10.7109375" style="1" customWidth="1"/>
    <col min="11953" max="11953" width="7.85546875" style="1" customWidth="1"/>
    <col min="11954" max="11954" width="0" style="1" hidden="1" customWidth="1"/>
    <col min="11955" max="11955" width="8.7109375" style="1" customWidth="1"/>
    <col min="11956" max="11956" width="9.42578125" style="1" customWidth="1"/>
    <col min="11957" max="11958" width="0" style="1" hidden="1" customWidth="1"/>
    <col min="11959" max="11959" width="8" style="1" customWidth="1"/>
    <col min="11960" max="11960" width="0" style="1" hidden="1" customWidth="1"/>
    <col min="11961" max="11961" width="8" style="1" customWidth="1"/>
    <col min="11962" max="11962" width="8.85546875" style="1" customWidth="1"/>
    <col min="11963" max="11963" width="0" style="1" hidden="1" customWidth="1"/>
    <col min="11964" max="11964" width="7" style="1" customWidth="1"/>
    <col min="11965" max="11965" width="0" style="1" hidden="1" customWidth="1"/>
    <col min="11966" max="11966" width="6.28515625" style="1" customWidth="1"/>
    <col min="11967" max="11967" width="7.7109375" style="1" customWidth="1"/>
    <col min="11968" max="11969" width="0" style="1" hidden="1" customWidth="1"/>
    <col min="11970" max="11970" width="5.7109375" style="1" customWidth="1"/>
    <col min="11971" max="11971" width="0" style="1" hidden="1" customWidth="1"/>
    <col min="11972" max="11972" width="4.42578125" style="1" customWidth="1"/>
    <col min="11973" max="11973" width="0" style="1" hidden="1" customWidth="1"/>
    <col min="11974" max="11974" width="10.42578125" style="1" bestFit="1" customWidth="1"/>
    <col min="11975" max="11975" width="9" style="1" bestFit="1" customWidth="1"/>
    <col min="11976" max="11978" width="9.140625" style="1" customWidth="1"/>
    <col min="11979" max="11979" width="7.5703125" style="1" customWidth="1"/>
    <col min="11980" max="11980" width="15.42578125" style="1" customWidth="1"/>
    <col min="11981" max="11981" width="15.28515625" style="1" customWidth="1"/>
    <col min="11982" max="11982" width="12.7109375" style="1" bestFit="1" customWidth="1"/>
    <col min="11983" max="11983" width="5.7109375" style="1" customWidth="1"/>
    <col min="11984" max="11984" width="14.85546875" style="1" customWidth="1"/>
    <col min="11985" max="11985" width="12.7109375" style="1" bestFit="1" customWidth="1"/>
    <col min="11986" max="11986" width="7.28515625" style="1" bestFit="1" customWidth="1"/>
    <col min="11987" max="11987" width="11.28515625" style="1" customWidth="1"/>
    <col min="11988" max="11988" width="12.7109375" style="1" bestFit="1" customWidth="1"/>
    <col min="11989" max="11989" width="7.85546875" style="1" customWidth="1"/>
    <col min="11990" max="11990" width="12.7109375" style="1" bestFit="1" customWidth="1"/>
    <col min="11991" max="11991" width="13.7109375" style="1" bestFit="1" customWidth="1"/>
    <col min="11992" max="11992" width="12.7109375" style="1" customWidth="1"/>
    <col min="11993" max="11993" width="12.7109375" style="1" bestFit="1" customWidth="1"/>
    <col min="11994" max="11994" width="25.28515625" style="1" bestFit="1" customWidth="1"/>
    <col min="11995" max="11997" width="9.140625" style="1" customWidth="1"/>
    <col min="11998" max="11999" width="12.7109375" style="1" bestFit="1" customWidth="1"/>
    <col min="12000" max="12129" width="9.140625" style="1" customWidth="1"/>
    <col min="12130" max="12130" width="4.42578125" style="1" customWidth="1"/>
    <col min="12131" max="12132" width="0" style="1" hidden="1" customWidth="1"/>
    <col min="12133" max="12133" width="5.28515625" style="1" customWidth="1"/>
    <col min="12134" max="12134" width="6.5703125" style="1" customWidth="1"/>
    <col min="12135" max="12135" width="26.42578125" style="1" customWidth="1"/>
    <col min="12136" max="12136" width="6.5703125" style="1" customWidth="1"/>
    <col min="12137" max="12142" width="8.85546875" style="1" customWidth="1"/>
    <col min="12143" max="12143" width="13.42578125" style="1" customWidth="1"/>
    <col min="12144" max="12144" width="13.28515625" style="1" customWidth="1"/>
    <col min="12145" max="12145" width="9" style="1" customWidth="1"/>
    <col min="12146" max="12146" width="6.85546875" style="1" customWidth="1"/>
    <col min="12147" max="12147" width="5.42578125" style="1" customWidth="1"/>
    <col min="12148" max="12149" width="8.85546875" style="1" customWidth="1"/>
    <col min="12150" max="12150" width="10.7109375" style="1" customWidth="1"/>
    <col min="12151" max="12151" width="8.28515625" style="1" customWidth="1"/>
    <col min="12152" max="12152" width="7.7109375" style="1" customWidth="1"/>
    <col min="12153" max="12153" width="8.42578125" style="1" customWidth="1"/>
    <col min="12154" max="12154" width="9.140625" style="1" customWidth="1"/>
    <col min="12155" max="12155" width="8" style="1" customWidth="1"/>
    <col min="12156" max="12156" width="6.28515625" style="1" customWidth="1"/>
    <col min="12157" max="12157" width="7.28515625" style="1" customWidth="1"/>
    <col min="12158" max="12159" width="7.5703125" style="1" customWidth="1"/>
    <col min="12160" max="12160" width="6.7109375" style="1" customWidth="1"/>
    <col min="12161" max="12161" width="9.140625" style="1" customWidth="1"/>
    <col min="12162" max="12162" width="6.28515625" style="1" customWidth="1"/>
    <col min="12163" max="12164" width="8" style="1" customWidth="1"/>
    <col min="12165" max="12165" width="6.7109375" style="1" customWidth="1"/>
    <col min="12166" max="12166" width="9.140625" style="1" customWidth="1"/>
    <col min="12167" max="12167" width="7.28515625" style="1" customWidth="1"/>
    <col min="12168" max="12168" width="9.140625" style="1" customWidth="1"/>
    <col min="12169" max="12169" width="9.28515625" style="1" customWidth="1"/>
    <col min="12170" max="12181" width="0" style="1" hidden="1"/>
    <col min="12182" max="12182" width="6" style="1" customWidth="1"/>
    <col min="12183" max="12184" width="0" style="1" hidden="1" customWidth="1"/>
    <col min="12185" max="12185" width="5.5703125" style="1" bestFit="1" customWidth="1"/>
    <col min="12186" max="12186" width="6.7109375" style="1" customWidth="1"/>
    <col min="12187" max="12187" width="22" style="1" customWidth="1"/>
    <col min="12188" max="12188" width="6.5703125" style="1" customWidth="1"/>
    <col min="12189" max="12190" width="8.85546875" style="1" customWidth="1"/>
    <col min="12191" max="12191" width="14.28515625" style="1" customWidth="1"/>
    <col min="12192" max="12192" width="8.85546875" style="1" customWidth="1"/>
    <col min="12193" max="12193" width="12.7109375" style="1" customWidth="1"/>
    <col min="12194" max="12194" width="6.5703125" style="1" customWidth="1"/>
    <col min="12195" max="12195" width="13.7109375" style="1" customWidth="1"/>
    <col min="12196" max="12198" width="15.28515625" style="1" customWidth="1"/>
    <col min="12199" max="12199" width="12.7109375" style="1" customWidth="1"/>
    <col min="12200" max="12200" width="9.85546875" style="1" customWidth="1"/>
    <col min="12201" max="12201" width="13" style="1" customWidth="1"/>
    <col min="12202" max="12204" width="8.85546875" style="1" customWidth="1"/>
    <col min="12205" max="12208" width="10.7109375" style="1" customWidth="1"/>
    <col min="12209" max="12209" width="7.85546875" style="1" customWidth="1"/>
    <col min="12210" max="12210" width="0" style="1" hidden="1" customWidth="1"/>
    <col min="12211" max="12211" width="8.7109375" style="1" customWidth="1"/>
    <col min="12212" max="12212" width="9.42578125" style="1" customWidth="1"/>
    <col min="12213" max="12214" width="0" style="1" hidden="1" customWidth="1"/>
    <col min="12215" max="12215" width="8" style="1" customWidth="1"/>
    <col min="12216" max="12216" width="0" style="1" hidden="1" customWidth="1"/>
    <col min="12217" max="12217" width="8" style="1" customWidth="1"/>
    <col min="12218" max="12218" width="8.85546875" style="1" customWidth="1"/>
    <col min="12219" max="12219" width="0" style="1" hidden="1" customWidth="1"/>
    <col min="12220" max="12220" width="7" style="1" customWidth="1"/>
    <col min="12221" max="12221" width="0" style="1" hidden="1" customWidth="1"/>
    <col min="12222" max="12222" width="6.28515625" style="1" customWidth="1"/>
    <col min="12223" max="12223" width="7.7109375" style="1" customWidth="1"/>
    <col min="12224" max="12225" width="0" style="1" hidden="1" customWidth="1"/>
    <col min="12226" max="12226" width="5.7109375" style="1" customWidth="1"/>
    <col min="12227" max="12227" width="0" style="1" hidden="1" customWidth="1"/>
    <col min="12228" max="12228" width="4.42578125" style="1" customWidth="1"/>
    <col min="12229" max="12229" width="0" style="1" hidden="1" customWidth="1"/>
    <col min="12230" max="12230" width="10.42578125" style="1" bestFit="1" customWidth="1"/>
    <col min="12231" max="12231" width="9" style="1" bestFit="1" customWidth="1"/>
    <col min="12232" max="12234" width="9.140625" style="1" customWidth="1"/>
    <col min="12235" max="12235" width="7.5703125" style="1" customWidth="1"/>
    <col min="12236" max="12236" width="15.42578125" style="1" customWidth="1"/>
    <col min="12237" max="12237" width="15.28515625" style="1" customWidth="1"/>
    <col min="12238" max="12238" width="12.7109375" style="1" bestFit="1" customWidth="1"/>
    <col min="12239" max="12239" width="5.7109375" style="1" customWidth="1"/>
    <col min="12240" max="12240" width="14.85546875" style="1" customWidth="1"/>
    <col min="12241" max="12241" width="12.7109375" style="1" bestFit="1" customWidth="1"/>
    <col min="12242" max="12242" width="7.28515625" style="1" bestFit="1" customWidth="1"/>
    <col min="12243" max="12243" width="11.28515625" style="1" customWidth="1"/>
    <col min="12244" max="12244" width="12.7109375" style="1" bestFit="1" customWidth="1"/>
    <col min="12245" max="12245" width="7.85546875" style="1" customWidth="1"/>
    <col min="12246" max="12246" width="12.7109375" style="1" bestFit="1" customWidth="1"/>
    <col min="12247" max="12247" width="13.7109375" style="1" bestFit="1" customWidth="1"/>
    <col min="12248" max="12248" width="12.7109375" style="1" customWidth="1"/>
    <col min="12249" max="12249" width="12.7109375" style="1" bestFit="1" customWidth="1"/>
    <col min="12250" max="12250" width="25.28515625" style="1" bestFit="1" customWidth="1"/>
    <col min="12251" max="12253" width="9.140625" style="1" customWidth="1"/>
    <col min="12254" max="12255" width="12.7109375" style="1" bestFit="1" customWidth="1"/>
    <col min="12256" max="12385" width="9.140625" style="1" customWidth="1"/>
    <col min="12386" max="12386" width="4.42578125" style="1" customWidth="1"/>
    <col min="12387" max="12388" width="0" style="1" hidden="1" customWidth="1"/>
    <col min="12389" max="12389" width="5.28515625" style="1" customWidth="1"/>
    <col min="12390" max="12390" width="6.5703125" style="1" customWidth="1"/>
    <col min="12391" max="12391" width="26.42578125" style="1" customWidth="1"/>
    <col min="12392" max="12392" width="6.5703125" style="1" customWidth="1"/>
    <col min="12393" max="12398" width="8.85546875" style="1" customWidth="1"/>
    <col min="12399" max="12399" width="13.42578125" style="1" customWidth="1"/>
    <col min="12400" max="12400" width="13.28515625" style="1" customWidth="1"/>
    <col min="12401" max="12401" width="9" style="1" customWidth="1"/>
    <col min="12402" max="12402" width="6.85546875" style="1" customWidth="1"/>
    <col min="12403" max="12403" width="5.42578125" style="1" customWidth="1"/>
    <col min="12404" max="12405" width="8.85546875" style="1" customWidth="1"/>
    <col min="12406" max="12406" width="10.7109375" style="1" customWidth="1"/>
    <col min="12407" max="12407" width="8.28515625" style="1" customWidth="1"/>
    <col min="12408" max="12408" width="7.7109375" style="1" customWidth="1"/>
    <col min="12409" max="12409" width="8.42578125" style="1" customWidth="1"/>
    <col min="12410" max="12410" width="9.140625" style="1" customWidth="1"/>
    <col min="12411" max="12411" width="8" style="1" customWidth="1"/>
    <col min="12412" max="12412" width="6.28515625" style="1" customWidth="1"/>
    <col min="12413" max="12413" width="7.28515625" style="1" customWidth="1"/>
    <col min="12414" max="12415" width="7.5703125" style="1" customWidth="1"/>
    <col min="12416" max="12416" width="6.7109375" style="1" customWidth="1"/>
    <col min="12417" max="12417" width="9.140625" style="1" customWidth="1"/>
    <col min="12418" max="12418" width="6.28515625" style="1" customWidth="1"/>
    <col min="12419" max="12420" width="8" style="1" customWidth="1"/>
    <col min="12421" max="12421" width="6.7109375" style="1" customWidth="1"/>
    <col min="12422" max="12422" width="9.140625" style="1" customWidth="1"/>
    <col min="12423" max="12423" width="7.28515625" style="1" customWidth="1"/>
    <col min="12424" max="12424" width="9.140625" style="1" customWidth="1"/>
    <col min="12425" max="12425" width="9.28515625" style="1" customWidth="1"/>
    <col min="12426" max="12437" width="0" style="1" hidden="1"/>
    <col min="12438" max="12438" width="6" style="1" customWidth="1"/>
    <col min="12439" max="12440" width="0" style="1" hidden="1" customWidth="1"/>
    <col min="12441" max="12441" width="5.5703125" style="1" bestFit="1" customWidth="1"/>
    <col min="12442" max="12442" width="6.7109375" style="1" customWidth="1"/>
    <col min="12443" max="12443" width="22" style="1" customWidth="1"/>
    <col min="12444" max="12444" width="6.5703125" style="1" customWidth="1"/>
    <col min="12445" max="12446" width="8.85546875" style="1" customWidth="1"/>
    <col min="12447" max="12447" width="14.28515625" style="1" customWidth="1"/>
    <col min="12448" max="12448" width="8.85546875" style="1" customWidth="1"/>
    <col min="12449" max="12449" width="12.7109375" style="1" customWidth="1"/>
    <col min="12450" max="12450" width="6.5703125" style="1" customWidth="1"/>
    <col min="12451" max="12451" width="13.7109375" style="1" customWidth="1"/>
    <col min="12452" max="12454" width="15.28515625" style="1" customWidth="1"/>
    <col min="12455" max="12455" width="12.7109375" style="1" customWidth="1"/>
    <col min="12456" max="12456" width="9.85546875" style="1" customWidth="1"/>
    <col min="12457" max="12457" width="13" style="1" customWidth="1"/>
    <col min="12458" max="12460" width="8.85546875" style="1" customWidth="1"/>
    <col min="12461" max="12464" width="10.7109375" style="1" customWidth="1"/>
    <col min="12465" max="12465" width="7.85546875" style="1" customWidth="1"/>
    <col min="12466" max="12466" width="0" style="1" hidden="1" customWidth="1"/>
    <col min="12467" max="12467" width="8.7109375" style="1" customWidth="1"/>
    <col min="12468" max="12468" width="9.42578125" style="1" customWidth="1"/>
    <col min="12469" max="12470" width="0" style="1" hidden="1" customWidth="1"/>
    <col min="12471" max="12471" width="8" style="1" customWidth="1"/>
    <col min="12472" max="12472" width="0" style="1" hidden="1" customWidth="1"/>
    <col min="12473" max="12473" width="8" style="1" customWidth="1"/>
    <col min="12474" max="12474" width="8.85546875" style="1" customWidth="1"/>
    <col min="12475" max="12475" width="0" style="1" hidden="1" customWidth="1"/>
    <col min="12476" max="12476" width="7" style="1" customWidth="1"/>
    <col min="12477" max="12477" width="0" style="1" hidden="1" customWidth="1"/>
    <col min="12478" max="12478" width="6.28515625" style="1" customWidth="1"/>
    <col min="12479" max="12479" width="7.7109375" style="1" customWidth="1"/>
    <col min="12480" max="12481" width="0" style="1" hidden="1" customWidth="1"/>
    <col min="12482" max="12482" width="5.7109375" style="1" customWidth="1"/>
    <col min="12483" max="12483" width="0" style="1" hidden="1" customWidth="1"/>
    <col min="12484" max="12484" width="4.42578125" style="1" customWidth="1"/>
    <col min="12485" max="12485" width="0" style="1" hidden="1" customWidth="1"/>
    <col min="12486" max="12486" width="10.42578125" style="1" bestFit="1" customWidth="1"/>
    <col min="12487" max="12487" width="9" style="1" bestFit="1" customWidth="1"/>
    <col min="12488" max="12490" width="9.140625" style="1" customWidth="1"/>
    <col min="12491" max="12491" width="7.5703125" style="1" customWidth="1"/>
    <col min="12492" max="12492" width="15.42578125" style="1" customWidth="1"/>
    <col min="12493" max="12493" width="15.28515625" style="1" customWidth="1"/>
    <col min="12494" max="12494" width="12.7109375" style="1" bestFit="1" customWidth="1"/>
    <col min="12495" max="12495" width="5.7109375" style="1" customWidth="1"/>
    <col min="12496" max="12496" width="14.85546875" style="1" customWidth="1"/>
    <col min="12497" max="12497" width="12.7109375" style="1" bestFit="1" customWidth="1"/>
    <col min="12498" max="12498" width="7.28515625" style="1" bestFit="1" customWidth="1"/>
    <col min="12499" max="12499" width="11.28515625" style="1" customWidth="1"/>
    <col min="12500" max="12500" width="12.7109375" style="1" bestFit="1" customWidth="1"/>
    <col min="12501" max="12501" width="7.85546875" style="1" customWidth="1"/>
    <col min="12502" max="12502" width="12.7109375" style="1" bestFit="1" customWidth="1"/>
    <col min="12503" max="12503" width="13.7109375" style="1" bestFit="1" customWidth="1"/>
    <col min="12504" max="12504" width="12.7109375" style="1" customWidth="1"/>
    <col min="12505" max="12505" width="12.7109375" style="1" bestFit="1" customWidth="1"/>
    <col min="12506" max="12506" width="25.28515625" style="1" bestFit="1" customWidth="1"/>
    <col min="12507" max="12509" width="9.140625" style="1" customWidth="1"/>
    <col min="12510" max="12511" width="12.7109375" style="1" bestFit="1" customWidth="1"/>
    <col min="12512" max="12641" width="9.140625" style="1" customWidth="1"/>
    <col min="12642" max="12642" width="4.42578125" style="1" customWidth="1"/>
    <col min="12643" max="12644" width="0" style="1" hidden="1" customWidth="1"/>
    <col min="12645" max="12645" width="5.28515625" style="1" customWidth="1"/>
    <col min="12646" max="12646" width="6.5703125" style="1" customWidth="1"/>
    <col min="12647" max="12647" width="26.42578125" style="1" customWidth="1"/>
    <col min="12648" max="12648" width="6.5703125" style="1" customWidth="1"/>
    <col min="12649" max="12654" width="8.85546875" style="1" customWidth="1"/>
    <col min="12655" max="12655" width="13.42578125" style="1" customWidth="1"/>
    <col min="12656" max="12656" width="13.28515625" style="1" customWidth="1"/>
    <col min="12657" max="12657" width="9" style="1" customWidth="1"/>
    <col min="12658" max="12658" width="6.85546875" style="1" customWidth="1"/>
    <col min="12659" max="12659" width="5.42578125" style="1" customWidth="1"/>
    <col min="12660" max="12661" width="8.85546875" style="1" customWidth="1"/>
    <col min="12662" max="12662" width="10.7109375" style="1" customWidth="1"/>
    <col min="12663" max="12663" width="8.28515625" style="1" customWidth="1"/>
    <col min="12664" max="12664" width="7.7109375" style="1" customWidth="1"/>
    <col min="12665" max="12665" width="8.42578125" style="1" customWidth="1"/>
    <col min="12666" max="12666" width="9.140625" style="1" customWidth="1"/>
    <col min="12667" max="12667" width="8" style="1" customWidth="1"/>
    <col min="12668" max="12668" width="6.28515625" style="1" customWidth="1"/>
    <col min="12669" max="12669" width="7.28515625" style="1" customWidth="1"/>
    <col min="12670" max="12671" width="7.5703125" style="1" customWidth="1"/>
    <col min="12672" max="12672" width="6.7109375" style="1" customWidth="1"/>
    <col min="12673" max="12673" width="9.140625" style="1" customWidth="1"/>
    <col min="12674" max="12674" width="6.28515625" style="1" customWidth="1"/>
    <col min="12675" max="12676" width="8" style="1" customWidth="1"/>
    <col min="12677" max="12677" width="6.7109375" style="1" customWidth="1"/>
    <col min="12678" max="12678" width="9.140625" style="1" customWidth="1"/>
    <col min="12679" max="12679" width="7.28515625" style="1" customWidth="1"/>
    <col min="12680" max="12680" width="9.140625" style="1" customWidth="1"/>
    <col min="12681" max="12681" width="9.28515625" style="1" customWidth="1"/>
    <col min="12682" max="12693" width="0" style="1" hidden="1"/>
    <col min="12694" max="12694" width="6" style="1" customWidth="1"/>
    <col min="12695" max="12696" width="0" style="1" hidden="1" customWidth="1"/>
    <col min="12697" max="12697" width="5.5703125" style="1" bestFit="1" customWidth="1"/>
    <col min="12698" max="12698" width="6.7109375" style="1" customWidth="1"/>
    <col min="12699" max="12699" width="22" style="1" customWidth="1"/>
    <col min="12700" max="12700" width="6.5703125" style="1" customWidth="1"/>
    <col min="12701" max="12702" width="8.85546875" style="1" customWidth="1"/>
    <col min="12703" max="12703" width="14.28515625" style="1" customWidth="1"/>
    <col min="12704" max="12704" width="8.85546875" style="1" customWidth="1"/>
    <col min="12705" max="12705" width="12.7109375" style="1" customWidth="1"/>
    <col min="12706" max="12706" width="6.5703125" style="1" customWidth="1"/>
    <col min="12707" max="12707" width="13.7109375" style="1" customWidth="1"/>
    <col min="12708" max="12710" width="15.28515625" style="1" customWidth="1"/>
    <col min="12711" max="12711" width="12.7109375" style="1" customWidth="1"/>
    <col min="12712" max="12712" width="9.85546875" style="1" customWidth="1"/>
    <col min="12713" max="12713" width="13" style="1" customWidth="1"/>
    <col min="12714" max="12716" width="8.85546875" style="1" customWidth="1"/>
    <col min="12717" max="12720" width="10.7109375" style="1" customWidth="1"/>
    <col min="12721" max="12721" width="7.85546875" style="1" customWidth="1"/>
    <col min="12722" max="12722" width="0" style="1" hidden="1" customWidth="1"/>
    <col min="12723" max="12723" width="8.7109375" style="1" customWidth="1"/>
    <col min="12724" max="12724" width="9.42578125" style="1" customWidth="1"/>
    <col min="12725" max="12726" width="0" style="1" hidden="1" customWidth="1"/>
    <col min="12727" max="12727" width="8" style="1" customWidth="1"/>
    <col min="12728" max="12728" width="0" style="1" hidden="1" customWidth="1"/>
    <col min="12729" max="12729" width="8" style="1" customWidth="1"/>
    <col min="12730" max="12730" width="8.85546875" style="1" customWidth="1"/>
    <col min="12731" max="12731" width="0" style="1" hidden="1" customWidth="1"/>
    <col min="12732" max="12732" width="7" style="1" customWidth="1"/>
    <col min="12733" max="12733" width="0" style="1" hidden="1" customWidth="1"/>
    <col min="12734" max="12734" width="6.28515625" style="1" customWidth="1"/>
    <col min="12735" max="12735" width="7.7109375" style="1" customWidth="1"/>
    <col min="12736" max="12737" width="0" style="1" hidden="1" customWidth="1"/>
    <col min="12738" max="12738" width="5.7109375" style="1" customWidth="1"/>
    <col min="12739" max="12739" width="0" style="1" hidden="1" customWidth="1"/>
    <col min="12740" max="12740" width="4.42578125" style="1" customWidth="1"/>
    <col min="12741" max="12741" width="0" style="1" hidden="1" customWidth="1"/>
    <col min="12742" max="12742" width="10.42578125" style="1" bestFit="1" customWidth="1"/>
    <col min="12743" max="12743" width="9" style="1" bestFit="1" customWidth="1"/>
    <col min="12744" max="12746" width="9.140625" style="1" customWidth="1"/>
    <col min="12747" max="12747" width="7.5703125" style="1" customWidth="1"/>
    <col min="12748" max="12748" width="15.42578125" style="1" customWidth="1"/>
    <col min="12749" max="12749" width="15.28515625" style="1" customWidth="1"/>
    <col min="12750" max="12750" width="12.7109375" style="1" bestFit="1" customWidth="1"/>
    <col min="12751" max="12751" width="5.7109375" style="1" customWidth="1"/>
    <col min="12752" max="12752" width="14.85546875" style="1" customWidth="1"/>
    <col min="12753" max="12753" width="12.7109375" style="1" bestFit="1" customWidth="1"/>
    <col min="12754" max="12754" width="7.28515625" style="1" bestFit="1" customWidth="1"/>
    <col min="12755" max="12755" width="11.28515625" style="1" customWidth="1"/>
    <col min="12756" max="12756" width="12.7109375" style="1" bestFit="1" customWidth="1"/>
    <col min="12757" max="12757" width="7.85546875" style="1" customWidth="1"/>
    <col min="12758" max="12758" width="12.7109375" style="1" bestFit="1" customWidth="1"/>
    <col min="12759" max="12759" width="13.7109375" style="1" bestFit="1" customWidth="1"/>
    <col min="12760" max="12760" width="12.7109375" style="1" customWidth="1"/>
    <col min="12761" max="12761" width="12.7109375" style="1" bestFit="1" customWidth="1"/>
    <col min="12762" max="12762" width="25.28515625" style="1" bestFit="1" customWidth="1"/>
    <col min="12763" max="12765" width="9.140625" style="1" customWidth="1"/>
    <col min="12766" max="12767" width="12.7109375" style="1" bestFit="1" customWidth="1"/>
    <col min="12768" max="12897" width="9.140625" style="1" customWidth="1"/>
    <col min="12898" max="12898" width="4.42578125" style="1" customWidth="1"/>
    <col min="12899" max="12900" width="0" style="1" hidden="1" customWidth="1"/>
    <col min="12901" max="12901" width="5.28515625" style="1" customWidth="1"/>
    <col min="12902" max="12902" width="6.5703125" style="1" customWidth="1"/>
    <col min="12903" max="12903" width="26.42578125" style="1" customWidth="1"/>
    <col min="12904" max="12904" width="6.5703125" style="1" customWidth="1"/>
    <col min="12905" max="12910" width="8.85546875" style="1" customWidth="1"/>
    <col min="12911" max="12911" width="13.42578125" style="1" customWidth="1"/>
    <col min="12912" max="12912" width="13.28515625" style="1" customWidth="1"/>
    <col min="12913" max="12913" width="9" style="1" customWidth="1"/>
    <col min="12914" max="12914" width="6.85546875" style="1" customWidth="1"/>
    <col min="12915" max="12915" width="5.42578125" style="1" customWidth="1"/>
    <col min="12916" max="12917" width="8.85546875" style="1" customWidth="1"/>
    <col min="12918" max="12918" width="10.7109375" style="1" customWidth="1"/>
    <col min="12919" max="12919" width="8.28515625" style="1" customWidth="1"/>
    <col min="12920" max="12920" width="7.7109375" style="1" customWidth="1"/>
    <col min="12921" max="12921" width="8.42578125" style="1" customWidth="1"/>
    <col min="12922" max="12922" width="9.140625" style="1" customWidth="1"/>
    <col min="12923" max="12923" width="8" style="1" customWidth="1"/>
    <col min="12924" max="12924" width="6.28515625" style="1" customWidth="1"/>
    <col min="12925" max="12925" width="7.28515625" style="1" customWidth="1"/>
    <col min="12926" max="12927" width="7.5703125" style="1" customWidth="1"/>
    <col min="12928" max="12928" width="6.7109375" style="1" customWidth="1"/>
    <col min="12929" max="12929" width="9.140625" style="1" customWidth="1"/>
    <col min="12930" max="12930" width="6.28515625" style="1" customWidth="1"/>
    <col min="12931" max="12932" width="8" style="1" customWidth="1"/>
    <col min="12933" max="12933" width="6.7109375" style="1" customWidth="1"/>
    <col min="12934" max="12934" width="9.140625" style="1" customWidth="1"/>
    <col min="12935" max="12935" width="7.28515625" style="1" customWidth="1"/>
    <col min="12936" max="12936" width="9.140625" style="1" customWidth="1"/>
    <col min="12937" max="12937" width="9.28515625" style="1" customWidth="1"/>
    <col min="12938" max="12949" width="0" style="1" hidden="1"/>
    <col min="12950" max="12950" width="6" style="1" customWidth="1"/>
    <col min="12951" max="12952" width="0" style="1" hidden="1" customWidth="1"/>
    <col min="12953" max="12953" width="5.5703125" style="1" bestFit="1" customWidth="1"/>
    <col min="12954" max="12954" width="6.7109375" style="1" customWidth="1"/>
    <col min="12955" max="12955" width="22" style="1" customWidth="1"/>
    <col min="12956" max="12956" width="6.5703125" style="1" customWidth="1"/>
    <col min="12957" max="12958" width="8.85546875" style="1" customWidth="1"/>
    <col min="12959" max="12959" width="14.28515625" style="1" customWidth="1"/>
    <col min="12960" max="12960" width="8.85546875" style="1" customWidth="1"/>
    <col min="12961" max="12961" width="12.7109375" style="1" customWidth="1"/>
    <col min="12962" max="12962" width="6.5703125" style="1" customWidth="1"/>
    <col min="12963" max="12963" width="13.7109375" style="1" customWidth="1"/>
    <col min="12964" max="12966" width="15.28515625" style="1" customWidth="1"/>
    <col min="12967" max="12967" width="12.7109375" style="1" customWidth="1"/>
    <col min="12968" max="12968" width="9.85546875" style="1" customWidth="1"/>
    <col min="12969" max="12969" width="13" style="1" customWidth="1"/>
    <col min="12970" max="12972" width="8.85546875" style="1" customWidth="1"/>
    <col min="12973" max="12976" width="10.7109375" style="1" customWidth="1"/>
    <col min="12977" max="12977" width="7.85546875" style="1" customWidth="1"/>
    <col min="12978" max="12978" width="0" style="1" hidden="1" customWidth="1"/>
    <col min="12979" max="12979" width="8.7109375" style="1" customWidth="1"/>
    <col min="12980" max="12980" width="9.42578125" style="1" customWidth="1"/>
    <col min="12981" max="12982" width="0" style="1" hidden="1" customWidth="1"/>
    <col min="12983" max="12983" width="8" style="1" customWidth="1"/>
    <col min="12984" max="12984" width="0" style="1" hidden="1" customWidth="1"/>
    <col min="12985" max="12985" width="8" style="1" customWidth="1"/>
    <col min="12986" max="12986" width="8.85546875" style="1" customWidth="1"/>
    <col min="12987" max="12987" width="0" style="1" hidden="1" customWidth="1"/>
    <col min="12988" max="12988" width="7" style="1" customWidth="1"/>
    <col min="12989" max="12989" width="0" style="1" hidden="1" customWidth="1"/>
    <col min="12990" max="12990" width="6.28515625" style="1" customWidth="1"/>
    <col min="12991" max="12991" width="7.7109375" style="1" customWidth="1"/>
    <col min="12992" max="12993" width="0" style="1" hidden="1" customWidth="1"/>
    <col min="12994" max="12994" width="5.7109375" style="1" customWidth="1"/>
    <col min="12995" max="12995" width="0" style="1" hidden="1" customWidth="1"/>
    <col min="12996" max="12996" width="4.42578125" style="1" customWidth="1"/>
    <col min="12997" max="12997" width="0" style="1" hidden="1" customWidth="1"/>
    <col min="12998" max="12998" width="10.42578125" style="1" bestFit="1" customWidth="1"/>
    <col min="12999" max="12999" width="9" style="1" bestFit="1" customWidth="1"/>
    <col min="13000" max="13002" width="9.140625" style="1" customWidth="1"/>
    <col min="13003" max="13003" width="7.5703125" style="1" customWidth="1"/>
    <col min="13004" max="13004" width="15.42578125" style="1" customWidth="1"/>
    <col min="13005" max="13005" width="15.28515625" style="1" customWidth="1"/>
    <col min="13006" max="13006" width="12.7109375" style="1" bestFit="1" customWidth="1"/>
    <col min="13007" max="13007" width="5.7109375" style="1" customWidth="1"/>
    <col min="13008" max="13008" width="14.85546875" style="1" customWidth="1"/>
    <col min="13009" max="13009" width="12.7109375" style="1" bestFit="1" customWidth="1"/>
    <col min="13010" max="13010" width="7.28515625" style="1" bestFit="1" customWidth="1"/>
    <col min="13011" max="13011" width="11.28515625" style="1" customWidth="1"/>
    <col min="13012" max="13012" width="12.7109375" style="1" bestFit="1" customWidth="1"/>
    <col min="13013" max="13013" width="7.85546875" style="1" customWidth="1"/>
    <col min="13014" max="13014" width="12.7109375" style="1" bestFit="1" customWidth="1"/>
    <col min="13015" max="13015" width="13.7109375" style="1" bestFit="1" customWidth="1"/>
    <col min="13016" max="13016" width="12.7109375" style="1" customWidth="1"/>
    <col min="13017" max="13017" width="12.7109375" style="1" bestFit="1" customWidth="1"/>
    <col min="13018" max="13018" width="25.28515625" style="1" bestFit="1" customWidth="1"/>
    <col min="13019" max="13021" width="9.140625" style="1" customWidth="1"/>
    <col min="13022" max="13023" width="12.7109375" style="1" bestFit="1" customWidth="1"/>
    <col min="13024" max="13153" width="9.140625" style="1" customWidth="1"/>
    <col min="13154" max="13154" width="4.42578125" style="1" customWidth="1"/>
    <col min="13155" max="13156" width="0" style="1" hidden="1" customWidth="1"/>
    <col min="13157" max="13157" width="5.28515625" style="1" customWidth="1"/>
    <col min="13158" max="13158" width="6.5703125" style="1" customWidth="1"/>
    <col min="13159" max="13159" width="26.42578125" style="1" customWidth="1"/>
    <col min="13160" max="13160" width="6.5703125" style="1" customWidth="1"/>
    <col min="13161" max="13166" width="8.85546875" style="1" customWidth="1"/>
    <col min="13167" max="13167" width="13.42578125" style="1" customWidth="1"/>
    <col min="13168" max="13168" width="13.28515625" style="1" customWidth="1"/>
    <col min="13169" max="13169" width="9" style="1" customWidth="1"/>
    <col min="13170" max="13170" width="6.85546875" style="1" customWidth="1"/>
    <col min="13171" max="13171" width="5.42578125" style="1" customWidth="1"/>
    <col min="13172" max="13173" width="8.85546875" style="1" customWidth="1"/>
    <col min="13174" max="13174" width="10.7109375" style="1" customWidth="1"/>
    <col min="13175" max="13175" width="8.28515625" style="1" customWidth="1"/>
    <col min="13176" max="13176" width="7.7109375" style="1" customWidth="1"/>
    <col min="13177" max="13177" width="8.42578125" style="1" customWidth="1"/>
    <col min="13178" max="13178" width="9.140625" style="1" customWidth="1"/>
    <col min="13179" max="13179" width="8" style="1" customWidth="1"/>
    <col min="13180" max="13180" width="6.28515625" style="1" customWidth="1"/>
    <col min="13181" max="13181" width="7.28515625" style="1" customWidth="1"/>
    <col min="13182" max="13183" width="7.5703125" style="1" customWidth="1"/>
    <col min="13184" max="13184" width="6.7109375" style="1" customWidth="1"/>
    <col min="13185" max="13185" width="9.140625" style="1" customWidth="1"/>
    <col min="13186" max="13186" width="6.28515625" style="1" customWidth="1"/>
    <col min="13187" max="13188" width="8" style="1" customWidth="1"/>
    <col min="13189" max="13189" width="6.7109375" style="1" customWidth="1"/>
    <col min="13190" max="13190" width="9.140625" style="1" customWidth="1"/>
    <col min="13191" max="13191" width="7.28515625" style="1" customWidth="1"/>
    <col min="13192" max="13192" width="9.140625" style="1" customWidth="1"/>
    <col min="13193" max="13193" width="9.28515625" style="1" customWidth="1"/>
    <col min="13194" max="13205" width="0" style="1" hidden="1"/>
    <col min="13206" max="13206" width="6" style="1" customWidth="1"/>
    <col min="13207" max="13208" width="0" style="1" hidden="1" customWidth="1"/>
    <col min="13209" max="13209" width="5.5703125" style="1" bestFit="1" customWidth="1"/>
    <col min="13210" max="13210" width="6.7109375" style="1" customWidth="1"/>
    <col min="13211" max="13211" width="22" style="1" customWidth="1"/>
    <col min="13212" max="13212" width="6.5703125" style="1" customWidth="1"/>
    <col min="13213" max="13214" width="8.85546875" style="1" customWidth="1"/>
    <col min="13215" max="13215" width="14.28515625" style="1" customWidth="1"/>
    <col min="13216" max="13216" width="8.85546875" style="1" customWidth="1"/>
    <col min="13217" max="13217" width="12.7109375" style="1" customWidth="1"/>
    <col min="13218" max="13218" width="6.5703125" style="1" customWidth="1"/>
    <col min="13219" max="13219" width="13.7109375" style="1" customWidth="1"/>
    <col min="13220" max="13222" width="15.28515625" style="1" customWidth="1"/>
    <col min="13223" max="13223" width="12.7109375" style="1" customWidth="1"/>
    <col min="13224" max="13224" width="9.85546875" style="1" customWidth="1"/>
    <col min="13225" max="13225" width="13" style="1" customWidth="1"/>
    <col min="13226" max="13228" width="8.85546875" style="1" customWidth="1"/>
    <col min="13229" max="13232" width="10.7109375" style="1" customWidth="1"/>
    <col min="13233" max="13233" width="7.85546875" style="1" customWidth="1"/>
    <col min="13234" max="13234" width="0" style="1" hidden="1" customWidth="1"/>
    <col min="13235" max="13235" width="8.7109375" style="1" customWidth="1"/>
    <col min="13236" max="13236" width="9.42578125" style="1" customWidth="1"/>
    <col min="13237" max="13238" width="0" style="1" hidden="1" customWidth="1"/>
    <col min="13239" max="13239" width="8" style="1" customWidth="1"/>
    <col min="13240" max="13240" width="0" style="1" hidden="1" customWidth="1"/>
    <col min="13241" max="13241" width="8" style="1" customWidth="1"/>
    <col min="13242" max="13242" width="8.85546875" style="1" customWidth="1"/>
    <col min="13243" max="13243" width="0" style="1" hidden="1" customWidth="1"/>
    <col min="13244" max="13244" width="7" style="1" customWidth="1"/>
    <col min="13245" max="13245" width="0" style="1" hidden="1" customWidth="1"/>
    <col min="13246" max="13246" width="6.28515625" style="1" customWidth="1"/>
    <col min="13247" max="13247" width="7.7109375" style="1" customWidth="1"/>
    <col min="13248" max="13249" width="0" style="1" hidden="1" customWidth="1"/>
    <col min="13250" max="13250" width="5.7109375" style="1" customWidth="1"/>
    <col min="13251" max="13251" width="0" style="1" hidden="1" customWidth="1"/>
    <col min="13252" max="13252" width="4.42578125" style="1" customWidth="1"/>
    <col min="13253" max="13253" width="0" style="1" hidden="1" customWidth="1"/>
    <col min="13254" max="13254" width="10.42578125" style="1" bestFit="1" customWidth="1"/>
    <col min="13255" max="13255" width="9" style="1" bestFit="1" customWidth="1"/>
    <col min="13256" max="13258" width="9.140625" style="1" customWidth="1"/>
    <col min="13259" max="13259" width="7.5703125" style="1" customWidth="1"/>
    <col min="13260" max="13260" width="15.42578125" style="1" customWidth="1"/>
    <col min="13261" max="13261" width="15.28515625" style="1" customWidth="1"/>
    <col min="13262" max="13262" width="12.7109375" style="1" bestFit="1" customWidth="1"/>
    <col min="13263" max="13263" width="5.7109375" style="1" customWidth="1"/>
    <col min="13264" max="13264" width="14.85546875" style="1" customWidth="1"/>
    <col min="13265" max="13265" width="12.7109375" style="1" bestFit="1" customWidth="1"/>
    <col min="13266" max="13266" width="7.28515625" style="1" bestFit="1" customWidth="1"/>
    <col min="13267" max="13267" width="11.28515625" style="1" customWidth="1"/>
    <col min="13268" max="13268" width="12.7109375" style="1" bestFit="1" customWidth="1"/>
    <col min="13269" max="13269" width="7.85546875" style="1" customWidth="1"/>
    <col min="13270" max="13270" width="12.7109375" style="1" bestFit="1" customWidth="1"/>
    <col min="13271" max="13271" width="13.7109375" style="1" bestFit="1" customWidth="1"/>
    <col min="13272" max="13272" width="12.7109375" style="1" customWidth="1"/>
    <col min="13273" max="13273" width="12.7109375" style="1" bestFit="1" customWidth="1"/>
    <col min="13274" max="13274" width="25.28515625" style="1" bestFit="1" customWidth="1"/>
    <col min="13275" max="13277" width="9.140625" style="1" customWidth="1"/>
    <col min="13278" max="13279" width="12.7109375" style="1" bestFit="1" customWidth="1"/>
    <col min="13280" max="13409" width="9.140625" style="1" customWidth="1"/>
    <col min="13410" max="13410" width="4.42578125" style="1" customWidth="1"/>
    <col min="13411" max="13412" width="0" style="1" hidden="1" customWidth="1"/>
    <col min="13413" max="13413" width="5.28515625" style="1" customWidth="1"/>
    <col min="13414" max="13414" width="6.5703125" style="1" customWidth="1"/>
    <col min="13415" max="13415" width="26.42578125" style="1" customWidth="1"/>
    <col min="13416" max="13416" width="6.5703125" style="1" customWidth="1"/>
    <col min="13417" max="13422" width="8.85546875" style="1" customWidth="1"/>
    <col min="13423" max="13423" width="13.42578125" style="1" customWidth="1"/>
    <col min="13424" max="13424" width="13.28515625" style="1" customWidth="1"/>
    <col min="13425" max="13425" width="9" style="1" customWidth="1"/>
    <col min="13426" max="13426" width="6.85546875" style="1" customWidth="1"/>
    <col min="13427" max="13427" width="5.42578125" style="1" customWidth="1"/>
    <col min="13428" max="13429" width="8.85546875" style="1" customWidth="1"/>
    <col min="13430" max="13430" width="10.7109375" style="1" customWidth="1"/>
    <col min="13431" max="13431" width="8.28515625" style="1" customWidth="1"/>
    <col min="13432" max="13432" width="7.7109375" style="1" customWidth="1"/>
    <col min="13433" max="13433" width="8.42578125" style="1" customWidth="1"/>
    <col min="13434" max="13434" width="9.140625" style="1" customWidth="1"/>
    <col min="13435" max="13435" width="8" style="1" customWidth="1"/>
    <col min="13436" max="13436" width="6.28515625" style="1" customWidth="1"/>
    <col min="13437" max="13437" width="7.28515625" style="1" customWidth="1"/>
    <col min="13438" max="13439" width="7.5703125" style="1" customWidth="1"/>
    <col min="13440" max="13440" width="6.7109375" style="1" customWidth="1"/>
    <col min="13441" max="13441" width="9.140625" style="1" customWidth="1"/>
    <col min="13442" max="13442" width="6.28515625" style="1" customWidth="1"/>
    <col min="13443" max="13444" width="8" style="1" customWidth="1"/>
    <col min="13445" max="13445" width="6.7109375" style="1" customWidth="1"/>
    <col min="13446" max="13446" width="9.140625" style="1" customWidth="1"/>
    <col min="13447" max="13447" width="7.28515625" style="1" customWidth="1"/>
    <col min="13448" max="13448" width="9.140625" style="1" customWidth="1"/>
    <col min="13449" max="13449" width="9.28515625" style="1" customWidth="1"/>
    <col min="13450" max="13461" width="0" style="1" hidden="1"/>
    <col min="13462" max="13462" width="6" style="1" customWidth="1"/>
    <col min="13463" max="13464" width="0" style="1" hidden="1" customWidth="1"/>
    <col min="13465" max="13465" width="5.5703125" style="1" bestFit="1" customWidth="1"/>
    <col min="13466" max="13466" width="6.7109375" style="1" customWidth="1"/>
    <col min="13467" max="13467" width="22" style="1" customWidth="1"/>
    <col min="13468" max="13468" width="6.5703125" style="1" customWidth="1"/>
    <col min="13469" max="13470" width="8.85546875" style="1" customWidth="1"/>
    <col min="13471" max="13471" width="14.28515625" style="1" customWidth="1"/>
    <col min="13472" max="13472" width="8.85546875" style="1" customWidth="1"/>
    <col min="13473" max="13473" width="12.7109375" style="1" customWidth="1"/>
    <col min="13474" max="13474" width="6.5703125" style="1" customWidth="1"/>
    <col min="13475" max="13475" width="13.7109375" style="1" customWidth="1"/>
    <col min="13476" max="13478" width="15.28515625" style="1" customWidth="1"/>
    <col min="13479" max="13479" width="12.7109375" style="1" customWidth="1"/>
    <col min="13480" max="13480" width="9.85546875" style="1" customWidth="1"/>
    <col min="13481" max="13481" width="13" style="1" customWidth="1"/>
    <col min="13482" max="13484" width="8.85546875" style="1" customWidth="1"/>
    <col min="13485" max="13488" width="10.7109375" style="1" customWidth="1"/>
    <col min="13489" max="13489" width="7.85546875" style="1" customWidth="1"/>
    <col min="13490" max="13490" width="0" style="1" hidden="1" customWidth="1"/>
    <col min="13491" max="13491" width="8.7109375" style="1" customWidth="1"/>
    <col min="13492" max="13492" width="9.42578125" style="1" customWidth="1"/>
    <col min="13493" max="13494" width="0" style="1" hidden="1" customWidth="1"/>
    <col min="13495" max="13495" width="8" style="1" customWidth="1"/>
    <col min="13496" max="13496" width="0" style="1" hidden="1" customWidth="1"/>
    <col min="13497" max="13497" width="8" style="1" customWidth="1"/>
    <col min="13498" max="13498" width="8.85546875" style="1" customWidth="1"/>
    <col min="13499" max="13499" width="0" style="1" hidden="1" customWidth="1"/>
    <col min="13500" max="13500" width="7" style="1" customWidth="1"/>
    <col min="13501" max="13501" width="0" style="1" hidden="1" customWidth="1"/>
    <col min="13502" max="13502" width="6.28515625" style="1" customWidth="1"/>
    <col min="13503" max="13503" width="7.7109375" style="1" customWidth="1"/>
    <col min="13504" max="13505" width="0" style="1" hidden="1" customWidth="1"/>
    <col min="13506" max="13506" width="5.7109375" style="1" customWidth="1"/>
    <col min="13507" max="13507" width="0" style="1" hidden="1" customWidth="1"/>
    <col min="13508" max="13508" width="4.42578125" style="1" customWidth="1"/>
    <col min="13509" max="13509" width="0" style="1" hidden="1" customWidth="1"/>
    <col min="13510" max="13510" width="10.42578125" style="1" bestFit="1" customWidth="1"/>
    <col min="13511" max="13511" width="9" style="1" bestFit="1" customWidth="1"/>
    <col min="13512" max="13514" width="9.140625" style="1" customWidth="1"/>
    <col min="13515" max="13515" width="7.5703125" style="1" customWidth="1"/>
    <col min="13516" max="13516" width="15.42578125" style="1" customWidth="1"/>
    <col min="13517" max="13517" width="15.28515625" style="1" customWidth="1"/>
    <col min="13518" max="13518" width="12.7109375" style="1" bestFit="1" customWidth="1"/>
    <col min="13519" max="13519" width="5.7109375" style="1" customWidth="1"/>
    <col min="13520" max="13520" width="14.85546875" style="1" customWidth="1"/>
    <col min="13521" max="13521" width="12.7109375" style="1" bestFit="1" customWidth="1"/>
    <col min="13522" max="13522" width="7.28515625" style="1" bestFit="1" customWidth="1"/>
    <col min="13523" max="13523" width="11.28515625" style="1" customWidth="1"/>
    <col min="13524" max="13524" width="12.7109375" style="1" bestFit="1" customWidth="1"/>
    <col min="13525" max="13525" width="7.85546875" style="1" customWidth="1"/>
    <col min="13526" max="13526" width="12.7109375" style="1" bestFit="1" customWidth="1"/>
    <col min="13527" max="13527" width="13.7109375" style="1" bestFit="1" customWidth="1"/>
    <col min="13528" max="13528" width="12.7109375" style="1" customWidth="1"/>
    <col min="13529" max="13529" width="12.7109375" style="1" bestFit="1" customWidth="1"/>
    <col min="13530" max="13530" width="25.28515625" style="1" bestFit="1" customWidth="1"/>
    <col min="13531" max="13533" width="9.140625" style="1" customWidth="1"/>
    <col min="13534" max="13535" width="12.7109375" style="1" bestFit="1" customWidth="1"/>
    <col min="13536" max="13665" width="9.140625" style="1" customWidth="1"/>
    <col min="13666" max="13666" width="4.42578125" style="1" customWidth="1"/>
    <col min="13667" max="13668" width="0" style="1" hidden="1" customWidth="1"/>
    <col min="13669" max="13669" width="5.28515625" style="1" customWidth="1"/>
    <col min="13670" max="13670" width="6.5703125" style="1" customWidth="1"/>
    <col min="13671" max="13671" width="26.42578125" style="1" customWidth="1"/>
    <col min="13672" max="13672" width="6.5703125" style="1" customWidth="1"/>
    <col min="13673" max="13678" width="8.85546875" style="1" customWidth="1"/>
    <col min="13679" max="13679" width="13.42578125" style="1" customWidth="1"/>
    <col min="13680" max="13680" width="13.28515625" style="1" customWidth="1"/>
    <col min="13681" max="13681" width="9" style="1" customWidth="1"/>
    <col min="13682" max="13682" width="6.85546875" style="1" customWidth="1"/>
    <col min="13683" max="13683" width="5.42578125" style="1" customWidth="1"/>
    <col min="13684" max="13685" width="8.85546875" style="1" customWidth="1"/>
    <col min="13686" max="13686" width="10.7109375" style="1" customWidth="1"/>
    <col min="13687" max="13687" width="8.28515625" style="1" customWidth="1"/>
    <col min="13688" max="13688" width="7.7109375" style="1" customWidth="1"/>
    <col min="13689" max="13689" width="8.42578125" style="1" customWidth="1"/>
    <col min="13690" max="13690" width="9.140625" style="1" customWidth="1"/>
    <col min="13691" max="13691" width="8" style="1" customWidth="1"/>
    <col min="13692" max="13692" width="6.28515625" style="1" customWidth="1"/>
    <col min="13693" max="13693" width="7.28515625" style="1" customWidth="1"/>
    <col min="13694" max="13695" width="7.5703125" style="1" customWidth="1"/>
    <col min="13696" max="13696" width="6.7109375" style="1" customWidth="1"/>
    <col min="13697" max="13697" width="9.140625" style="1" customWidth="1"/>
    <col min="13698" max="13698" width="6.28515625" style="1" customWidth="1"/>
    <col min="13699" max="13700" width="8" style="1" customWidth="1"/>
    <col min="13701" max="13701" width="6.7109375" style="1" customWidth="1"/>
    <col min="13702" max="13702" width="9.140625" style="1" customWidth="1"/>
    <col min="13703" max="13703" width="7.28515625" style="1" customWidth="1"/>
    <col min="13704" max="13704" width="9.140625" style="1" customWidth="1"/>
    <col min="13705" max="13705" width="9.28515625" style="1" customWidth="1"/>
    <col min="13706" max="13717" width="0" style="1" hidden="1"/>
    <col min="13718" max="13718" width="6" style="1" customWidth="1"/>
    <col min="13719" max="13720" width="0" style="1" hidden="1" customWidth="1"/>
    <col min="13721" max="13721" width="5.5703125" style="1" bestFit="1" customWidth="1"/>
    <col min="13722" max="13722" width="6.7109375" style="1" customWidth="1"/>
    <col min="13723" max="13723" width="22" style="1" customWidth="1"/>
    <col min="13724" max="13724" width="6.5703125" style="1" customWidth="1"/>
    <col min="13725" max="13726" width="8.85546875" style="1" customWidth="1"/>
    <col min="13727" max="13727" width="14.28515625" style="1" customWidth="1"/>
    <col min="13728" max="13728" width="8.85546875" style="1" customWidth="1"/>
    <col min="13729" max="13729" width="12.7109375" style="1" customWidth="1"/>
    <col min="13730" max="13730" width="6.5703125" style="1" customWidth="1"/>
    <col min="13731" max="13731" width="13.7109375" style="1" customWidth="1"/>
    <col min="13732" max="13734" width="15.28515625" style="1" customWidth="1"/>
    <col min="13735" max="13735" width="12.7109375" style="1" customWidth="1"/>
    <col min="13736" max="13736" width="9.85546875" style="1" customWidth="1"/>
    <col min="13737" max="13737" width="13" style="1" customWidth="1"/>
    <col min="13738" max="13740" width="8.85546875" style="1" customWidth="1"/>
    <col min="13741" max="13744" width="10.7109375" style="1" customWidth="1"/>
    <col min="13745" max="13745" width="7.85546875" style="1" customWidth="1"/>
    <col min="13746" max="13746" width="0" style="1" hidden="1" customWidth="1"/>
    <col min="13747" max="13747" width="8.7109375" style="1" customWidth="1"/>
    <col min="13748" max="13748" width="9.42578125" style="1" customWidth="1"/>
    <col min="13749" max="13750" width="0" style="1" hidden="1" customWidth="1"/>
    <col min="13751" max="13751" width="8" style="1" customWidth="1"/>
    <col min="13752" max="13752" width="0" style="1" hidden="1" customWidth="1"/>
    <col min="13753" max="13753" width="8" style="1" customWidth="1"/>
    <col min="13754" max="13754" width="8.85546875" style="1" customWidth="1"/>
    <col min="13755" max="13755" width="0" style="1" hidden="1" customWidth="1"/>
    <col min="13756" max="13756" width="7" style="1" customWidth="1"/>
    <col min="13757" max="13757" width="0" style="1" hidden="1" customWidth="1"/>
    <col min="13758" max="13758" width="6.28515625" style="1" customWidth="1"/>
    <col min="13759" max="13759" width="7.7109375" style="1" customWidth="1"/>
    <col min="13760" max="13761" width="0" style="1" hidden="1" customWidth="1"/>
    <col min="13762" max="13762" width="5.7109375" style="1" customWidth="1"/>
    <col min="13763" max="13763" width="0" style="1" hidden="1" customWidth="1"/>
    <col min="13764" max="13764" width="4.42578125" style="1" customWidth="1"/>
    <col min="13765" max="13765" width="0" style="1" hidden="1" customWidth="1"/>
    <col min="13766" max="13766" width="10.42578125" style="1" bestFit="1" customWidth="1"/>
    <col min="13767" max="13767" width="9" style="1" bestFit="1" customWidth="1"/>
    <col min="13768" max="13770" width="9.140625" style="1" customWidth="1"/>
    <col min="13771" max="13771" width="7.5703125" style="1" customWidth="1"/>
    <col min="13772" max="13772" width="15.42578125" style="1" customWidth="1"/>
    <col min="13773" max="13773" width="15.28515625" style="1" customWidth="1"/>
    <col min="13774" max="13774" width="12.7109375" style="1" bestFit="1" customWidth="1"/>
    <col min="13775" max="13775" width="5.7109375" style="1" customWidth="1"/>
    <col min="13776" max="13776" width="14.85546875" style="1" customWidth="1"/>
    <col min="13777" max="13777" width="12.7109375" style="1" bestFit="1" customWidth="1"/>
    <col min="13778" max="13778" width="7.28515625" style="1" bestFit="1" customWidth="1"/>
    <col min="13779" max="13779" width="11.28515625" style="1" customWidth="1"/>
    <col min="13780" max="13780" width="12.7109375" style="1" bestFit="1" customWidth="1"/>
    <col min="13781" max="13781" width="7.85546875" style="1" customWidth="1"/>
    <col min="13782" max="13782" width="12.7109375" style="1" bestFit="1" customWidth="1"/>
    <col min="13783" max="13783" width="13.7109375" style="1" bestFit="1" customWidth="1"/>
    <col min="13784" max="13784" width="12.7109375" style="1" customWidth="1"/>
    <col min="13785" max="13785" width="12.7109375" style="1" bestFit="1" customWidth="1"/>
    <col min="13786" max="13786" width="25.28515625" style="1" bestFit="1" customWidth="1"/>
    <col min="13787" max="13789" width="9.140625" style="1" customWidth="1"/>
    <col min="13790" max="13791" width="12.7109375" style="1" bestFit="1" customWidth="1"/>
    <col min="13792" max="13921" width="9.140625" style="1" customWidth="1"/>
    <col min="13922" max="13922" width="4.42578125" style="1" customWidth="1"/>
    <col min="13923" max="13924" width="0" style="1" hidden="1" customWidth="1"/>
    <col min="13925" max="13925" width="5.28515625" style="1" customWidth="1"/>
    <col min="13926" max="13926" width="6.5703125" style="1" customWidth="1"/>
    <col min="13927" max="13927" width="26.42578125" style="1" customWidth="1"/>
    <col min="13928" max="13928" width="6.5703125" style="1" customWidth="1"/>
    <col min="13929" max="13934" width="8.85546875" style="1" customWidth="1"/>
    <col min="13935" max="13935" width="13.42578125" style="1" customWidth="1"/>
    <col min="13936" max="13936" width="13.28515625" style="1" customWidth="1"/>
    <col min="13937" max="13937" width="9" style="1" customWidth="1"/>
    <col min="13938" max="13938" width="6.85546875" style="1" customWidth="1"/>
    <col min="13939" max="13939" width="5.42578125" style="1" customWidth="1"/>
    <col min="13940" max="13941" width="8.85546875" style="1" customWidth="1"/>
    <col min="13942" max="13942" width="10.7109375" style="1" customWidth="1"/>
    <col min="13943" max="13943" width="8.28515625" style="1" customWidth="1"/>
    <col min="13944" max="13944" width="7.7109375" style="1" customWidth="1"/>
    <col min="13945" max="13945" width="8.42578125" style="1" customWidth="1"/>
    <col min="13946" max="13946" width="9.140625" style="1" customWidth="1"/>
    <col min="13947" max="13947" width="8" style="1" customWidth="1"/>
    <col min="13948" max="13948" width="6.28515625" style="1" customWidth="1"/>
    <col min="13949" max="13949" width="7.28515625" style="1" customWidth="1"/>
    <col min="13950" max="13951" width="7.5703125" style="1" customWidth="1"/>
    <col min="13952" max="13952" width="6.7109375" style="1" customWidth="1"/>
    <col min="13953" max="13953" width="9.140625" style="1" customWidth="1"/>
    <col min="13954" max="13954" width="6.28515625" style="1" customWidth="1"/>
    <col min="13955" max="13956" width="8" style="1" customWidth="1"/>
    <col min="13957" max="13957" width="6.7109375" style="1" customWidth="1"/>
    <col min="13958" max="13958" width="9.140625" style="1" customWidth="1"/>
    <col min="13959" max="13959" width="7.28515625" style="1" customWidth="1"/>
    <col min="13960" max="13960" width="9.140625" style="1" customWidth="1"/>
    <col min="13961" max="13961" width="9.28515625" style="1" customWidth="1"/>
    <col min="13962" max="13973" width="0" style="1" hidden="1"/>
    <col min="13974" max="13974" width="6" style="1" customWidth="1"/>
    <col min="13975" max="13976" width="0" style="1" hidden="1" customWidth="1"/>
    <col min="13977" max="13977" width="5.5703125" style="1" bestFit="1" customWidth="1"/>
    <col min="13978" max="13978" width="6.7109375" style="1" customWidth="1"/>
    <col min="13979" max="13979" width="22" style="1" customWidth="1"/>
    <col min="13980" max="13980" width="6.5703125" style="1" customWidth="1"/>
    <col min="13981" max="13982" width="8.85546875" style="1" customWidth="1"/>
    <col min="13983" max="13983" width="14.28515625" style="1" customWidth="1"/>
    <col min="13984" max="13984" width="8.85546875" style="1" customWidth="1"/>
    <col min="13985" max="13985" width="12.7109375" style="1" customWidth="1"/>
    <col min="13986" max="13986" width="6.5703125" style="1" customWidth="1"/>
    <col min="13987" max="13987" width="13.7109375" style="1" customWidth="1"/>
    <col min="13988" max="13990" width="15.28515625" style="1" customWidth="1"/>
    <col min="13991" max="13991" width="12.7109375" style="1" customWidth="1"/>
    <col min="13992" max="13992" width="9.85546875" style="1" customWidth="1"/>
    <col min="13993" max="13993" width="13" style="1" customWidth="1"/>
    <col min="13994" max="13996" width="8.85546875" style="1" customWidth="1"/>
    <col min="13997" max="14000" width="10.7109375" style="1" customWidth="1"/>
    <col min="14001" max="14001" width="7.85546875" style="1" customWidth="1"/>
    <col min="14002" max="14002" width="0" style="1" hidden="1" customWidth="1"/>
    <col min="14003" max="14003" width="8.7109375" style="1" customWidth="1"/>
    <col min="14004" max="14004" width="9.42578125" style="1" customWidth="1"/>
    <col min="14005" max="14006" width="0" style="1" hidden="1" customWidth="1"/>
    <col min="14007" max="14007" width="8" style="1" customWidth="1"/>
    <col min="14008" max="14008" width="0" style="1" hidden="1" customWidth="1"/>
    <col min="14009" max="14009" width="8" style="1" customWidth="1"/>
    <col min="14010" max="14010" width="8.85546875" style="1" customWidth="1"/>
    <col min="14011" max="14011" width="0" style="1" hidden="1" customWidth="1"/>
    <col min="14012" max="14012" width="7" style="1" customWidth="1"/>
    <col min="14013" max="14013" width="0" style="1" hidden="1" customWidth="1"/>
    <col min="14014" max="14014" width="6.28515625" style="1" customWidth="1"/>
    <col min="14015" max="14015" width="7.7109375" style="1" customWidth="1"/>
    <col min="14016" max="14017" width="0" style="1" hidden="1" customWidth="1"/>
    <col min="14018" max="14018" width="5.7109375" style="1" customWidth="1"/>
    <col min="14019" max="14019" width="0" style="1" hidden="1" customWidth="1"/>
    <col min="14020" max="14020" width="4.42578125" style="1" customWidth="1"/>
    <col min="14021" max="14021" width="0" style="1" hidden="1" customWidth="1"/>
    <col min="14022" max="14022" width="10.42578125" style="1" bestFit="1" customWidth="1"/>
    <col min="14023" max="14023" width="9" style="1" bestFit="1" customWidth="1"/>
    <col min="14024" max="14026" width="9.140625" style="1" customWidth="1"/>
    <col min="14027" max="14027" width="7.5703125" style="1" customWidth="1"/>
    <col min="14028" max="14028" width="15.42578125" style="1" customWidth="1"/>
    <col min="14029" max="14029" width="15.28515625" style="1" customWidth="1"/>
    <col min="14030" max="14030" width="12.7109375" style="1" bestFit="1" customWidth="1"/>
    <col min="14031" max="14031" width="5.7109375" style="1" customWidth="1"/>
    <col min="14032" max="14032" width="14.85546875" style="1" customWidth="1"/>
    <col min="14033" max="14033" width="12.7109375" style="1" bestFit="1" customWidth="1"/>
    <col min="14034" max="14034" width="7.28515625" style="1" bestFit="1" customWidth="1"/>
    <col min="14035" max="14035" width="11.28515625" style="1" customWidth="1"/>
    <col min="14036" max="14036" width="12.7109375" style="1" bestFit="1" customWidth="1"/>
    <col min="14037" max="14037" width="7.85546875" style="1" customWidth="1"/>
    <col min="14038" max="14038" width="12.7109375" style="1" bestFit="1" customWidth="1"/>
    <col min="14039" max="14039" width="13.7109375" style="1" bestFit="1" customWidth="1"/>
    <col min="14040" max="14040" width="12.7109375" style="1" customWidth="1"/>
    <col min="14041" max="14041" width="12.7109375" style="1" bestFit="1" customWidth="1"/>
    <col min="14042" max="14042" width="25.28515625" style="1" bestFit="1" customWidth="1"/>
    <col min="14043" max="14045" width="9.140625" style="1" customWidth="1"/>
    <col min="14046" max="14047" width="12.7109375" style="1" bestFit="1" customWidth="1"/>
    <col min="14048" max="14177" width="9.140625" style="1" customWidth="1"/>
    <col min="14178" max="14178" width="4.42578125" style="1" customWidth="1"/>
    <col min="14179" max="14180" width="0" style="1" hidden="1" customWidth="1"/>
    <col min="14181" max="14181" width="5.28515625" style="1" customWidth="1"/>
    <col min="14182" max="14182" width="6.5703125" style="1" customWidth="1"/>
    <col min="14183" max="14183" width="26.42578125" style="1" customWidth="1"/>
    <col min="14184" max="14184" width="6.5703125" style="1" customWidth="1"/>
    <col min="14185" max="14190" width="8.85546875" style="1" customWidth="1"/>
    <col min="14191" max="14191" width="13.42578125" style="1" customWidth="1"/>
    <col min="14192" max="14192" width="13.28515625" style="1" customWidth="1"/>
    <col min="14193" max="14193" width="9" style="1" customWidth="1"/>
    <col min="14194" max="14194" width="6.85546875" style="1" customWidth="1"/>
    <col min="14195" max="14195" width="5.42578125" style="1" customWidth="1"/>
    <col min="14196" max="14197" width="8.85546875" style="1" customWidth="1"/>
    <col min="14198" max="14198" width="10.7109375" style="1" customWidth="1"/>
    <col min="14199" max="14199" width="8.28515625" style="1" customWidth="1"/>
    <col min="14200" max="14200" width="7.7109375" style="1" customWidth="1"/>
    <col min="14201" max="14201" width="8.42578125" style="1" customWidth="1"/>
    <col min="14202" max="14202" width="9.140625" style="1" customWidth="1"/>
    <col min="14203" max="14203" width="8" style="1" customWidth="1"/>
    <col min="14204" max="14204" width="6.28515625" style="1" customWidth="1"/>
    <col min="14205" max="14205" width="7.28515625" style="1" customWidth="1"/>
    <col min="14206" max="14207" width="7.5703125" style="1" customWidth="1"/>
    <col min="14208" max="14208" width="6.7109375" style="1" customWidth="1"/>
    <col min="14209" max="14209" width="9.140625" style="1" customWidth="1"/>
    <col min="14210" max="14210" width="6.28515625" style="1" customWidth="1"/>
    <col min="14211" max="14212" width="8" style="1" customWidth="1"/>
    <col min="14213" max="14213" width="6.7109375" style="1" customWidth="1"/>
    <col min="14214" max="14214" width="9.140625" style="1" customWidth="1"/>
    <col min="14215" max="14215" width="7.28515625" style="1" customWidth="1"/>
    <col min="14216" max="14216" width="9.140625" style="1" customWidth="1"/>
    <col min="14217" max="14217" width="9.28515625" style="1" customWidth="1"/>
    <col min="14218" max="14229" width="0" style="1" hidden="1"/>
    <col min="14230" max="14230" width="6" style="1" customWidth="1"/>
    <col min="14231" max="14232" width="0" style="1" hidden="1" customWidth="1"/>
    <col min="14233" max="14233" width="5.5703125" style="1" bestFit="1" customWidth="1"/>
    <col min="14234" max="14234" width="6.7109375" style="1" customWidth="1"/>
    <col min="14235" max="14235" width="22" style="1" customWidth="1"/>
    <col min="14236" max="14236" width="6.5703125" style="1" customWidth="1"/>
    <col min="14237" max="14238" width="8.85546875" style="1" customWidth="1"/>
    <col min="14239" max="14239" width="14.28515625" style="1" customWidth="1"/>
    <col min="14240" max="14240" width="8.85546875" style="1" customWidth="1"/>
    <col min="14241" max="14241" width="12.7109375" style="1" customWidth="1"/>
    <col min="14242" max="14242" width="6.5703125" style="1" customWidth="1"/>
    <col min="14243" max="14243" width="13.7109375" style="1" customWidth="1"/>
    <col min="14244" max="14246" width="15.28515625" style="1" customWidth="1"/>
    <col min="14247" max="14247" width="12.7109375" style="1" customWidth="1"/>
    <col min="14248" max="14248" width="9.85546875" style="1" customWidth="1"/>
    <col min="14249" max="14249" width="13" style="1" customWidth="1"/>
    <col min="14250" max="14252" width="8.85546875" style="1" customWidth="1"/>
    <col min="14253" max="14256" width="10.7109375" style="1" customWidth="1"/>
    <col min="14257" max="14257" width="7.85546875" style="1" customWidth="1"/>
    <col min="14258" max="14258" width="0" style="1" hidden="1" customWidth="1"/>
    <col min="14259" max="14259" width="8.7109375" style="1" customWidth="1"/>
    <col min="14260" max="14260" width="9.42578125" style="1" customWidth="1"/>
    <col min="14261" max="14262" width="0" style="1" hidden="1" customWidth="1"/>
    <col min="14263" max="14263" width="8" style="1" customWidth="1"/>
    <col min="14264" max="14264" width="0" style="1" hidden="1" customWidth="1"/>
    <col min="14265" max="14265" width="8" style="1" customWidth="1"/>
    <col min="14266" max="14266" width="8.85546875" style="1" customWidth="1"/>
    <col min="14267" max="14267" width="0" style="1" hidden="1" customWidth="1"/>
    <col min="14268" max="14268" width="7" style="1" customWidth="1"/>
    <col min="14269" max="14269" width="0" style="1" hidden="1" customWidth="1"/>
    <col min="14270" max="14270" width="6.28515625" style="1" customWidth="1"/>
    <col min="14271" max="14271" width="7.7109375" style="1" customWidth="1"/>
    <col min="14272" max="14273" width="0" style="1" hidden="1" customWidth="1"/>
    <col min="14274" max="14274" width="5.7109375" style="1" customWidth="1"/>
    <col min="14275" max="14275" width="0" style="1" hidden="1" customWidth="1"/>
    <col min="14276" max="14276" width="4.42578125" style="1" customWidth="1"/>
    <col min="14277" max="14277" width="0" style="1" hidden="1" customWidth="1"/>
    <col min="14278" max="14278" width="10.42578125" style="1" bestFit="1" customWidth="1"/>
    <col min="14279" max="14279" width="9" style="1" bestFit="1" customWidth="1"/>
    <col min="14280" max="14282" width="9.140625" style="1" customWidth="1"/>
    <col min="14283" max="14283" width="7.5703125" style="1" customWidth="1"/>
    <col min="14284" max="14284" width="15.42578125" style="1" customWidth="1"/>
    <col min="14285" max="14285" width="15.28515625" style="1" customWidth="1"/>
    <col min="14286" max="14286" width="12.7109375" style="1" bestFit="1" customWidth="1"/>
    <col min="14287" max="14287" width="5.7109375" style="1" customWidth="1"/>
    <col min="14288" max="14288" width="14.85546875" style="1" customWidth="1"/>
    <col min="14289" max="14289" width="12.7109375" style="1" bestFit="1" customWidth="1"/>
    <col min="14290" max="14290" width="7.28515625" style="1" bestFit="1" customWidth="1"/>
    <col min="14291" max="14291" width="11.28515625" style="1" customWidth="1"/>
    <col min="14292" max="14292" width="12.7109375" style="1" bestFit="1" customWidth="1"/>
    <col min="14293" max="14293" width="7.85546875" style="1" customWidth="1"/>
    <col min="14294" max="14294" width="12.7109375" style="1" bestFit="1" customWidth="1"/>
    <col min="14295" max="14295" width="13.7109375" style="1" bestFit="1" customWidth="1"/>
    <col min="14296" max="14296" width="12.7109375" style="1" customWidth="1"/>
    <col min="14297" max="14297" width="12.7109375" style="1" bestFit="1" customWidth="1"/>
    <col min="14298" max="14298" width="25.28515625" style="1" bestFit="1" customWidth="1"/>
    <col min="14299" max="14301" width="9.140625" style="1" customWidth="1"/>
    <col min="14302" max="14303" width="12.7109375" style="1" bestFit="1" customWidth="1"/>
    <col min="14304" max="14433" width="9.140625" style="1" customWidth="1"/>
    <col min="14434" max="14434" width="4.42578125" style="1" customWidth="1"/>
    <col min="14435" max="14436" width="0" style="1" hidden="1" customWidth="1"/>
    <col min="14437" max="14437" width="5.28515625" style="1" customWidth="1"/>
    <col min="14438" max="14438" width="6.5703125" style="1" customWidth="1"/>
    <col min="14439" max="14439" width="26.42578125" style="1" customWidth="1"/>
    <col min="14440" max="14440" width="6.5703125" style="1" customWidth="1"/>
    <col min="14441" max="14446" width="8.85546875" style="1" customWidth="1"/>
    <col min="14447" max="14447" width="13.42578125" style="1" customWidth="1"/>
    <col min="14448" max="14448" width="13.28515625" style="1" customWidth="1"/>
    <col min="14449" max="14449" width="9" style="1" customWidth="1"/>
    <col min="14450" max="14450" width="6.85546875" style="1" customWidth="1"/>
    <col min="14451" max="14451" width="5.42578125" style="1" customWidth="1"/>
    <col min="14452" max="14453" width="8.85546875" style="1" customWidth="1"/>
    <col min="14454" max="14454" width="10.7109375" style="1" customWidth="1"/>
    <col min="14455" max="14455" width="8.28515625" style="1" customWidth="1"/>
    <col min="14456" max="14456" width="7.7109375" style="1" customWidth="1"/>
    <col min="14457" max="14457" width="8.42578125" style="1" customWidth="1"/>
    <col min="14458" max="14458" width="9.140625" style="1" customWidth="1"/>
    <col min="14459" max="14459" width="8" style="1" customWidth="1"/>
    <col min="14460" max="14460" width="6.28515625" style="1" customWidth="1"/>
    <col min="14461" max="14461" width="7.28515625" style="1" customWidth="1"/>
    <col min="14462" max="14463" width="7.5703125" style="1" customWidth="1"/>
    <col min="14464" max="14464" width="6.7109375" style="1" customWidth="1"/>
    <col min="14465" max="14465" width="9.140625" style="1" customWidth="1"/>
    <col min="14466" max="14466" width="6.28515625" style="1" customWidth="1"/>
    <col min="14467" max="14468" width="8" style="1" customWidth="1"/>
    <col min="14469" max="14469" width="6.7109375" style="1" customWidth="1"/>
    <col min="14470" max="14470" width="9.140625" style="1" customWidth="1"/>
    <col min="14471" max="14471" width="7.28515625" style="1" customWidth="1"/>
    <col min="14472" max="14472" width="9.140625" style="1" customWidth="1"/>
    <col min="14473" max="14473" width="9.28515625" style="1" customWidth="1"/>
    <col min="14474" max="14485" width="0" style="1" hidden="1"/>
    <col min="14486" max="14486" width="6" style="1" customWidth="1"/>
    <col min="14487" max="14488" width="0" style="1" hidden="1" customWidth="1"/>
    <col min="14489" max="14489" width="5.5703125" style="1" bestFit="1" customWidth="1"/>
    <col min="14490" max="14490" width="6.7109375" style="1" customWidth="1"/>
    <col min="14491" max="14491" width="22" style="1" customWidth="1"/>
    <col min="14492" max="14492" width="6.5703125" style="1" customWidth="1"/>
    <col min="14493" max="14494" width="8.85546875" style="1" customWidth="1"/>
    <col min="14495" max="14495" width="14.28515625" style="1" customWidth="1"/>
    <col min="14496" max="14496" width="8.85546875" style="1" customWidth="1"/>
    <col min="14497" max="14497" width="12.7109375" style="1" customWidth="1"/>
    <col min="14498" max="14498" width="6.5703125" style="1" customWidth="1"/>
    <col min="14499" max="14499" width="13.7109375" style="1" customWidth="1"/>
    <col min="14500" max="14502" width="15.28515625" style="1" customWidth="1"/>
    <col min="14503" max="14503" width="12.7109375" style="1" customWidth="1"/>
    <col min="14504" max="14504" width="9.85546875" style="1" customWidth="1"/>
    <col min="14505" max="14505" width="13" style="1" customWidth="1"/>
    <col min="14506" max="14508" width="8.85546875" style="1" customWidth="1"/>
    <col min="14509" max="14512" width="10.7109375" style="1" customWidth="1"/>
    <col min="14513" max="14513" width="7.85546875" style="1" customWidth="1"/>
    <col min="14514" max="14514" width="0" style="1" hidden="1" customWidth="1"/>
    <col min="14515" max="14515" width="8.7109375" style="1" customWidth="1"/>
    <col min="14516" max="14516" width="9.42578125" style="1" customWidth="1"/>
    <col min="14517" max="14518" width="0" style="1" hidden="1" customWidth="1"/>
    <col min="14519" max="14519" width="8" style="1" customWidth="1"/>
    <col min="14520" max="14520" width="0" style="1" hidden="1" customWidth="1"/>
    <col min="14521" max="14521" width="8" style="1" customWidth="1"/>
    <col min="14522" max="14522" width="8.85546875" style="1" customWidth="1"/>
    <col min="14523" max="14523" width="0" style="1" hidden="1" customWidth="1"/>
    <col min="14524" max="14524" width="7" style="1" customWidth="1"/>
    <col min="14525" max="14525" width="0" style="1" hidden="1" customWidth="1"/>
    <col min="14526" max="14526" width="6.28515625" style="1" customWidth="1"/>
    <col min="14527" max="14527" width="7.7109375" style="1" customWidth="1"/>
    <col min="14528" max="14529" width="0" style="1" hidden="1" customWidth="1"/>
    <col min="14530" max="14530" width="5.7109375" style="1" customWidth="1"/>
    <col min="14531" max="14531" width="0" style="1" hidden="1" customWidth="1"/>
    <col min="14532" max="14532" width="4.42578125" style="1" customWidth="1"/>
    <col min="14533" max="14533" width="0" style="1" hidden="1" customWidth="1"/>
    <col min="14534" max="14534" width="10.42578125" style="1" bestFit="1" customWidth="1"/>
    <col min="14535" max="14535" width="9" style="1" bestFit="1" customWidth="1"/>
    <col min="14536" max="14538" width="9.140625" style="1" customWidth="1"/>
    <col min="14539" max="14539" width="7.5703125" style="1" customWidth="1"/>
    <col min="14540" max="14540" width="15.42578125" style="1" customWidth="1"/>
    <col min="14541" max="14541" width="15.28515625" style="1" customWidth="1"/>
    <col min="14542" max="14542" width="12.7109375" style="1" bestFit="1" customWidth="1"/>
    <col min="14543" max="14543" width="5.7109375" style="1" customWidth="1"/>
    <col min="14544" max="14544" width="14.85546875" style="1" customWidth="1"/>
    <col min="14545" max="14545" width="12.7109375" style="1" bestFit="1" customWidth="1"/>
    <col min="14546" max="14546" width="7.28515625" style="1" bestFit="1" customWidth="1"/>
    <col min="14547" max="14547" width="11.28515625" style="1" customWidth="1"/>
    <col min="14548" max="14548" width="12.7109375" style="1" bestFit="1" customWidth="1"/>
    <col min="14549" max="14549" width="7.85546875" style="1" customWidth="1"/>
    <col min="14550" max="14550" width="12.7109375" style="1" bestFit="1" customWidth="1"/>
    <col min="14551" max="14551" width="13.7109375" style="1" bestFit="1" customWidth="1"/>
    <col min="14552" max="14552" width="12.7109375" style="1" customWidth="1"/>
    <col min="14553" max="14553" width="12.7109375" style="1" bestFit="1" customWidth="1"/>
    <col min="14554" max="14554" width="25.28515625" style="1" bestFit="1" customWidth="1"/>
    <col min="14555" max="14557" width="9.140625" style="1" customWidth="1"/>
    <col min="14558" max="14559" width="12.7109375" style="1" bestFit="1" customWidth="1"/>
    <col min="14560" max="14689" width="9.140625" style="1" customWidth="1"/>
    <col min="14690" max="14690" width="4.42578125" style="1" customWidth="1"/>
    <col min="14691" max="14692" width="0" style="1" hidden="1" customWidth="1"/>
    <col min="14693" max="14693" width="5.28515625" style="1" customWidth="1"/>
    <col min="14694" max="14694" width="6.5703125" style="1" customWidth="1"/>
    <col min="14695" max="14695" width="26.42578125" style="1" customWidth="1"/>
    <col min="14696" max="14696" width="6.5703125" style="1" customWidth="1"/>
    <col min="14697" max="14702" width="8.85546875" style="1" customWidth="1"/>
    <col min="14703" max="14703" width="13.42578125" style="1" customWidth="1"/>
    <col min="14704" max="14704" width="13.28515625" style="1" customWidth="1"/>
    <col min="14705" max="14705" width="9" style="1" customWidth="1"/>
    <col min="14706" max="14706" width="6.85546875" style="1" customWidth="1"/>
    <col min="14707" max="14707" width="5.42578125" style="1" customWidth="1"/>
    <col min="14708" max="14709" width="8.85546875" style="1" customWidth="1"/>
    <col min="14710" max="14710" width="10.7109375" style="1" customWidth="1"/>
    <col min="14711" max="14711" width="8.28515625" style="1" customWidth="1"/>
    <col min="14712" max="14712" width="7.7109375" style="1" customWidth="1"/>
    <col min="14713" max="14713" width="8.42578125" style="1" customWidth="1"/>
    <col min="14714" max="14714" width="9.140625" style="1" customWidth="1"/>
    <col min="14715" max="14715" width="8" style="1" customWidth="1"/>
    <col min="14716" max="14716" width="6.28515625" style="1" customWidth="1"/>
    <col min="14717" max="14717" width="7.28515625" style="1" customWidth="1"/>
    <col min="14718" max="14719" width="7.5703125" style="1" customWidth="1"/>
    <col min="14720" max="14720" width="6.7109375" style="1" customWidth="1"/>
    <col min="14721" max="14721" width="9.140625" style="1" customWidth="1"/>
    <col min="14722" max="14722" width="6.28515625" style="1" customWidth="1"/>
    <col min="14723" max="14724" width="8" style="1" customWidth="1"/>
    <col min="14725" max="14725" width="6.7109375" style="1" customWidth="1"/>
    <col min="14726" max="14726" width="9.140625" style="1" customWidth="1"/>
    <col min="14727" max="14727" width="7.28515625" style="1" customWidth="1"/>
    <col min="14728" max="14728" width="9.140625" style="1" customWidth="1"/>
    <col min="14729" max="14729" width="9.28515625" style="1" customWidth="1"/>
    <col min="14730" max="14741" width="0" style="1" hidden="1"/>
    <col min="14742" max="14742" width="6" style="1" customWidth="1"/>
    <col min="14743" max="14744" width="0" style="1" hidden="1" customWidth="1"/>
    <col min="14745" max="14745" width="5.5703125" style="1" bestFit="1" customWidth="1"/>
    <col min="14746" max="14746" width="6.7109375" style="1" customWidth="1"/>
    <col min="14747" max="14747" width="22" style="1" customWidth="1"/>
    <col min="14748" max="14748" width="6.5703125" style="1" customWidth="1"/>
    <col min="14749" max="14750" width="8.85546875" style="1" customWidth="1"/>
    <col min="14751" max="14751" width="14.28515625" style="1" customWidth="1"/>
    <col min="14752" max="14752" width="8.85546875" style="1" customWidth="1"/>
    <col min="14753" max="14753" width="12.7109375" style="1" customWidth="1"/>
    <col min="14754" max="14754" width="6.5703125" style="1" customWidth="1"/>
    <col min="14755" max="14755" width="13.7109375" style="1" customWidth="1"/>
    <col min="14756" max="14758" width="15.28515625" style="1" customWidth="1"/>
    <col min="14759" max="14759" width="12.7109375" style="1" customWidth="1"/>
    <col min="14760" max="14760" width="9.85546875" style="1" customWidth="1"/>
    <col min="14761" max="14761" width="13" style="1" customWidth="1"/>
    <col min="14762" max="14764" width="8.85546875" style="1" customWidth="1"/>
    <col min="14765" max="14768" width="10.7109375" style="1" customWidth="1"/>
    <col min="14769" max="14769" width="7.85546875" style="1" customWidth="1"/>
    <col min="14770" max="14770" width="0" style="1" hidden="1" customWidth="1"/>
    <col min="14771" max="14771" width="8.7109375" style="1" customWidth="1"/>
    <col min="14772" max="14772" width="9.42578125" style="1" customWidth="1"/>
    <col min="14773" max="14774" width="0" style="1" hidden="1" customWidth="1"/>
    <col min="14775" max="14775" width="8" style="1" customWidth="1"/>
    <col min="14776" max="14776" width="0" style="1" hidden="1" customWidth="1"/>
    <col min="14777" max="14777" width="8" style="1" customWidth="1"/>
    <col min="14778" max="14778" width="8.85546875" style="1" customWidth="1"/>
    <col min="14779" max="14779" width="0" style="1" hidden="1" customWidth="1"/>
    <col min="14780" max="14780" width="7" style="1" customWidth="1"/>
    <col min="14781" max="14781" width="0" style="1" hidden="1" customWidth="1"/>
    <col min="14782" max="14782" width="6.28515625" style="1" customWidth="1"/>
    <col min="14783" max="14783" width="7.7109375" style="1" customWidth="1"/>
    <col min="14784" max="14785" width="0" style="1" hidden="1" customWidth="1"/>
    <col min="14786" max="14786" width="5.7109375" style="1" customWidth="1"/>
    <col min="14787" max="14787" width="0" style="1" hidden="1" customWidth="1"/>
    <col min="14788" max="14788" width="4.42578125" style="1" customWidth="1"/>
    <col min="14789" max="14789" width="0" style="1" hidden="1" customWidth="1"/>
    <col min="14790" max="14790" width="10.42578125" style="1" bestFit="1" customWidth="1"/>
    <col min="14791" max="14791" width="9" style="1" bestFit="1" customWidth="1"/>
    <col min="14792" max="14794" width="9.140625" style="1" customWidth="1"/>
    <col min="14795" max="14795" width="7.5703125" style="1" customWidth="1"/>
    <col min="14796" max="14796" width="15.42578125" style="1" customWidth="1"/>
    <col min="14797" max="14797" width="15.28515625" style="1" customWidth="1"/>
    <col min="14798" max="14798" width="12.7109375" style="1" bestFit="1" customWidth="1"/>
    <col min="14799" max="14799" width="5.7109375" style="1" customWidth="1"/>
    <col min="14800" max="14800" width="14.85546875" style="1" customWidth="1"/>
    <col min="14801" max="14801" width="12.7109375" style="1" bestFit="1" customWidth="1"/>
    <col min="14802" max="14802" width="7.28515625" style="1" bestFit="1" customWidth="1"/>
    <col min="14803" max="14803" width="11.28515625" style="1" customWidth="1"/>
    <col min="14804" max="14804" width="12.7109375" style="1" bestFit="1" customWidth="1"/>
    <col min="14805" max="14805" width="7.85546875" style="1" customWidth="1"/>
    <col min="14806" max="14806" width="12.7109375" style="1" bestFit="1" customWidth="1"/>
    <col min="14807" max="14807" width="13.7109375" style="1" bestFit="1" customWidth="1"/>
    <col min="14808" max="14808" width="12.7109375" style="1" customWidth="1"/>
    <col min="14809" max="14809" width="12.7109375" style="1" bestFit="1" customWidth="1"/>
    <col min="14810" max="14810" width="25.28515625" style="1" bestFit="1" customWidth="1"/>
    <col min="14811" max="14813" width="9.140625" style="1" customWidth="1"/>
    <col min="14814" max="14815" width="12.7109375" style="1" bestFit="1" customWidth="1"/>
    <col min="14816" max="14945" width="9.140625" style="1" customWidth="1"/>
    <col min="14946" max="14946" width="4.42578125" style="1" customWidth="1"/>
    <col min="14947" max="14948" width="0" style="1" hidden="1" customWidth="1"/>
    <col min="14949" max="14949" width="5.28515625" style="1" customWidth="1"/>
    <col min="14950" max="14950" width="6.5703125" style="1" customWidth="1"/>
    <col min="14951" max="14951" width="26.42578125" style="1" customWidth="1"/>
    <col min="14952" max="14952" width="6.5703125" style="1" customWidth="1"/>
    <col min="14953" max="14958" width="8.85546875" style="1" customWidth="1"/>
    <col min="14959" max="14959" width="13.42578125" style="1" customWidth="1"/>
    <col min="14960" max="14960" width="13.28515625" style="1" customWidth="1"/>
    <col min="14961" max="14961" width="9" style="1" customWidth="1"/>
    <col min="14962" max="14962" width="6.85546875" style="1" customWidth="1"/>
    <col min="14963" max="14963" width="5.42578125" style="1" customWidth="1"/>
    <col min="14964" max="14965" width="8.85546875" style="1" customWidth="1"/>
    <col min="14966" max="14966" width="10.7109375" style="1" customWidth="1"/>
    <col min="14967" max="14967" width="8.28515625" style="1" customWidth="1"/>
    <col min="14968" max="14968" width="7.7109375" style="1" customWidth="1"/>
    <col min="14969" max="14969" width="8.42578125" style="1" customWidth="1"/>
    <col min="14970" max="14970" width="9.140625" style="1" customWidth="1"/>
    <col min="14971" max="14971" width="8" style="1" customWidth="1"/>
    <col min="14972" max="14972" width="6.28515625" style="1" customWidth="1"/>
    <col min="14973" max="14973" width="7.28515625" style="1" customWidth="1"/>
    <col min="14974" max="14975" width="7.5703125" style="1" customWidth="1"/>
    <col min="14976" max="14976" width="6.7109375" style="1" customWidth="1"/>
    <col min="14977" max="14977" width="9.140625" style="1" customWidth="1"/>
    <col min="14978" max="14978" width="6.28515625" style="1" customWidth="1"/>
    <col min="14979" max="14980" width="8" style="1" customWidth="1"/>
    <col min="14981" max="14981" width="6.7109375" style="1" customWidth="1"/>
    <col min="14982" max="14982" width="9.140625" style="1" customWidth="1"/>
    <col min="14983" max="14983" width="7.28515625" style="1" customWidth="1"/>
    <col min="14984" max="14984" width="9.140625" style="1" customWidth="1"/>
    <col min="14985" max="14985" width="9.28515625" style="1" customWidth="1"/>
    <col min="14986" max="14997" width="0" style="1" hidden="1"/>
    <col min="14998" max="14998" width="6" style="1" customWidth="1"/>
    <col min="14999" max="15000" width="0" style="1" hidden="1" customWidth="1"/>
    <col min="15001" max="15001" width="5.5703125" style="1" bestFit="1" customWidth="1"/>
    <col min="15002" max="15002" width="6.7109375" style="1" customWidth="1"/>
    <col min="15003" max="15003" width="22" style="1" customWidth="1"/>
    <col min="15004" max="15004" width="6.5703125" style="1" customWidth="1"/>
    <col min="15005" max="15006" width="8.85546875" style="1" customWidth="1"/>
    <col min="15007" max="15007" width="14.28515625" style="1" customWidth="1"/>
    <col min="15008" max="15008" width="8.85546875" style="1" customWidth="1"/>
    <col min="15009" max="15009" width="12.7109375" style="1" customWidth="1"/>
    <col min="15010" max="15010" width="6.5703125" style="1" customWidth="1"/>
    <col min="15011" max="15011" width="13.7109375" style="1" customWidth="1"/>
    <col min="15012" max="15014" width="15.28515625" style="1" customWidth="1"/>
    <col min="15015" max="15015" width="12.7109375" style="1" customWidth="1"/>
    <col min="15016" max="15016" width="9.85546875" style="1" customWidth="1"/>
    <col min="15017" max="15017" width="13" style="1" customWidth="1"/>
    <col min="15018" max="15020" width="8.85546875" style="1" customWidth="1"/>
    <col min="15021" max="15024" width="10.7109375" style="1" customWidth="1"/>
    <col min="15025" max="15025" width="7.85546875" style="1" customWidth="1"/>
    <col min="15026" max="15026" width="0" style="1" hidden="1" customWidth="1"/>
    <col min="15027" max="15027" width="8.7109375" style="1" customWidth="1"/>
    <col min="15028" max="15028" width="9.42578125" style="1" customWidth="1"/>
    <col min="15029" max="15030" width="0" style="1" hidden="1" customWidth="1"/>
    <col min="15031" max="15031" width="8" style="1" customWidth="1"/>
    <col min="15032" max="15032" width="0" style="1" hidden="1" customWidth="1"/>
    <col min="15033" max="15033" width="8" style="1" customWidth="1"/>
    <col min="15034" max="15034" width="8.85546875" style="1" customWidth="1"/>
    <col min="15035" max="15035" width="0" style="1" hidden="1" customWidth="1"/>
    <col min="15036" max="15036" width="7" style="1" customWidth="1"/>
    <col min="15037" max="15037" width="0" style="1" hidden="1" customWidth="1"/>
    <col min="15038" max="15038" width="6.28515625" style="1" customWidth="1"/>
    <col min="15039" max="15039" width="7.7109375" style="1" customWidth="1"/>
    <col min="15040" max="15041" width="0" style="1" hidden="1" customWidth="1"/>
    <col min="15042" max="15042" width="5.7109375" style="1" customWidth="1"/>
    <col min="15043" max="15043" width="0" style="1" hidden="1" customWidth="1"/>
    <col min="15044" max="15044" width="4.42578125" style="1" customWidth="1"/>
    <col min="15045" max="15045" width="0" style="1" hidden="1" customWidth="1"/>
    <col min="15046" max="15046" width="10.42578125" style="1" bestFit="1" customWidth="1"/>
    <col min="15047" max="15047" width="9" style="1" bestFit="1" customWidth="1"/>
    <col min="15048" max="15050" width="9.140625" style="1" customWidth="1"/>
    <col min="15051" max="15051" width="7.5703125" style="1" customWidth="1"/>
    <col min="15052" max="15052" width="15.42578125" style="1" customWidth="1"/>
    <col min="15053" max="15053" width="15.28515625" style="1" customWidth="1"/>
    <col min="15054" max="15054" width="12.7109375" style="1" bestFit="1" customWidth="1"/>
    <col min="15055" max="15055" width="5.7109375" style="1" customWidth="1"/>
    <col min="15056" max="15056" width="14.85546875" style="1" customWidth="1"/>
    <col min="15057" max="15057" width="12.7109375" style="1" bestFit="1" customWidth="1"/>
    <col min="15058" max="15058" width="7.28515625" style="1" bestFit="1" customWidth="1"/>
    <col min="15059" max="15059" width="11.28515625" style="1" customWidth="1"/>
    <col min="15060" max="15060" width="12.7109375" style="1" bestFit="1" customWidth="1"/>
    <col min="15061" max="15061" width="7.85546875" style="1" customWidth="1"/>
    <col min="15062" max="15062" width="12.7109375" style="1" bestFit="1" customWidth="1"/>
    <col min="15063" max="15063" width="13.7109375" style="1" bestFit="1" customWidth="1"/>
    <col min="15064" max="15064" width="12.7109375" style="1" customWidth="1"/>
    <col min="15065" max="15065" width="12.7109375" style="1" bestFit="1" customWidth="1"/>
    <col min="15066" max="15066" width="25.28515625" style="1" bestFit="1" customWidth="1"/>
    <col min="15067" max="15069" width="9.140625" style="1" customWidth="1"/>
    <col min="15070" max="15071" width="12.7109375" style="1" bestFit="1" customWidth="1"/>
    <col min="15072" max="15201" width="9.140625" style="1" customWidth="1"/>
    <col min="15202" max="15202" width="4.42578125" style="1" customWidth="1"/>
    <col min="15203" max="15204" width="0" style="1" hidden="1" customWidth="1"/>
    <col min="15205" max="15205" width="5.28515625" style="1" customWidth="1"/>
    <col min="15206" max="15206" width="6.5703125" style="1" customWidth="1"/>
    <col min="15207" max="15207" width="26.42578125" style="1" customWidth="1"/>
    <col min="15208" max="15208" width="6.5703125" style="1" customWidth="1"/>
    <col min="15209" max="15214" width="8.85546875" style="1" customWidth="1"/>
    <col min="15215" max="15215" width="13.42578125" style="1" customWidth="1"/>
    <col min="15216" max="15216" width="13.28515625" style="1" customWidth="1"/>
    <col min="15217" max="15217" width="9" style="1" customWidth="1"/>
    <col min="15218" max="15218" width="6.85546875" style="1" customWidth="1"/>
    <col min="15219" max="15219" width="5.42578125" style="1" customWidth="1"/>
    <col min="15220" max="15221" width="8.85546875" style="1" customWidth="1"/>
    <col min="15222" max="15222" width="10.7109375" style="1" customWidth="1"/>
    <col min="15223" max="15223" width="8.28515625" style="1" customWidth="1"/>
    <col min="15224" max="15224" width="7.7109375" style="1" customWidth="1"/>
    <col min="15225" max="15225" width="8.42578125" style="1" customWidth="1"/>
    <col min="15226" max="15226" width="9.140625" style="1" customWidth="1"/>
    <col min="15227" max="15227" width="8" style="1" customWidth="1"/>
    <col min="15228" max="15228" width="6.28515625" style="1" customWidth="1"/>
    <col min="15229" max="15229" width="7.28515625" style="1" customWidth="1"/>
    <col min="15230" max="15231" width="7.5703125" style="1" customWidth="1"/>
    <col min="15232" max="15232" width="6.7109375" style="1" customWidth="1"/>
    <col min="15233" max="15233" width="9.140625" style="1" customWidth="1"/>
    <col min="15234" max="15234" width="6.28515625" style="1" customWidth="1"/>
    <col min="15235" max="15236" width="8" style="1" customWidth="1"/>
    <col min="15237" max="15237" width="6.7109375" style="1" customWidth="1"/>
    <col min="15238" max="15238" width="9.140625" style="1" customWidth="1"/>
    <col min="15239" max="15239" width="7.28515625" style="1" customWidth="1"/>
    <col min="15240" max="15240" width="9.140625" style="1" customWidth="1"/>
    <col min="15241" max="15241" width="9.28515625" style="1" customWidth="1"/>
    <col min="15242" max="15253" width="0" style="1" hidden="1"/>
    <col min="15254" max="15254" width="6" style="1" customWidth="1"/>
    <col min="15255" max="15256" width="0" style="1" hidden="1" customWidth="1"/>
    <col min="15257" max="15257" width="5.5703125" style="1" bestFit="1" customWidth="1"/>
    <col min="15258" max="15258" width="6.7109375" style="1" customWidth="1"/>
    <col min="15259" max="15259" width="22" style="1" customWidth="1"/>
    <col min="15260" max="15260" width="6.5703125" style="1" customWidth="1"/>
    <col min="15261" max="15262" width="8.85546875" style="1" customWidth="1"/>
    <col min="15263" max="15263" width="14.28515625" style="1" customWidth="1"/>
    <col min="15264" max="15264" width="8.85546875" style="1" customWidth="1"/>
    <col min="15265" max="15265" width="12.7109375" style="1" customWidth="1"/>
    <col min="15266" max="15266" width="6.5703125" style="1" customWidth="1"/>
    <col min="15267" max="15267" width="13.7109375" style="1" customWidth="1"/>
    <col min="15268" max="15270" width="15.28515625" style="1" customWidth="1"/>
    <col min="15271" max="15271" width="12.7109375" style="1" customWidth="1"/>
    <col min="15272" max="15272" width="9.85546875" style="1" customWidth="1"/>
    <col min="15273" max="15273" width="13" style="1" customWidth="1"/>
    <col min="15274" max="15276" width="8.85546875" style="1" customWidth="1"/>
    <col min="15277" max="15280" width="10.7109375" style="1" customWidth="1"/>
    <col min="15281" max="15281" width="7.85546875" style="1" customWidth="1"/>
    <col min="15282" max="15282" width="0" style="1" hidden="1" customWidth="1"/>
    <col min="15283" max="15283" width="8.7109375" style="1" customWidth="1"/>
    <col min="15284" max="15284" width="9.42578125" style="1" customWidth="1"/>
    <col min="15285" max="15286" width="0" style="1" hidden="1" customWidth="1"/>
    <col min="15287" max="15287" width="8" style="1" customWidth="1"/>
    <col min="15288" max="15288" width="0" style="1" hidden="1" customWidth="1"/>
    <col min="15289" max="15289" width="8" style="1" customWidth="1"/>
    <col min="15290" max="15290" width="8.85546875" style="1" customWidth="1"/>
    <col min="15291" max="15291" width="0" style="1" hidden="1" customWidth="1"/>
    <col min="15292" max="15292" width="7" style="1" customWidth="1"/>
    <col min="15293" max="15293" width="0" style="1" hidden="1" customWidth="1"/>
    <col min="15294" max="15294" width="6.28515625" style="1" customWidth="1"/>
    <col min="15295" max="15295" width="7.7109375" style="1" customWidth="1"/>
    <col min="15296" max="15297" width="0" style="1" hidden="1" customWidth="1"/>
    <col min="15298" max="15298" width="5.7109375" style="1" customWidth="1"/>
    <col min="15299" max="15299" width="0" style="1" hidden="1" customWidth="1"/>
    <col min="15300" max="15300" width="4.42578125" style="1" customWidth="1"/>
    <col min="15301" max="15301" width="0" style="1" hidden="1" customWidth="1"/>
    <col min="15302" max="15302" width="10.42578125" style="1" bestFit="1" customWidth="1"/>
    <col min="15303" max="15303" width="9" style="1" bestFit="1" customWidth="1"/>
    <col min="15304" max="15306" width="9.140625" style="1" customWidth="1"/>
    <col min="15307" max="15307" width="7.5703125" style="1" customWidth="1"/>
    <col min="15308" max="15308" width="15.42578125" style="1" customWidth="1"/>
    <col min="15309" max="15309" width="15.28515625" style="1" customWidth="1"/>
    <col min="15310" max="15310" width="12.7109375" style="1" bestFit="1" customWidth="1"/>
    <col min="15311" max="15311" width="5.7109375" style="1" customWidth="1"/>
    <col min="15312" max="15312" width="14.85546875" style="1" customWidth="1"/>
    <col min="15313" max="15313" width="12.7109375" style="1" bestFit="1" customWidth="1"/>
    <col min="15314" max="15314" width="7.28515625" style="1" bestFit="1" customWidth="1"/>
    <col min="15315" max="15315" width="11.28515625" style="1" customWidth="1"/>
    <col min="15316" max="15316" width="12.7109375" style="1" bestFit="1" customWidth="1"/>
    <col min="15317" max="15317" width="7.85546875" style="1" customWidth="1"/>
    <col min="15318" max="15318" width="12.7109375" style="1" bestFit="1" customWidth="1"/>
    <col min="15319" max="15319" width="13.7109375" style="1" bestFit="1" customWidth="1"/>
    <col min="15320" max="15320" width="12.7109375" style="1" customWidth="1"/>
    <col min="15321" max="15321" width="12.7109375" style="1" bestFit="1" customWidth="1"/>
    <col min="15322" max="15322" width="25.28515625" style="1" bestFit="1" customWidth="1"/>
    <col min="15323" max="15325" width="9.140625" style="1" customWidth="1"/>
    <col min="15326" max="15327" width="12.7109375" style="1" bestFit="1" customWidth="1"/>
    <col min="15328" max="15457" width="9.140625" style="1" customWidth="1"/>
    <col min="15458" max="15458" width="4.42578125" style="1" customWidth="1"/>
    <col min="15459" max="15460" width="0" style="1" hidden="1" customWidth="1"/>
    <col min="15461" max="15461" width="5.28515625" style="1" customWidth="1"/>
    <col min="15462" max="15462" width="6.5703125" style="1" customWidth="1"/>
    <col min="15463" max="15463" width="26.42578125" style="1" customWidth="1"/>
    <col min="15464" max="15464" width="6.5703125" style="1" customWidth="1"/>
    <col min="15465" max="15470" width="8.85546875" style="1" customWidth="1"/>
    <col min="15471" max="15471" width="13.42578125" style="1" customWidth="1"/>
    <col min="15472" max="15472" width="13.28515625" style="1" customWidth="1"/>
    <col min="15473" max="15473" width="9" style="1" customWidth="1"/>
    <col min="15474" max="15474" width="6.85546875" style="1" customWidth="1"/>
    <col min="15475" max="15475" width="5.42578125" style="1" customWidth="1"/>
    <col min="15476" max="15477" width="8.85546875" style="1" customWidth="1"/>
    <col min="15478" max="15478" width="10.7109375" style="1" customWidth="1"/>
    <col min="15479" max="15479" width="8.28515625" style="1" customWidth="1"/>
    <col min="15480" max="15480" width="7.7109375" style="1" customWidth="1"/>
    <col min="15481" max="15481" width="8.42578125" style="1" customWidth="1"/>
    <col min="15482" max="15482" width="9.140625" style="1" customWidth="1"/>
    <col min="15483" max="15483" width="8" style="1" customWidth="1"/>
    <col min="15484" max="15484" width="6.28515625" style="1" customWidth="1"/>
    <col min="15485" max="15485" width="7.28515625" style="1" customWidth="1"/>
    <col min="15486" max="15487" width="7.5703125" style="1" customWidth="1"/>
    <col min="15488" max="15488" width="6.7109375" style="1" customWidth="1"/>
    <col min="15489" max="15489" width="9.140625" style="1" customWidth="1"/>
    <col min="15490" max="15490" width="6.28515625" style="1" customWidth="1"/>
    <col min="15491" max="15492" width="8" style="1" customWidth="1"/>
    <col min="15493" max="15493" width="6.7109375" style="1" customWidth="1"/>
    <col min="15494" max="15494" width="9.140625" style="1" customWidth="1"/>
    <col min="15495" max="15495" width="7.28515625" style="1" customWidth="1"/>
    <col min="15496" max="15496" width="9.140625" style="1" customWidth="1"/>
    <col min="15497" max="15497" width="9.28515625" style="1" customWidth="1"/>
    <col min="15498" max="15509" width="0" style="1" hidden="1"/>
    <col min="15510" max="15510" width="6" style="1" customWidth="1"/>
    <col min="15511" max="15512" width="0" style="1" hidden="1" customWidth="1"/>
    <col min="15513" max="15513" width="5.5703125" style="1" bestFit="1" customWidth="1"/>
    <col min="15514" max="15514" width="6.7109375" style="1" customWidth="1"/>
    <col min="15515" max="15515" width="22" style="1" customWidth="1"/>
    <col min="15516" max="15516" width="6.5703125" style="1" customWidth="1"/>
    <col min="15517" max="15518" width="8.85546875" style="1" customWidth="1"/>
    <col min="15519" max="15519" width="14.28515625" style="1" customWidth="1"/>
    <col min="15520" max="15520" width="8.85546875" style="1" customWidth="1"/>
    <col min="15521" max="15521" width="12.7109375" style="1" customWidth="1"/>
    <col min="15522" max="15522" width="6.5703125" style="1" customWidth="1"/>
    <col min="15523" max="15523" width="13.7109375" style="1" customWidth="1"/>
    <col min="15524" max="15526" width="15.28515625" style="1" customWidth="1"/>
    <col min="15527" max="15527" width="12.7109375" style="1" customWidth="1"/>
    <col min="15528" max="15528" width="9.85546875" style="1" customWidth="1"/>
    <col min="15529" max="15529" width="13" style="1" customWidth="1"/>
    <col min="15530" max="15532" width="8.85546875" style="1" customWidth="1"/>
    <col min="15533" max="15536" width="10.7109375" style="1" customWidth="1"/>
    <col min="15537" max="15537" width="7.85546875" style="1" customWidth="1"/>
    <col min="15538" max="15538" width="0" style="1" hidden="1" customWidth="1"/>
    <col min="15539" max="15539" width="8.7109375" style="1" customWidth="1"/>
    <col min="15540" max="15540" width="9.42578125" style="1" customWidth="1"/>
    <col min="15541" max="15542" width="0" style="1" hidden="1" customWidth="1"/>
    <col min="15543" max="15543" width="8" style="1" customWidth="1"/>
    <col min="15544" max="15544" width="0" style="1" hidden="1" customWidth="1"/>
    <col min="15545" max="15545" width="8" style="1" customWidth="1"/>
    <col min="15546" max="15546" width="8.85546875" style="1" customWidth="1"/>
    <col min="15547" max="15547" width="0" style="1" hidden="1" customWidth="1"/>
    <col min="15548" max="15548" width="7" style="1" customWidth="1"/>
    <col min="15549" max="15549" width="0" style="1" hidden="1" customWidth="1"/>
    <col min="15550" max="15550" width="6.28515625" style="1" customWidth="1"/>
    <col min="15551" max="15551" width="7.7109375" style="1" customWidth="1"/>
    <col min="15552" max="15553" width="0" style="1" hidden="1" customWidth="1"/>
    <col min="15554" max="15554" width="5.7109375" style="1" customWidth="1"/>
    <col min="15555" max="15555" width="0" style="1" hidden="1" customWidth="1"/>
    <col min="15556" max="15556" width="4.42578125" style="1" customWidth="1"/>
    <col min="15557" max="15557" width="0" style="1" hidden="1" customWidth="1"/>
    <col min="15558" max="15558" width="10.42578125" style="1" bestFit="1" customWidth="1"/>
    <col min="15559" max="15559" width="9" style="1" bestFit="1" customWidth="1"/>
    <col min="15560" max="15562" width="9.140625" style="1" customWidth="1"/>
    <col min="15563" max="15563" width="7.5703125" style="1" customWidth="1"/>
    <col min="15564" max="15564" width="15.42578125" style="1" customWidth="1"/>
    <col min="15565" max="15565" width="15.28515625" style="1" customWidth="1"/>
    <col min="15566" max="15566" width="12.7109375" style="1" bestFit="1" customWidth="1"/>
    <col min="15567" max="15567" width="5.7109375" style="1" customWidth="1"/>
    <col min="15568" max="15568" width="14.85546875" style="1" customWidth="1"/>
    <col min="15569" max="15569" width="12.7109375" style="1" bestFit="1" customWidth="1"/>
    <col min="15570" max="15570" width="7.28515625" style="1" bestFit="1" customWidth="1"/>
    <col min="15571" max="15571" width="11.28515625" style="1" customWidth="1"/>
    <col min="15572" max="15572" width="12.7109375" style="1" bestFit="1" customWidth="1"/>
    <col min="15573" max="15573" width="7.85546875" style="1" customWidth="1"/>
    <col min="15574" max="15574" width="12.7109375" style="1" bestFit="1" customWidth="1"/>
    <col min="15575" max="15575" width="13.7109375" style="1" bestFit="1" customWidth="1"/>
    <col min="15576" max="15576" width="12.7109375" style="1" customWidth="1"/>
    <col min="15577" max="15577" width="12.7109375" style="1" bestFit="1" customWidth="1"/>
    <col min="15578" max="15578" width="25.28515625" style="1" bestFit="1" customWidth="1"/>
    <col min="15579" max="15581" width="9.140625" style="1" customWidth="1"/>
    <col min="15582" max="15583" width="12.7109375" style="1" bestFit="1" customWidth="1"/>
    <col min="15584" max="15713" width="9.140625" style="1" customWidth="1"/>
    <col min="15714" max="15714" width="4.42578125" style="1" customWidth="1"/>
    <col min="15715" max="15716" width="0" style="1" hidden="1" customWidth="1"/>
    <col min="15717" max="15717" width="5.28515625" style="1" customWidth="1"/>
    <col min="15718" max="15718" width="6.5703125" style="1" customWidth="1"/>
    <col min="15719" max="15719" width="26.42578125" style="1" customWidth="1"/>
    <col min="15720" max="15720" width="6.5703125" style="1" customWidth="1"/>
    <col min="15721" max="15726" width="8.85546875" style="1" customWidth="1"/>
    <col min="15727" max="15727" width="13.42578125" style="1" customWidth="1"/>
    <col min="15728" max="15728" width="13.28515625" style="1" customWidth="1"/>
    <col min="15729" max="15729" width="9" style="1" customWidth="1"/>
    <col min="15730" max="15730" width="6.85546875" style="1" customWidth="1"/>
    <col min="15731" max="15731" width="5.42578125" style="1" customWidth="1"/>
    <col min="15732" max="15733" width="8.85546875" style="1" customWidth="1"/>
    <col min="15734" max="15734" width="10.7109375" style="1" customWidth="1"/>
    <col min="15735" max="15735" width="8.28515625" style="1" customWidth="1"/>
    <col min="15736" max="15736" width="7.7109375" style="1" customWidth="1"/>
    <col min="15737" max="15737" width="8.42578125" style="1" customWidth="1"/>
    <col min="15738" max="15738" width="9.140625" style="1" customWidth="1"/>
    <col min="15739" max="15739" width="8" style="1" customWidth="1"/>
    <col min="15740" max="15740" width="6.28515625" style="1" customWidth="1"/>
    <col min="15741" max="15741" width="7.28515625" style="1" customWidth="1"/>
    <col min="15742" max="15743" width="7.5703125" style="1" customWidth="1"/>
    <col min="15744" max="15744" width="6.7109375" style="1" customWidth="1"/>
    <col min="15745" max="15745" width="9.140625" style="1" customWidth="1"/>
    <col min="15746" max="15746" width="6.28515625" style="1" customWidth="1"/>
    <col min="15747" max="15748" width="8" style="1" customWidth="1"/>
    <col min="15749" max="15749" width="6.7109375" style="1" customWidth="1"/>
    <col min="15750" max="15750" width="9.140625" style="1" customWidth="1"/>
    <col min="15751" max="15751" width="7.28515625" style="1" customWidth="1"/>
    <col min="15752" max="15752" width="9.140625" style="1" customWidth="1"/>
    <col min="15753" max="15753" width="9.28515625" style="1" customWidth="1"/>
    <col min="15754" max="15765" width="0" style="1" hidden="1"/>
    <col min="15766" max="15766" width="6" style="1" customWidth="1"/>
    <col min="15767" max="15768" width="0" style="1" hidden="1" customWidth="1"/>
    <col min="15769" max="15769" width="5.5703125" style="1" bestFit="1" customWidth="1"/>
    <col min="15770" max="15770" width="6.7109375" style="1" customWidth="1"/>
    <col min="15771" max="15771" width="22" style="1" customWidth="1"/>
    <col min="15772" max="15772" width="6.5703125" style="1" customWidth="1"/>
    <col min="15773" max="15774" width="8.85546875" style="1" customWidth="1"/>
    <col min="15775" max="15775" width="14.28515625" style="1" customWidth="1"/>
    <col min="15776" max="15776" width="8.85546875" style="1" customWidth="1"/>
    <col min="15777" max="15777" width="12.7109375" style="1" customWidth="1"/>
    <col min="15778" max="15778" width="6.5703125" style="1" customWidth="1"/>
    <col min="15779" max="15779" width="13.7109375" style="1" customWidth="1"/>
    <col min="15780" max="15782" width="15.28515625" style="1" customWidth="1"/>
    <col min="15783" max="15783" width="12.7109375" style="1" customWidth="1"/>
    <col min="15784" max="15784" width="9.85546875" style="1" customWidth="1"/>
    <col min="15785" max="15785" width="13" style="1" customWidth="1"/>
    <col min="15786" max="15788" width="8.85546875" style="1" customWidth="1"/>
    <col min="15789" max="15792" width="10.7109375" style="1" customWidth="1"/>
    <col min="15793" max="15793" width="7.85546875" style="1" customWidth="1"/>
    <col min="15794" max="15794" width="0" style="1" hidden="1" customWidth="1"/>
    <col min="15795" max="15795" width="8.7109375" style="1" customWidth="1"/>
    <col min="15796" max="15796" width="9.42578125" style="1" customWidth="1"/>
    <col min="15797" max="15798" width="0" style="1" hidden="1" customWidth="1"/>
    <col min="15799" max="15799" width="8" style="1" customWidth="1"/>
    <col min="15800" max="15800" width="0" style="1" hidden="1" customWidth="1"/>
    <col min="15801" max="15801" width="8" style="1" customWidth="1"/>
    <col min="15802" max="15802" width="8.85546875" style="1" customWidth="1"/>
    <col min="15803" max="15803" width="0" style="1" hidden="1" customWidth="1"/>
    <col min="15804" max="15804" width="7" style="1" customWidth="1"/>
    <col min="15805" max="15805" width="0" style="1" hidden="1" customWidth="1"/>
    <col min="15806" max="15806" width="6.28515625" style="1" customWidth="1"/>
    <col min="15807" max="15807" width="7.7109375" style="1" customWidth="1"/>
    <col min="15808" max="15809" width="0" style="1" hidden="1" customWidth="1"/>
    <col min="15810" max="15810" width="5.7109375" style="1" customWidth="1"/>
    <col min="15811" max="15811" width="0" style="1" hidden="1" customWidth="1"/>
    <col min="15812" max="15812" width="4.42578125" style="1" customWidth="1"/>
    <col min="15813" max="15813" width="0" style="1" hidden="1" customWidth="1"/>
    <col min="15814" max="15814" width="10.42578125" style="1" bestFit="1" customWidth="1"/>
    <col min="15815" max="15815" width="9" style="1" bestFit="1" customWidth="1"/>
    <col min="15816" max="15818" width="9.140625" style="1" customWidth="1"/>
    <col min="15819" max="15819" width="7.5703125" style="1" customWidth="1"/>
    <col min="15820" max="15820" width="15.42578125" style="1" customWidth="1"/>
    <col min="15821" max="15821" width="15.28515625" style="1" customWidth="1"/>
    <col min="15822" max="15822" width="12.7109375" style="1" bestFit="1" customWidth="1"/>
    <col min="15823" max="15823" width="5.7109375" style="1" customWidth="1"/>
    <col min="15824" max="15824" width="14.85546875" style="1" customWidth="1"/>
    <col min="15825" max="15825" width="12.7109375" style="1" bestFit="1" customWidth="1"/>
    <col min="15826" max="15826" width="7.28515625" style="1" bestFit="1" customWidth="1"/>
    <col min="15827" max="15827" width="11.28515625" style="1" customWidth="1"/>
    <col min="15828" max="15828" width="12.7109375" style="1" bestFit="1" customWidth="1"/>
    <col min="15829" max="15829" width="7.85546875" style="1" customWidth="1"/>
    <col min="15830" max="15830" width="12.7109375" style="1" bestFit="1" customWidth="1"/>
    <col min="15831" max="15831" width="13.7109375" style="1" bestFit="1" customWidth="1"/>
    <col min="15832" max="15832" width="12.7109375" style="1" customWidth="1"/>
    <col min="15833" max="15833" width="12.7109375" style="1" bestFit="1" customWidth="1"/>
    <col min="15834" max="15834" width="25.28515625" style="1" bestFit="1" customWidth="1"/>
    <col min="15835" max="15837" width="9.140625" style="1" customWidth="1"/>
    <col min="15838" max="15839" width="12.7109375" style="1" bestFit="1" customWidth="1"/>
    <col min="15840" max="15969" width="9.140625" style="1" customWidth="1"/>
    <col min="15970" max="15970" width="4.42578125" style="1" customWidth="1"/>
    <col min="15971" max="15972" width="0" style="1" hidden="1" customWidth="1"/>
    <col min="15973" max="15973" width="5.28515625" style="1" customWidth="1"/>
    <col min="15974" max="15974" width="6.5703125" style="1" customWidth="1"/>
    <col min="15975" max="15975" width="26.42578125" style="1" customWidth="1"/>
    <col min="15976" max="15976" width="6.5703125" style="1" customWidth="1"/>
    <col min="15977" max="15982" width="8.85546875" style="1" customWidth="1"/>
    <col min="15983" max="15983" width="13.42578125" style="1" customWidth="1"/>
    <col min="15984" max="15984" width="13.28515625" style="1" customWidth="1"/>
    <col min="15985" max="15985" width="9" style="1" customWidth="1"/>
    <col min="15986" max="15986" width="6.85546875" style="1" customWidth="1"/>
    <col min="15987" max="15987" width="5.42578125" style="1" customWidth="1"/>
    <col min="15988" max="15989" width="8.85546875" style="1" customWidth="1"/>
    <col min="15990" max="15990" width="10.7109375" style="1" customWidth="1"/>
    <col min="15991" max="15991" width="8.28515625" style="1" customWidth="1"/>
    <col min="15992" max="15992" width="7.7109375" style="1" customWidth="1"/>
    <col min="15993" max="15993" width="8.42578125" style="1" customWidth="1"/>
    <col min="15994" max="15994" width="9.140625" style="1" customWidth="1"/>
    <col min="15995" max="15995" width="8" style="1" customWidth="1"/>
    <col min="15996" max="15996" width="6.28515625" style="1" customWidth="1"/>
    <col min="15997" max="15997" width="7.28515625" style="1" customWidth="1"/>
    <col min="15998" max="15999" width="7.5703125" style="1" customWidth="1"/>
    <col min="16000" max="16000" width="6.7109375" style="1" customWidth="1"/>
    <col min="16001" max="16001" width="9.140625" style="1" customWidth="1"/>
    <col min="16002" max="16002" width="6.28515625" style="1" customWidth="1"/>
    <col min="16003" max="16004" width="8" style="1" customWidth="1"/>
    <col min="16005" max="16005" width="6.7109375" style="1" customWidth="1"/>
    <col min="16006" max="16006" width="9.140625" style="1" customWidth="1"/>
    <col min="16007" max="16007" width="7.28515625" style="1" customWidth="1"/>
    <col min="16008" max="16008" width="9.140625" style="1" customWidth="1"/>
    <col min="16009" max="16009" width="9.28515625" style="1" customWidth="1"/>
    <col min="16010" max="16021" width="0" style="1" hidden="1"/>
    <col min="16022" max="16022" width="6" style="1" customWidth="1"/>
    <col min="16023" max="16024" width="0" style="1" hidden="1" customWidth="1"/>
    <col min="16025" max="16025" width="5.5703125" style="1" bestFit="1" customWidth="1"/>
    <col min="16026" max="16026" width="6.7109375" style="1" customWidth="1"/>
    <col min="16027" max="16027" width="22" style="1" customWidth="1"/>
    <col min="16028" max="16028" width="6.5703125" style="1" customWidth="1"/>
    <col min="16029" max="16030" width="8.85546875" style="1" customWidth="1"/>
    <col min="16031" max="16031" width="14.28515625" style="1" customWidth="1"/>
    <col min="16032" max="16032" width="8.85546875" style="1" customWidth="1"/>
    <col min="16033" max="16033" width="12.7109375" style="1" customWidth="1"/>
    <col min="16034" max="16034" width="6.5703125" style="1" customWidth="1"/>
    <col min="16035" max="16035" width="13.7109375" style="1" customWidth="1"/>
    <col min="16036" max="16038" width="15.28515625" style="1" customWidth="1"/>
    <col min="16039" max="16039" width="12.7109375" style="1" customWidth="1"/>
    <col min="16040" max="16040" width="9.85546875" style="1" customWidth="1"/>
    <col min="16041" max="16041" width="13" style="1" customWidth="1"/>
    <col min="16042" max="16044" width="8.85546875" style="1" customWidth="1"/>
    <col min="16045" max="16048" width="10.7109375" style="1" customWidth="1"/>
    <col min="16049" max="16049" width="7.85546875" style="1" customWidth="1"/>
    <col min="16050" max="16050" width="0" style="1" hidden="1" customWidth="1"/>
    <col min="16051" max="16051" width="8.7109375" style="1" customWidth="1"/>
    <col min="16052" max="16052" width="9.42578125" style="1" customWidth="1"/>
    <col min="16053" max="16054" width="0" style="1" hidden="1" customWidth="1"/>
    <col min="16055" max="16055" width="8" style="1" customWidth="1"/>
    <col min="16056" max="16056" width="0" style="1" hidden="1" customWidth="1"/>
    <col min="16057" max="16057" width="8" style="1" customWidth="1"/>
    <col min="16058" max="16058" width="8.85546875" style="1" customWidth="1"/>
    <col min="16059" max="16059" width="0" style="1" hidden="1" customWidth="1"/>
    <col min="16060" max="16060" width="7" style="1" customWidth="1"/>
    <col min="16061" max="16061" width="0" style="1" hidden="1" customWidth="1"/>
    <col min="16062" max="16062" width="6.28515625" style="1" customWidth="1"/>
    <col min="16063" max="16063" width="7.7109375" style="1" customWidth="1"/>
    <col min="16064" max="16065" width="0" style="1" hidden="1" customWidth="1"/>
    <col min="16066" max="16066" width="5.7109375" style="1" customWidth="1"/>
    <col min="16067" max="16067" width="0" style="1" hidden="1" customWidth="1"/>
    <col min="16068" max="16068" width="4.42578125" style="1" customWidth="1"/>
    <col min="16069" max="16069" width="0" style="1" hidden="1" customWidth="1"/>
    <col min="16070" max="16070" width="10.42578125" style="1" bestFit="1" customWidth="1"/>
    <col min="16071" max="16071" width="9" style="1" bestFit="1" customWidth="1"/>
    <col min="16072" max="16074" width="9.140625" style="1" customWidth="1"/>
    <col min="16075" max="16075" width="7.5703125" style="1" customWidth="1"/>
    <col min="16076" max="16076" width="15.42578125" style="1" customWidth="1"/>
    <col min="16077" max="16077" width="15.28515625" style="1" customWidth="1"/>
    <col min="16078" max="16078" width="12.7109375" style="1" bestFit="1" customWidth="1"/>
    <col min="16079" max="16079" width="5.7109375" style="1" customWidth="1"/>
    <col min="16080" max="16080" width="14.85546875" style="1" customWidth="1"/>
    <col min="16081" max="16081" width="12.7109375" style="1" bestFit="1" customWidth="1"/>
    <col min="16082" max="16082" width="7.28515625" style="1" bestFit="1" customWidth="1"/>
    <col min="16083" max="16083" width="11.28515625" style="1" customWidth="1"/>
    <col min="16084" max="16084" width="12.7109375" style="1" bestFit="1" customWidth="1"/>
    <col min="16085" max="16085" width="7.85546875" style="1" customWidth="1"/>
    <col min="16086" max="16086" width="12.7109375" style="1" bestFit="1" customWidth="1"/>
    <col min="16087" max="16087" width="13.7109375" style="1" bestFit="1" customWidth="1"/>
    <col min="16088" max="16088" width="12.7109375" style="1" customWidth="1"/>
    <col min="16089" max="16089" width="12.7109375" style="1" bestFit="1" customWidth="1"/>
    <col min="16090" max="16090" width="25.28515625" style="1" bestFit="1" customWidth="1"/>
    <col min="16091" max="16093" width="9.140625" style="1" customWidth="1"/>
    <col min="16094" max="16095" width="12.7109375" style="1" bestFit="1" customWidth="1"/>
    <col min="16096" max="16225" width="9.140625" style="1" customWidth="1"/>
    <col min="16226" max="16226" width="4.42578125" style="1" customWidth="1"/>
    <col min="16227" max="16228" width="0" style="1" hidden="1" customWidth="1"/>
    <col min="16229" max="16229" width="5.28515625" style="1" customWidth="1"/>
    <col min="16230" max="16230" width="6.5703125" style="1" customWidth="1"/>
    <col min="16231" max="16231" width="26.42578125" style="1" customWidth="1"/>
    <col min="16232" max="16232" width="6.5703125" style="1" customWidth="1"/>
    <col min="16233" max="16238" width="8.85546875" style="1" customWidth="1"/>
    <col min="16239" max="16239" width="13.42578125" style="1" customWidth="1"/>
    <col min="16240" max="16240" width="13.28515625" style="1" customWidth="1"/>
    <col min="16241" max="16241" width="9" style="1" customWidth="1"/>
    <col min="16242" max="16242" width="6.85546875" style="1" customWidth="1"/>
    <col min="16243" max="16243" width="5.42578125" style="1" customWidth="1"/>
    <col min="16244" max="16245" width="8.85546875" style="1" customWidth="1"/>
    <col min="16246" max="16246" width="10.7109375" style="1" customWidth="1"/>
    <col min="16247" max="16247" width="8.28515625" style="1" customWidth="1"/>
    <col min="16248" max="16248" width="7.7109375" style="1" customWidth="1"/>
    <col min="16249" max="16249" width="8.42578125" style="1" customWidth="1"/>
    <col min="16250" max="16250" width="9.140625" style="1" customWidth="1"/>
    <col min="16251" max="16251" width="8" style="1" customWidth="1"/>
    <col min="16252" max="16252" width="6.28515625" style="1" customWidth="1"/>
    <col min="16253" max="16253" width="7.28515625" style="1" customWidth="1"/>
    <col min="16254" max="16255" width="7.5703125" style="1" customWidth="1"/>
    <col min="16256" max="16256" width="6.7109375" style="1" customWidth="1"/>
    <col min="16257" max="16257" width="9.140625" style="1" customWidth="1"/>
    <col min="16258" max="16258" width="6.28515625" style="1" customWidth="1"/>
    <col min="16259" max="16260" width="8" style="1" customWidth="1"/>
    <col min="16261" max="16261" width="6.7109375" style="1" customWidth="1"/>
    <col min="16262" max="16262" width="9.140625" style="1" customWidth="1"/>
    <col min="16263" max="16263" width="7.28515625" style="1" customWidth="1"/>
    <col min="16264" max="16264" width="9.140625" style="1" customWidth="1"/>
    <col min="16265" max="16265" width="9.28515625" style="1" customWidth="1"/>
    <col min="16266" max="16384" width="0" style="1" hidden="1"/>
  </cols>
  <sheetData>
    <row r="1" spans="1:17">
      <c r="A1" s="175" t="s">
        <v>24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7">
      <c r="A2" s="176" t="s">
        <v>23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7" s="33" customFormat="1" ht="31.5" customHeight="1">
      <c r="A3" s="33" t="s">
        <v>17</v>
      </c>
      <c r="B3" s="33" t="s">
        <v>22</v>
      </c>
      <c r="E3" s="33" t="s">
        <v>21</v>
      </c>
      <c r="F3" s="33" t="s">
        <v>20</v>
      </c>
      <c r="G3" s="33" t="s">
        <v>19</v>
      </c>
      <c r="H3" s="177" t="s">
        <v>18</v>
      </c>
      <c r="I3" s="178"/>
      <c r="J3" s="178"/>
      <c r="K3" s="178"/>
      <c r="L3" s="178"/>
      <c r="M3" s="178"/>
      <c r="N3" s="179"/>
      <c r="O3" s="33" t="s">
        <v>17</v>
      </c>
    </row>
    <row r="4" spans="1:17" s="32" customFormat="1" ht="16.5" customHeight="1">
      <c r="A4" s="33"/>
      <c r="B4" s="33"/>
      <c r="E4" s="33"/>
      <c r="F4" s="33" t="s">
        <v>16</v>
      </c>
      <c r="G4" s="33"/>
      <c r="H4" s="35" t="s">
        <v>15</v>
      </c>
      <c r="I4" s="35"/>
      <c r="J4" s="32" t="s">
        <v>14</v>
      </c>
      <c r="K4" s="32" t="s">
        <v>14</v>
      </c>
      <c r="L4" s="34" t="s">
        <v>13</v>
      </c>
      <c r="M4" s="34" t="s">
        <v>13</v>
      </c>
      <c r="N4" s="32" t="s">
        <v>12</v>
      </c>
      <c r="O4" s="33"/>
      <c r="P4" s="35"/>
      <c r="Q4" s="35"/>
    </row>
    <row r="5" spans="1:17">
      <c r="A5" s="9">
        <v>13</v>
      </c>
      <c r="B5" s="9">
        <v>1580</v>
      </c>
      <c r="C5" s="9"/>
      <c r="D5" s="9">
        <v>65</v>
      </c>
      <c r="E5" s="9">
        <v>1422</v>
      </c>
      <c r="F5" s="10" t="s">
        <v>4</v>
      </c>
      <c r="G5" s="9">
        <v>3708</v>
      </c>
      <c r="H5" s="8">
        <v>17800</v>
      </c>
      <c r="I5" s="6">
        <v>120800</v>
      </c>
      <c r="J5" s="7">
        <v>1900</v>
      </c>
      <c r="K5" s="7">
        <v>2100</v>
      </c>
      <c r="L5" s="7">
        <v>9.5</v>
      </c>
      <c r="M5" s="7">
        <v>11.5</v>
      </c>
      <c r="N5" s="6">
        <f>ROUND((H5*M5/1200+I5*L5/1200),1/2)</f>
        <v>1127</v>
      </c>
      <c r="O5" s="5">
        <v>42381</v>
      </c>
      <c r="P5" s="6"/>
      <c r="Q5" s="6"/>
    </row>
    <row r="6" spans="1:17">
      <c r="A6" s="9">
        <v>12</v>
      </c>
      <c r="B6" s="9">
        <v>1580</v>
      </c>
      <c r="C6" s="9"/>
      <c r="D6" s="9">
        <v>65</v>
      </c>
      <c r="E6" s="9">
        <v>1422</v>
      </c>
      <c r="F6" s="10" t="s">
        <v>4</v>
      </c>
      <c r="G6" s="9">
        <v>3708</v>
      </c>
      <c r="H6" s="13">
        <v>19700</v>
      </c>
      <c r="I6" s="6">
        <v>122900</v>
      </c>
      <c r="J6" s="7">
        <v>1900</v>
      </c>
      <c r="K6" s="7">
        <v>2100</v>
      </c>
      <c r="L6" s="7">
        <v>9.5</v>
      </c>
      <c r="M6" s="7">
        <v>11.5</v>
      </c>
      <c r="N6" s="6">
        <f>ROUND((H6*M6/1200+I6*L6/1200),1/2)</f>
        <v>1162</v>
      </c>
      <c r="O6" s="5">
        <v>42350</v>
      </c>
      <c r="P6" s="6"/>
      <c r="Q6" s="6"/>
    </row>
    <row r="7" spans="1:17">
      <c r="A7" s="9">
        <v>11</v>
      </c>
      <c r="B7" s="9">
        <v>1580</v>
      </c>
      <c r="C7" s="9"/>
      <c r="D7" s="9">
        <v>65</v>
      </c>
      <c r="E7" s="9">
        <v>1422</v>
      </c>
      <c r="F7" s="10" t="s">
        <v>4</v>
      </c>
      <c r="G7" s="9">
        <v>3708</v>
      </c>
      <c r="H7" s="13">
        <v>21600</v>
      </c>
      <c r="I7" s="6">
        <v>125000</v>
      </c>
      <c r="J7" s="7">
        <v>1900</v>
      </c>
      <c r="K7" s="7">
        <v>2100</v>
      </c>
      <c r="L7" s="7">
        <v>9.5</v>
      </c>
      <c r="M7" s="7">
        <v>11.5</v>
      </c>
      <c r="N7" s="6">
        <f>ROUND((H7*M7/1200+I7*L7*25/36500),1/2)</f>
        <v>1020</v>
      </c>
      <c r="O7" s="5">
        <v>42320</v>
      </c>
      <c r="P7" s="6"/>
      <c r="Q7" s="6"/>
    </row>
    <row r="8" spans="1:17">
      <c r="A8" s="9">
        <v>10</v>
      </c>
      <c r="B8" s="9">
        <v>1580</v>
      </c>
      <c r="C8" s="9"/>
      <c r="D8" s="9">
        <v>65</v>
      </c>
      <c r="E8" s="9">
        <v>1422</v>
      </c>
      <c r="F8" s="10" t="s">
        <v>4</v>
      </c>
      <c r="G8" s="9">
        <v>3708</v>
      </c>
      <c r="H8" s="13">
        <v>23500</v>
      </c>
      <c r="I8" s="6"/>
      <c r="J8" s="7">
        <v>1900</v>
      </c>
      <c r="K8" s="7"/>
      <c r="L8" s="7">
        <v>11.5</v>
      </c>
      <c r="M8" s="7"/>
      <c r="N8" s="6">
        <f t="shared" ref="N8:N13" si="0">ROUND(H8*L8/1200,1/2)</f>
        <v>225</v>
      </c>
      <c r="O8" s="5">
        <v>42289</v>
      </c>
      <c r="P8" s="6"/>
      <c r="Q8" s="6"/>
    </row>
    <row r="9" spans="1:17">
      <c r="A9" s="9">
        <v>8</v>
      </c>
      <c r="B9" s="9">
        <v>1580</v>
      </c>
      <c r="C9" s="9"/>
      <c r="D9" s="9">
        <v>65</v>
      </c>
      <c r="E9" s="9">
        <v>1422</v>
      </c>
      <c r="F9" s="10" t="s">
        <v>4</v>
      </c>
      <c r="G9" s="9">
        <v>3708</v>
      </c>
      <c r="H9" s="13">
        <v>25400</v>
      </c>
      <c r="I9" s="6"/>
      <c r="J9" s="7">
        <v>1900</v>
      </c>
      <c r="K9" s="7"/>
      <c r="L9" s="7">
        <v>11.5</v>
      </c>
      <c r="M9" s="7"/>
      <c r="N9" s="6">
        <f t="shared" si="0"/>
        <v>243</v>
      </c>
      <c r="O9" s="5">
        <v>42228</v>
      </c>
      <c r="P9" s="6"/>
      <c r="Q9" s="6"/>
    </row>
    <row r="10" spans="1:17">
      <c r="A10" s="9">
        <v>9</v>
      </c>
      <c r="B10" s="9">
        <v>1580</v>
      </c>
      <c r="C10" s="9"/>
      <c r="D10" s="9">
        <v>65</v>
      </c>
      <c r="E10" s="9">
        <v>1422</v>
      </c>
      <c r="F10" s="10" t="s">
        <v>4</v>
      </c>
      <c r="G10" s="9">
        <v>3708</v>
      </c>
      <c r="H10" s="13">
        <v>25400</v>
      </c>
      <c r="I10" s="6"/>
      <c r="J10" s="7">
        <v>1900</v>
      </c>
      <c r="K10" s="7"/>
      <c r="L10" s="7">
        <v>11.5</v>
      </c>
      <c r="M10" s="7"/>
      <c r="N10" s="6">
        <f t="shared" si="0"/>
        <v>243</v>
      </c>
      <c r="O10" s="5">
        <v>42259</v>
      </c>
      <c r="P10" s="6"/>
      <c r="Q10" s="6"/>
    </row>
    <row r="11" spans="1:17">
      <c r="A11" s="9">
        <v>7</v>
      </c>
      <c r="B11" s="9">
        <v>1580</v>
      </c>
      <c r="C11" s="9"/>
      <c r="D11" s="9">
        <v>65</v>
      </c>
      <c r="E11" s="9">
        <v>1422</v>
      </c>
      <c r="F11" s="10" t="s">
        <v>4</v>
      </c>
      <c r="G11" s="9">
        <v>3708</v>
      </c>
      <c r="H11" s="13">
        <v>27300</v>
      </c>
      <c r="I11" s="6"/>
      <c r="J11" s="7">
        <v>1900</v>
      </c>
      <c r="K11" s="7"/>
      <c r="L11" s="7">
        <v>11.5</v>
      </c>
      <c r="M11" s="7"/>
      <c r="N11" s="6">
        <f t="shared" si="0"/>
        <v>262</v>
      </c>
      <c r="O11" s="5">
        <v>42197</v>
      </c>
      <c r="P11" s="6"/>
      <c r="Q11" s="6"/>
    </row>
    <row r="12" spans="1:17">
      <c r="A12" s="9">
        <v>6</v>
      </c>
      <c r="B12" s="9">
        <v>1580</v>
      </c>
      <c r="C12" s="9"/>
      <c r="D12" s="9">
        <v>65</v>
      </c>
      <c r="E12" s="9">
        <v>1422</v>
      </c>
      <c r="F12" s="10" t="s">
        <v>4</v>
      </c>
      <c r="G12" s="9">
        <v>3708</v>
      </c>
      <c r="H12" s="13">
        <v>29200</v>
      </c>
      <c r="I12" s="6"/>
      <c r="J12" s="7">
        <v>1900</v>
      </c>
      <c r="K12" s="7"/>
      <c r="L12" s="7">
        <v>11.5</v>
      </c>
      <c r="M12" s="7"/>
      <c r="N12" s="6">
        <f t="shared" si="0"/>
        <v>280</v>
      </c>
      <c r="O12" s="5">
        <v>42167</v>
      </c>
      <c r="P12" s="6"/>
      <c r="Q12" s="6"/>
    </row>
    <row r="13" spans="1:17">
      <c r="A13" s="9">
        <v>5</v>
      </c>
      <c r="B13" s="9">
        <v>1580</v>
      </c>
      <c r="C13" s="9"/>
      <c r="D13" s="9">
        <v>65</v>
      </c>
      <c r="E13" s="9">
        <v>1422</v>
      </c>
      <c r="F13" s="10" t="s">
        <v>4</v>
      </c>
      <c r="G13" s="9">
        <v>3708</v>
      </c>
      <c r="H13" s="13">
        <v>31100</v>
      </c>
      <c r="I13" s="6"/>
      <c r="J13" s="7">
        <v>1900</v>
      </c>
      <c r="K13" s="7"/>
      <c r="L13" s="7">
        <v>11.5</v>
      </c>
      <c r="M13" s="7"/>
      <c r="N13" s="6">
        <f t="shared" si="0"/>
        <v>298</v>
      </c>
      <c r="O13" s="5">
        <v>42136</v>
      </c>
      <c r="P13" s="6"/>
      <c r="Q13" s="6"/>
    </row>
    <row r="14" spans="1:17">
      <c r="A14" s="9">
        <v>13</v>
      </c>
      <c r="B14" s="9">
        <v>1170</v>
      </c>
      <c r="C14" s="9"/>
      <c r="D14" s="9">
        <v>2</v>
      </c>
      <c r="E14" s="9">
        <v>2518</v>
      </c>
      <c r="F14" s="10" t="s">
        <v>6</v>
      </c>
      <c r="G14" s="9">
        <v>2564</v>
      </c>
      <c r="H14" s="8">
        <v>32950</v>
      </c>
      <c r="I14" s="6"/>
      <c r="J14" s="7">
        <v>2200</v>
      </c>
      <c r="K14" s="7"/>
      <c r="L14" s="7"/>
      <c r="M14" s="7">
        <v>10.5</v>
      </c>
      <c r="N14" s="6">
        <f>ROUND(H14*M14/1200,1/2)</f>
        <v>288</v>
      </c>
      <c r="O14" s="5">
        <v>42381</v>
      </c>
      <c r="P14" s="6"/>
      <c r="Q14" s="6"/>
    </row>
    <row r="15" spans="1:17">
      <c r="A15" s="9">
        <v>4</v>
      </c>
      <c r="B15" s="9">
        <v>1580</v>
      </c>
      <c r="C15" s="9"/>
      <c r="D15" s="9">
        <v>65</v>
      </c>
      <c r="E15" s="9">
        <v>1422</v>
      </c>
      <c r="F15" s="10" t="s">
        <v>4</v>
      </c>
      <c r="G15" s="9">
        <v>3708</v>
      </c>
      <c r="H15" s="13">
        <v>33000</v>
      </c>
      <c r="I15" s="6"/>
      <c r="J15" s="7">
        <v>1900</v>
      </c>
      <c r="K15" s="7"/>
      <c r="L15" s="7">
        <v>11.5</v>
      </c>
      <c r="M15" s="7"/>
      <c r="N15" s="6">
        <f>ROUND(H15*L15/1200,1/2)</f>
        <v>316</v>
      </c>
      <c r="O15" s="5">
        <v>42106</v>
      </c>
      <c r="P15" s="6"/>
      <c r="Q15" s="6"/>
    </row>
    <row r="16" spans="1:17">
      <c r="A16" s="9">
        <v>12</v>
      </c>
      <c r="B16" s="9">
        <v>1170</v>
      </c>
      <c r="C16" s="9"/>
      <c r="D16" s="9">
        <v>2</v>
      </c>
      <c r="E16" s="9">
        <v>2518</v>
      </c>
      <c r="F16" s="10" t="s">
        <v>6</v>
      </c>
      <c r="G16" s="9">
        <v>2564</v>
      </c>
      <c r="H16" s="13">
        <v>35150</v>
      </c>
      <c r="I16" s="6"/>
      <c r="J16" s="7">
        <v>2200</v>
      </c>
      <c r="K16" s="7"/>
      <c r="L16" s="7"/>
      <c r="M16" s="7">
        <v>10.5</v>
      </c>
      <c r="N16" s="6">
        <f>ROUND(H16*M16/1200,1/2)</f>
        <v>308</v>
      </c>
      <c r="O16" s="5">
        <v>42350</v>
      </c>
      <c r="P16" s="6"/>
      <c r="Q16" s="6"/>
    </row>
    <row r="17" spans="1:17">
      <c r="A17" s="9">
        <v>11</v>
      </c>
      <c r="B17" s="9">
        <v>1170</v>
      </c>
      <c r="C17" s="9"/>
      <c r="D17" s="9">
        <v>2</v>
      </c>
      <c r="E17" s="9">
        <v>2518</v>
      </c>
      <c r="F17" s="10" t="s">
        <v>6</v>
      </c>
      <c r="G17" s="9">
        <v>2564</v>
      </c>
      <c r="H17" s="13">
        <v>37350</v>
      </c>
      <c r="I17" s="6"/>
      <c r="J17" s="7">
        <v>2200</v>
      </c>
      <c r="K17" s="7"/>
      <c r="L17" s="7"/>
      <c r="M17" s="7">
        <v>10.5</v>
      </c>
      <c r="N17" s="6">
        <f>ROUND(H17*M17/1200,1/2)+19</f>
        <v>346</v>
      </c>
      <c r="O17" s="5">
        <v>42320</v>
      </c>
      <c r="P17" s="6"/>
      <c r="Q17" s="6"/>
    </row>
    <row r="18" spans="1:17">
      <c r="A18" s="9">
        <v>10</v>
      </c>
      <c r="B18" s="9">
        <v>1170</v>
      </c>
      <c r="C18" s="9"/>
      <c r="D18" s="9">
        <v>2</v>
      </c>
      <c r="E18" s="9">
        <v>2518</v>
      </c>
      <c r="F18" s="10" t="s">
        <v>6</v>
      </c>
      <c r="G18" s="9">
        <v>2564</v>
      </c>
      <c r="H18" s="13">
        <v>41750</v>
      </c>
      <c r="I18" s="6"/>
      <c r="J18" s="7">
        <v>2200</v>
      </c>
      <c r="K18" s="7"/>
      <c r="L18" s="7">
        <v>10.5</v>
      </c>
      <c r="M18" s="7"/>
      <c r="N18" s="6">
        <f t="shared" ref="N18:N24" si="1">ROUND(H18*L18/1200,1/2)</f>
        <v>365</v>
      </c>
      <c r="O18" s="5">
        <v>42289</v>
      </c>
      <c r="P18" s="6"/>
      <c r="Q18" s="6"/>
    </row>
    <row r="19" spans="1:17">
      <c r="A19" s="9">
        <v>8</v>
      </c>
      <c r="B19" s="9">
        <v>1170</v>
      </c>
      <c r="C19" s="9"/>
      <c r="D19" s="9">
        <v>40</v>
      </c>
      <c r="E19" s="9">
        <v>2518</v>
      </c>
      <c r="F19" s="10" t="s">
        <v>9</v>
      </c>
      <c r="G19" s="9">
        <v>2564</v>
      </c>
      <c r="H19" s="13">
        <v>43950</v>
      </c>
      <c r="I19" s="6"/>
      <c r="J19" s="7">
        <v>2200</v>
      </c>
      <c r="K19" s="7"/>
      <c r="L19" s="7">
        <v>10.5</v>
      </c>
      <c r="M19" s="7"/>
      <c r="N19" s="6">
        <f t="shared" si="1"/>
        <v>385</v>
      </c>
      <c r="O19" s="5">
        <v>42228</v>
      </c>
      <c r="P19" s="6"/>
      <c r="Q19" s="6"/>
    </row>
    <row r="20" spans="1:17">
      <c r="A20" s="9">
        <v>9</v>
      </c>
      <c r="B20" s="9">
        <v>1170</v>
      </c>
      <c r="C20" s="9"/>
      <c r="D20" s="9">
        <v>2</v>
      </c>
      <c r="E20" s="9">
        <v>2518</v>
      </c>
      <c r="F20" s="10" t="s">
        <v>9</v>
      </c>
      <c r="G20" s="9">
        <v>2564</v>
      </c>
      <c r="H20" s="13">
        <v>43950</v>
      </c>
      <c r="I20" s="6"/>
      <c r="J20" s="7">
        <v>2200</v>
      </c>
      <c r="K20" s="7"/>
      <c r="L20" s="7">
        <v>10.5</v>
      </c>
      <c r="M20" s="7"/>
      <c r="N20" s="6">
        <f t="shared" si="1"/>
        <v>385</v>
      </c>
      <c r="O20" s="5">
        <v>42259</v>
      </c>
      <c r="P20" s="6"/>
      <c r="Q20" s="6"/>
    </row>
    <row r="21" spans="1:17">
      <c r="A21" s="9">
        <v>7</v>
      </c>
      <c r="B21" s="9">
        <v>1170</v>
      </c>
      <c r="C21" s="9"/>
      <c r="D21" s="9">
        <v>40</v>
      </c>
      <c r="E21" s="9">
        <v>2518</v>
      </c>
      <c r="F21" s="10" t="s">
        <v>9</v>
      </c>
      <c r="G21" s="9">
        <v>2564</v>
      </c>
      <c r="H21" s="13">
        <v>46150</v>
      </c>
      <c r="I21" s="6"/>
      <c r="J21" s="7">
        <v>2200</v>
      </c>
      <c r="K21" s="7"/>
      <c r="L21" s="7">
        <v>10.5</v>
      </c>
      <c r="M21" s="7"/>
      <c r="N21" s="6">
        <f t="shared" si="1"/>
        <v>404</v>
      </c>
      <c r="O21" s="5">
        <v>42197</v>
      </c>
      <c r="P21" s="6"/>
      <c r="Q21" s="6"/>
    </row>
    <row r="22" spans="1:17">
      <c r="A22" s="9">
        <v>6</v>
      </c>
      <c r="B22" s="9">
        <v>1170</v>
      </c>
      <c r="C22" s="9"/>
      <c r="D22" s="9">
        <v>1</v>
      </c>
      <c r="E22" s="9">
        <v>2518</v>
      </c>
      <c r="F22" s="10" t="s">
        <v>9</v>
      </c>
      <c r="G22" s="9">
        <v>2564</v>
      </c>
      <c r="H22" s="13">
        <v>48350</v>
      </c>
      <c r="I22" s="6"/>
      <c r="J22" s="7">
        <v>2200</v>
      </c>
      <c r="K22" s="7"/>
      <c r="L22" s="7">
        <v>10.5</v>
      </c>
      <c r="M22" s="7"/>
      <c r="N22" s="6">
        <f t="shared" si="1"/>
        <v>423</v>
      </c>
      <c r="O22" s="5">
        <v>42167</v>
      </c>
      <c r="P22" s="6"/>
      <c r="Q22" s="6"/>
    </row>
    <row r="23" spans="1:17">
      <c r="A23" s="9">
        <v>5</v>
      </c>
      <c r="B23" s="9">
        <v>1170</v>
      </c>
      <c r="C23" s="9"/>
      <c r="D23" s="9">
        <v>40</v>
      </c>
      <c r="E23" s="9">
        <v>2518</v>
      </c>
      <c r="F23" s="10" t="s">
        <v>9</v>
      </c>
      <c r="G23" s="9">
        <v>2564</v>
      </c>
      <c r="H23" s="13">
        <v>50550</v>
      </c>
      <c r="I23" s="6"/>
      <c r="J23" s="7">
        <v>2200</v>
      </c>
      <c r="K23" s="7"/>
      <c r="L23" s="7">
        <v>10.5</v>
      </c>
      <c r="M23" s="7"/>
      <c r="N23" s="6">
        <f t="shared" si="1"/>
        <v>442</v>
      </c>
      <c r="O23" s="5">
        <v>42136</v>
      </c>
      <c r="P23" s="6"/>
      <c r="Q23" s="6"/>
    </row>
    <row r="24" spans="1:17">
      <c r="A24" s="9">
        <v>4</v>
      </c>
      <c r="B24" s="9">
        <v>1170</v>
      </c>
      <c r="C24" s="9"/>
      <c r="D24" s="9">
        <v>40</v>
      </c>
      <c r="E24" s="9">
        <v>2518</v>
      </c>
      <c r="F24" s="10" t="s">
        <v>9</v>
      </c>
      <c r="G24" s="9">
        <v>2564</v>
      </c>
      <c r="H24" s="13">
        <v>52750</v>
      </c>
      <c r="I24" s="6"/>
      <c r="J24" s="7">
        <v>2200</v>
      </c>
      <c r="K24" s="7"/>
      <c r="L24" s="7">
        <v>10.5</v>
      </c>
      <c r="M24" s="7"/>
      <c r="N24" s="6">
        <f t="shared" si="1"/>
        <v>462</v>
      </c>
      <c r="O24" s="5">
        <v>42106</v>
      </c>
      <c r="P24" s="6"/>
      <c r="Q24" s="6"/>
    </row>
    <row r="25" spans="1:17">
      <c r="A25" s="9">
        <v>13</v>
      </c>
      <c r="B25" s="20">
        <v>1190</v>
      </c>
      <c r="C25" s="20"/>
      <c r="D25" s="20">
        <v>88</v>
      </c>
      <c r="E25" s="20">
        <v>1311</v>
      </c>
      <c r="F25" s="21" t="s">
        <v>1</v>
      </c>
      <c r="G25" s="20">
        <v>3512</v>
      </c>
      <c r="H25" s="18">
        <v>70000</v>
      </c>
      <c r="I25" s="15"/>
      <c r="J25" s="17">
        <v>3000</v>
      </c>
      <c r="K25" s="16"/>
      <c r="L25" s="16"/>
      <c r="M25" s="16">
        <v>10.5</v>
      </c>
      <c r="N25" s="15">
        <f>ROUND(H25*M25/1200,1/2)</f>
        <v>613</v>
      </c>
      <c r="O25" s="5">
        <v>42381</v>
      </c>
      <c r="P25" s="15"/>
      <c r="Q25" s="15"/>
    </row>
    <row r="26" spans="1:17">
      <c r="A26" s="9">
        <v>12</v>
      </c>
      <c r="B26" s="23">
        <v>1190</v>
      </c>
      <c r="C26" s="23"/>
      <c r="D26" s="23">
        <v>88</v>
      </c>
      <c r="E26" s="23">
        <v>1311</v>
      </c>
      <c r="F26" s="24" t="s">
        <v>1</v>
      </c>
      <c r="G26" s="23">
        <v>3512</v>
      </c>
      <c r="H26" s="13">
        <v>73000</v>
      </c>
      <c r="I26" s="12"/>
      <c r="J26" s="11">
        <v>3000</v>
      </c>
      <c r="K26" s="11"/>
      <c r="L26" s="11"/>
      <c r="M26" s="11">
        <v>10.5</v>
      </c>
      <c r="N26" s="12">
        <f>ROUND(H26*M26/1200,1/2)</f>
        <v>639</v>
      </c>
      <c r="O26" s="5">
        <v>42350</v>
      </c>
      <c r="P26" s="12"/>
      <c r="Q26" s="12"/>
    </row>
    <row r="27" spans="1:17">
      <c r="A27" s="9">
        <v>11</v>
      </c>
      <c r="B27" s="23">
        <v>1190</v>
      </c>
      <c r="C27" s="23"/>
      <c r="D27" s="23">
        <v>88</v>
      </c>
      <c r="E27" s="23">
        <v>1311</v>
      </c>
      <c r="F27" s="24" t="s">
        <v>1</v>
      </c>
      <c r="G27" s="23">
        <v>3512</v>
      </c>
      <c r="H27" s="13">
        <v>76000</v>
      </c>
      <c r="I27" s="12"/>
      <c r="J27" s="11">
        <v>3000</v>
      </c>
      <c r="K27" s="11"/>
      <c r="L27" s="11"/>
      <c r="M27" s="11">
        <v>10.5</v>
      </c>
      <c r="N27" s="12">
        <f>ROUND(H27*M27/1200,1/2)</f>
        <v>665</v>
      </c>
      <c r="O27" s="5">
        <v>42320</v>
      </c>
      <c r="P27" s="12"/>
      <c r="Q27" s="12"/>
    </row>
    <row r="28" spans="1:17">
      <c r="A28" s="9">
        <v>10</v>
      </c>
      <c r="B28" s="23">
        <v>1190</v>
      </c>
      <c r="C28" s="23"/>
      <c r="D28" s="23">
        <v>88</v>
      </c>
      <c r="E28" s="23">
        <v>1311</v>
      </c>
      <c r="F28" s="24" t="s">
        <v>1</v>
      </c>
      <c r="G28" s="23">
        <v>3512</v>
      </c>
      <c r="H28" s="13">
        <v>79000</v>
      </c>
      <c r="I28" s="12"/>
      <c r="J28" s="11">
        <v>3000</v>
      </c>
      <c r="K28" s="11"/>
      <c r="L28" s="11">
        <v>10.5</v>
      </c>
      <c r="M28" s="11"/>
      <c r="N28" s="12">
        <f t="shared" ref="N28:N34" si="2">ROUND(H28*L28/1200,1/2)</f>
        <v>691</v>
      </c>
      <c r="O28" s="5">
        <v>42289</v>
      </c>
      <c r="P28" s="12"/>
      <c r="Q28" s="12"/>
    </row>
    <row r="29" spans="1:17">
      <c r="A29" s="9">
        <v>8</v>
      </c>
      <c r="B29" s="9">
        <v>1190</v>
      </c>
      <c r="C29" s="9"/>
      <c r="D29" s="9">
        <v>88</v>
      </c>
      <c r="E29" s="9">
        <v>1311</v>
      </c>
      <c r="F29" s="10" t="s">
        <v>10</v>
      </c>
      <c r="G29" s="9">
        <v>3512</v>
      </c>
      <c r="H29" s="13">
        <v>85000</v>
      </c>
      <c r="I29" s="6"/>
      <c r="J29" s="7">
        <v>3000</v>
      </c>
      <c r="K29" s="7"/>
      <c r="L29" s="7">
        <v>10.5</v>
      </c>
      <c r="M29" s="7"/>
      <c r="N29" s="6">
        <f t="shared" si="2"/>
        <v>744</v>
      </c>
      <c r="O29" s="5">
        <v>42228</v>
      </c>
      <c r="P29" s="6"/>
      <c r="Q29" s="6"/>
    </row>
    <row r="30" spans="1:17">
      <c r="A30" s="9">
        <v>9</v>
      </c>
      <c r="B30" s="9">
        <v>1190</v>
      </c>
      <c r="C30" s="9"/>
      <c r="D30" s="9">
        <v>88</v>
      </c>
      <c r="E30" s="9">
        <v>1311</v>
      </c>
      <c r="F30" s="10" t="s">
        <v>10</v>
      </c>
      <c r="G30" s="9">
        <v>3512</v>
      </c>
      <c r="H30" s="13">
        <v>85000</v>
      </c>
      <c r="I30" s="6"/>
      <c r="J30" s="7">
        <v>3000</v>
      </c>
      <c r="K30" s="7"/>
      <c r="L30" s="7">
        <v>10.5</v>
      </c>
      <c r="M30" s="7"/>
      <c r="N30" s="6">
        <f t="shared" si="2"/>
        <v>744</v>
      </c>
      <c r="O30" s="5">
        <v>42259</v>
      </c>
      <c r="P30" s="6"/>
      <c r="Q30" s="6"/>
    </row>
    <row r="31" spans="1:17">
      <c r="A31" s="9">
        <v>10</v>
      </c>
      <c r="B31" s="20"/>
      <c r="C31" s="20"/>
      <c r="D31" s="20">
        <v>87</v>
      </c>
      <c r="E31" s="20">
        <v>5227</v>
      </c>
      <c r="F31" s="21" t="s">
        <v>7</v>
      </c>
      <c r="G31" s="20">
        <v>4986</v>
      </c>
      <c r="H31" s="19">
        <v>86000</v>
      </c>
      <c r="I31" s="15">
        <v>0</v>
      </c>
      <c r="J31" s="15">
        <v>10000</v>
      </c>
      <c r="K31" s="15"/>
      <c r="L31" s="16">
        <v>10</v>
      </c>
      <c r="M31" s="16"/>
      <c r="N31" s="12">
        <f t="shared" si="2"/>
        <v>717</v>
      </c>
      <c r="O31" s="5">
        <v>42289</v>
      </c>
      <c r="P31" s="15"/>
      <c r="Q31" s="15"/>
    </row>
    <row r="32" spans="1:17">
      <c r="A32" s="9">
        <v>7</v>
      </c>
      <c r="B32" s="9">
        <v>1190</v>
      </c>
      <c r="C32" s="9"/>
      <c r="D32" s="9">
        <v>88</v>
      </c>
      <c r="E32" s="9">
        <v>1311</v>
      </c>
      <c r="F32" s="10" t="s">
        <v>10</v>
      </c>
      <c r="G32" s="9">
        <v>3512</v>
      </c>
      <c r="H32" s="13">
        <v>88000</v>
      </c>
      <c r="I32" s="6"/>
      <c r="J32" s="7">
        <v>3000</v>
      </c>
      <c r="K32" s="7"/>
      <c r="L32" s="7">
        <v>10.5</v>
      </c>
      <c r="M32" s="7"/>
      <c r="N32" s="6">
        <f t="shared" si="2"/>
        <v>770</v>
      </c>
      <c r="O32" s="5">
        <v>42197</v>
      </c>
      <c r="P32" s="6"/>
      <c r="Q32" s="6"/>
    </row>
    <row r="33" spans="1:17">
      <c r="A33" s="9">
        <v>6</v>
      </c>
      <c r="B33" s="9">
        <v>1190</v>
      </c>
      <c r="C33" s="9"/>
      <c r="D33" s="9">
        <v>88</v>
      </c>
      <c r="E33" s="9">
        <v>1311</v>
      </c>
      <c r="F33" s="10" t="s">
        <v>10</v>
      </c>
      <c r="G33" s="9">
        <v>3512</v>
      </c>
      <c r="H33" s="13">
        <v>91000</v>
      </c>
      <c r="I33" s="6"/>
      <c r="J33" s="7">
        <v>3000</v>
      </c>
      <c r="K33" s="7"/>
      <c r="L33" s="7">
        <v>10.5</v>
      </c>
      <c r="M33" s="7"/>
      <c r="N33" s="6">
        <f t="shared" si="2"/>
        <v>796</v>
      </c>
      <c r="O33" s="5">
        <v>42167</v>
      </c>
      <c r="P33" s="6"/>
      <c r="Q33" s="6"/>
    </row>
    <row r="34" spans="1:17">
      <c r="A34" s="9">
        <v>5</v>
      </c>
      <c r="B34" s="9">
        <v>1190</v>
      </c>
      <c r="C34" s="9"/>
      <c r="D34" s="9">
        <v>88</v>
      </c>
      <c r="E34" s="9">
        <v>1311</v>
      </c>
      <c r="F34" s="10" t="s">
        <v>10</v>
      </c>
      <c r="G34" s="9">
        <v>3512</v>
      </c>
      <c r="H34" s="13">
        <v>94000</v>
      </c>
      <c r="I34" s="6"/>
      <c r="J34" s="7">
        <v>3000</v>
      </c>
      <c r="K34" s="7"/>
      <c r="L34" s="7">
        <v>10.5</v>
      </c>
      <c r="M34" s="7"/>
      <c r="N34" s="6">
        <f t="shared" si="2"/>
        <v>823</v>
      </c>
      <c r="O34" s="5">
        <v>42136</v>
      </c>
      <c r="P34" s="6"/>
      <c r="Q34" s="6"/>
    </row>
    <row r="35" spans="1:17">
      <c r="A35" s="9">
        <v>8</v>
      </c>
      <c r="B35" s="27"/>
      <c r="C35" s="27"/>
      <c r="D35" s="27">
        <v>88</v>
      </c>
      <c r="E35" s="27">
        <v>5227</v>
      </c>
      <c r="F35" s="28" t="s">
        <v>8</v>
      </c>
      <c r="G35" s="27">
        <v>4986</v>
      </c>
      <c r="H35" s="19">
        <v>96000</v>
      </c>
      <c r="I35" s="14">
        <v>0</v>
      </c>
      <c r="J35" s="14">
        <v>0</v>
      </c>
      <c r="K35" s="14"/>
      <c r="L35" s="17">
        <v>10</v>
      </c>
      <c r="M35" s="17"/>
      <c r="N35" s="6">
        <v>840</v>
      </c>
      <c r="O35" s="5">
        <v>42228</v>
      </c>
      <c r="P35" s="14"/>
      <c r="Q35" s="14"/>
    </row>
    <row r="36" spans="1:17">
      <c r="A36" s="9">
        <v>9</v>
      </c>
      <c r="B36" s="27"/>
      <c r="C36" s="27"/>
      <c r="D36" s="27">
        <v>88</v>
      </c>
      <c r="E36" s="27">
        <v>5227</v>
      </c>
      <c r="F36" s="28" t="s">
        <v>8</v>
      </c>
      <c r="G36" s="27">
        <v>4986</v>
      </c>
      <c r="H36" s="19">
        <v>96000</v>
      </c>
      <c r="I36" s="14">
        <v>0</v>
      </c>
      <c r="J36" s="15">
        <v>10000</v>
      </c>
      <c r="K36" s="15"/>
      <c r="L36" s="17">
        <v>10</v>
      </c>
      <c r="M36" s="17"/>
      <c r="N36" s="6">
        <f>ROUND(H36*L36/1200,1/2)</f>
        <v>800</v>
      </c>
      <c r="O36" s="5">
        <v>42259</v>
      </c>
      <c r="P36" s="14"/>
      <c r="Q36" s="14"/>
    </row>
    <row r="37" spans="1:17">
      <c r="A37" s="9">
        <v>4</v>
      </c>
      <c r="B37" s="9">
        <v>1190</v>
      </c>
      <c r="C37" s="9"/>
      <c r="D37" s="9">
        <v>88</v>
      </c>
      <c r="E37" s="9">
        <v>1311</v>
      </c>
      <c r="F37" s="10" t="s">
        <v>10</v>
      </c>
      <c r="G37" s="9">
        <v>3512</v>
      </c>
      <c r="H37" s="13">
        <v>97000</v>
      </c>
      <c r="I37" s="6"/>
      <c r="J37" s="7">
        <v>3000</v>
      </c>
      <c r="K37" s="7"/>
      <c r="L37" s="7">
        <v>10.5</v>
      </c>
      <c r="M37" s="7"/>
      <c r="N37" s="6">
        <f>ROUND(H37*L37/1200,1/2)</f>
        <v>849</v>
      </c>
      <c r="O37" s="5">
        <v>42106</v>
      </c>
      <c r="P37" s="6"/>
      <c r="Q37" s="6"/>
    </row>
    <row r="38" spans="1:17">
      <c r="A38" s="9">
        <v>7</v>
      </c>
      <c r="B38" s="9"/>
      <c r="C38" s="9"/>
      <c r="D38" s="9">
        <v>88</v>
      </c>
      <c r="E38" s="9">
        <v>5227</v>
      </c>
      <c r="F38" s="10" t="s">
        <v>8</v>
      </c>
      <c r="G38" s="9">
        <v>4986</v>
      </c>
      <c r="H38" s="13">
        <v>98000</v>
      </c>
      <c r="I38" s="6"/>
      <c r="J38" s="6">
        <v>2000</v>
      </c>
      <c r="K38" s="6"/>
      <c r="L38" s="7">
        <v>10.5</v>
      </c>
      <c r="M38" s="7"/>
      <c r="N38" s="6">
        <v>750</v>
      </c>
      <c r="O38" s="5">
        <v>42197</v>
      </c>
      <c r="P38" s="6"/>
      <c r="Q38" s="6"/>
    </row>
    <row r="39" spans="1:17">
      <c r="A39" s="9">
        <v>6</v>
      </c>
      <c r="B39" s="9"/>
      <c r="C39" s="9"/>
      <c r="D39" s="9">
        <v>88</v>
      </c>
      <c r="E39" s="9">
        <v>5227</v>
      </c>
      <c r="F39" s="10" t="s">
        <v>8</v>
      </c>
      <c r="G39" s="9">
        <v>4986</v>
      </c>
      <c r="H39" s="13">
        <v>100000</v>
      </c>
      <c r="I39" s="6"/>
      <c r="J39" s="6">
        <v>2000</v>
      </c>
      <c r="K39" s="6"/>
      <c r="L39" s="7">
        <v>10.5</v>
      </c>
      <c r="M39" s="7"/>
      <c r="N39" s="6">
        <v>750</v>
      </c>
      <c r="O39" s="5">
        <v>42167</v>
      </c>
      <c r="P39" s="6"/>
      <c r="Q39" s="6"/>
    </row>
    <row r="40" spans="1:17">
      <c r="A40" s="9">
        <v>13</v>
      </c>
      <c r="B40" s="9">
        <v>1150</v>
      </c>
      <c r="C40" s="9"/>
      <c r="D40" s="9">
        <v>30</v>
      </c>
      <c r="E40" s="9">
        <v>1596</v>
      </c>
      <c r="F40" s="10" t="s">
        <v>5</v>
      </c>
      <c r="G40" s="9">
        <v>4439</v>
      </c>
      <c r="H40" s="6">
        <v>150000</v>
      </c>
      <c r="I40" s="6"/>
      <c r="J40" s="7">
        <v>2500</v>
      </c>
      <c r="K40" s="7"/>
      <c r="L40" s="7"/>
      <c r="M40" s="7">
        <v>9.5</v>
      </c>
      <c r="N40" s="6">
        <v>1070</v>
      </c>
      <c r="O40" s="5">
        <v>42381</v>
      </c>
      <c r="P40" s="6"/>
      <c r="Q40" s="6"/>
    </row>
    <row r="41" spans="1:17">
      <c r="A41" s="9">
        <v>13</v>
      </c>
      <c r="B41" s="20">
        <v>1940</v>
      </c>
      <c r="C41" s="20"/>
      <c r="D41" s="20">
        <v>90</v>
      </c>
      <c r="E41" s="20">
        <v>1385</v>
      </c>
      <c r="F41" s="21" t="s">
        <v>0</v>
      </c>
      <c r="G41" s="20">
        <v>4601</v>
      </c>
      <c r="H41" s="14">
        <v>174000</v>
      </c>
      <c r="I41" s="15"/>
      <c r="J41" s="17"/>
      <c r="K41" s="16"/>
      <c r="L41" s="16"/>
      <c r="M41" s="16">
        <v>10</v>
      </c>
      <c r="N41" s="15"/>
      <c r="O41" s="5">
        <v>42381</v>
      </c>
      <c r="P41" s="15">
        <v>2000</v>
      </c>
      <c r="Q41" s="15">
        <v>1450</v>
      </c>
    </row>
    <row r="42" spans="1:17">
      <c r="A42" s="9">
        <v>5</v>
      </c>
      <c r="B42" s="9"/>
      <c r="C42" s="9"/>
      <c r="D42" s="9"/>
      <c r="E42" s="9"/>
      <c r="F42" s="10" t="s">
        <v>11</v>
      </c>
      <c r="G42" s="9"/>
      <c r="H42" s="6">
        <f>SUM(H5:H40)</f>
        <v>2150900</v>
      </c>
      <c r="I42" s="6">
        <f>SUM(I5:I40)</f>
        <v>368700</v>
      </c>
      <c r="J42" s="6">
        <f>SUM(J5:J40)</f>
        <v>97500</v>
      </c>
      <c r="K42" s="6"/>
      <c r="L42" s="6">
        <f>SUM(L5:L40)</f>
        <v>307</v>
      </c>
      <c r="M42" s="6"/>
      <c r="N42" s="6">
        <f>SUM(N5:N40)</f>
        <v>21245</v>
      </c>
      <c r="O42" s="5">
        <v>42136</v>
      </c>
      <c r="P42" s="6"/>
      <c r="Q42" s="6"/>
    </row>
    <row r="43" spans="1:17">
      <c r="A43" s="9">
        <v>5</v>
      </c>
      <c r="B43" s="9"/>
      <c r="C43" s="9"/>
      <c r="D43" s="9"/>
      <c r="E43" s="9"/>
      <c r="F43" s="10" t="s">
        <v>11</v>
      </c>
      <c r="G43" s="9"/>
      <c r="H43" s="6">
        <v>175650</v>
      </c>
      <c r="I43" s="6">
        <v>0</v>
      </c>
      <c r="J43" s="7">
        <v>7100</v>
      </c>
      <c r="K43" s="7"/>
      <c r="L43" s="7">
        <v>1422</v>
      </c>
      <c r="M43" s="7"/>
      <c r="N43" s="6">
        <v>1563</v>
      </c>
      <c r="O43" s="5">
        <v>42136</v>
      </c>
      <c r="P43" s="6"/>
      <c r="Q43" s="6"/>
    </row>
    <row r="44" spans="1:17">
      <c r="A44" s="9">
        <v>12</v>
      </c>
      <c r="B44" s="20">
        <v>1940</v>
      </c>
      <c r="C44" s="20"/>
      <c r="D44" s="20">
        <v>90</v>
      </c>
      <c r="E44" s="20">
        <v>1385</v>
      </c>
      <c r="F44" s="21" t="s">
        <v>0</v>
      </c>
      <c r="G44" s="20">
        <v>4601</v>
      </c>
      <c r="H44" s="15">
        <v>176000</v>
      </c>
      <c r="I44" s="15"/>
      <c r="J44" s="16"/>
      <c r="K44" s="16"/>
      <c r="L44" s="16"/>
      <c r="M44" s="16">
        <v>10</v>
      </c>
      <c r="N44" s="15"/>
      <c r="O44" s="5">
        <v>42350</v>
      </c>
      <c r="P44" s="15"/>
      <c r="Q44" s="15"/>
    </row>
    <row r="45" spans="1:17">
      <c r="A45" s="9">
        <v>11</v>
      </c>
      <c r="B45" s="23">
        <v>1940</v>
      </c>
      <c r="C45" s="23"/>
      <c r="D45" s="23">
        <v>90</v>
      </c>
      <c r="E45" s="23">
        <v>1385</v>
      </c>
      <c r="F45" s="24" t="s">
        <v>0</v>
      </c>
      <c r="G45" s="23">
        <v>4601</v>
      </c>
      <c r="H45" s="12">
        <v>178000</v>
      </c>
      <c r="I45" s="12"/>
      <c r="J45" s="11"/>
      <c r="K45" s="11"/>
      <c r="L45" s="11"/>
      <c r="M45" s="11">
        <v>10</v>
      </c>
      <c r="N45" s="12"/>
      <c r="O45" s="5">
        <v>42320</v>
      </c>
      <c r="P45" s="12">
        <v>2000</v>
      </c>
      <c r="Q45" s="12">
        <v>1219</v>
      </c>
    </row>
    <row r="46" spans="1:17">
      <c r="A46" s="9">
        <v>10</v>
      </c>
      <c r="B46" s="23">
        <v>1940</v>
      </c>
      <c r="C46" s="23"/>
      <c r="D46" s="23">
        <v>90</v>
      </c>
      <c r="E46" s="23">
        <v>1385</v>
      </c>
      <c r="F46" s="24" t="s">
        <v>0</v>
      </c>
      <c r="G46" s="23">
        <v>4601</v>
      </c>
      <c r="H46" s="12">
        <v>180000</v>
      </c>
      <c r="I46" s="12"/>
      <c r="J46" s="11">
        <v>2000</v>
      </c>
      <c r="K46" s="11"/>
      <c r="L46" s="11">
        <v>10</v>
      </c>
      <c r="M46" s="11"/>
      <c r="N46" s="12">
        <f>ROUND(H46*L46*25/36500,1/2)</f>
        <v>1233</v>
      </c>
      <c r="O46" s="5">
        <v>42289</v>
      </c>
      <c r="P46" s="12"/>
      <c r="Q46" s="12"/>
    </row>
  </sheetData>
  <sortState ref="A5:EI3306">
    <sortCondition ref="H5:H3306"/>
  </sortState>
  <mergeCells count="3">
    <mergeCell ref="A1:N1"/>
    <mergeCell ref="A2:N2"/>
    <mergeCell ref="H3:N3"/>
  </mergeCells>
  <pageMargins left="0.7" right="0.7" top="0.75" bottom="1" header="0.3" footer="0.3"/>
  <pageSetup paperSize="5" orientation="landscape" horizontalDpi="180" verticalDpi="180" r:id="rId1"/>
  <headerFooter alignWithMargins="0"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7" sqref="L17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Mar 2015 demand APRIL COLL (2)</vt:lpstr>
      <vt:lpstr>rptLedgerBook</vt:lpstr>
      <vt:lpstr>Mar 2015 demand APRIL COLL</vt:lpstr>
      <vt:lpstr>APRIL2015 TO JAN2016 (2)</vt:lpstr>
      <vt:lpstr>Sheet1</vt:lpstr>
      <vt:lpstr>Sheet2</vt:lpstr>
      <vt:lpstr>Sheet3</vt:lpstr>
      <vt:lpstr>'APRIL2015 TO JAN2016 (2)'!Print_Titles</vt:lpstr>
      <vt:lpstr>'Mar 2015 demand APRIL COLL'!Print_Titles</vt:lpstr>
      <vt:lpstr>'Mar 2015 demand APRIL COLL (2)'!Print_Titles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2016-02-20T05:04:07Z</dcterms:modified>
</cp:coreProperties>
</file>