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741A3113-2399-4DE0-8BE0-2E54D3B0282F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0" sheetId="1" r:id="rId1"/>
    <sheet name="0-statistics" sheetId="2" r:id="rId2"/>
    <sheet name="1" sheetId="13" r:id="rId3"/>
    <sheet name="1-statistics" sheetId="12" r:id="rId4"/>
    <sheet name="statistics" sheetId="3" r:id="rId5"/>
    <sheet name="paragon" sheetId="4" r:id="rId6"/>
    <sheet name="highlander" sheetId="5" r:id="rId7"/>
    <sheet name="druid" sheetId="6" r:id="rId8"/>
    <sheet name="oracle" sheetId="7" r:id="rId9"/>
    <sheet name="avatar" sheetId="8" r:id="rId10"/>
    <sheet name="shadow" sheetId="9" r:id="rId11"/>
    <sheet name="lightbringer" sheetId="10" r:id="rId12"/>
    <sheet name="avenger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1" l="1"/>
  <c r="J3" i="11"/>
  <c r="J4" i="11"/>
  <c r="I2" i="11"/>
  <c r="I3" i="11"/>
  <c r="I4" i="11"/>
  <c r="H2" i="11"/>
  <c r="H3" i="11"/>
  <c r="H4" i="11"/>
  <c r="I2" i="10"/>
  <c r="I3" i="10"/>
  <c r="I4" i="10"/>
  <c r="H2" i="10"/>
  <c r="H3" i="10"/>
  <c r="H4" i="10"/>
  <c r="I2" i="9"/>
  <c r="I3" i="9"/>
  <c r="I4" i="9"/>
  <c r="H3" i="9"/>
  <c r="H2" i="9"/>
  <c r="H4" i="9"/>
  <c r="I2" i="8"/>
  <c r="I3" i="8"/>
  <c r="I4" i="8"/>
  <c r="H2" i="8"/>
  <c r="H3" i="8"/>
  <c r="H4" i="8"/>
  <c r="I2" i="7"/>
  <c r="I3" i="7"/>
  <c r="I4" i="7"/>
  <c r="H2" i="7"/>
  <c r="H3" i="7"/>
  <c r="H4" i="7"/>
  <c r="I2" i="6"/>
  <c r="I3" i="6"/>
  <c r="I4" i="6"/>
  <c r="H2" i="6"/>
  <c r="H3" i="6"/>
  <c r="H4" i="6"/>
  <c r="I2" i="5"/>
  <c r="I3" i="5"/>
  <c r="I4" i="5"/>
  <c r="H2" i="5"/>
  <c r="H3" i="5"/>
  <c r="H4" i="5"/>
  <c r="J2" i="4"/>
  <c r="J3" i="4"/>
  <c r="J4" i="4"/>
  <c r="I2" i="4"/>
  <c r="I3" i="4"/>
  <c r="I4" i="4"/>
  <c r="H2" i="4"/>
  <c r="H3" i="4"/>
  <c r="H4" i="4"/>
  <c r="S5" i="12"/>
  <c r="C17" i="11"/>
  <c r="C18" i="11"/>
  <c r="C19" i="11"/>
  <c r="C17" i="10"/>
  <c r="C18" i="10"/>
  <c r="C19" i="10"/>
  <c r="C17" i="9"/>
  <c r="C18" i="9"/>
  <c r="C19" i="9"/>
  <c r="C17" i="8"/>
  <c r="C18" i="8"/>
  <c r="C19" i="8"/>
  <c r="C17" i="7"/>
  <c r="C18" i="7"/>
  <c r="C19" i="7"/>
  <c r="C17" i="6"/>
  <c r="C18" i="6"/>
  <c r="C19" i="6"/>
  <c r="C17" i="5"/>
  <c r="C18" i="5"/>
  <c r="C19" i="5"/>
  <c r="C17" i="4"/>
  <c r="C18" i="4"/>
  <c r="C19" i="4"/>
  <c r="B17" i="11"/>
  <c r="B18" i="11"/>
  <c r="B19" i="11"/>
  <c r="B17" i="10"/>
  <c r="E17" i="10" s="1"/>
  <c r="B18" i="10"/>
  <c r="E18" i="10" s="1"/>
  <c r="B19" i="10"/>
  <c r="E19" i="10" s="1"/>
  <c r="B17" i="9"/>
  <c r="B18" i="9"/>
  <c r="E18" i="9" s="1"/>
  <c r="B19" i="9"/>
  <c r="E19" i="9" s="1"/>
  <c r="B17" i="8"/>
  <c r="E17" i="8" s="1"/>
  <c r="B18" i="8"/>
  <c r="B19" i="8"/>
  <c r="E19" i="8" s="1"/>
  <c r="B17" i="7"/>
  <c r="E17" i="7" s="1"/>
  <c r="B18" i="7"/>
  <c r="B19" i="7"/>
  <c r="E19" i="7" s="1"/>
  <c r="B17" i="6"/>
  <c r="E17" i="6" s="1"/>
  <c r="B18" i="6"/>
  <c r="B19" i="6"/>
  <c r="E19" i="6" s="1"/>
  <c r="B17" i="5"/>
  <c r="B18" i="5"/>
  <c r="B19" i="5"/>
  <c r="E19" i="5" s="1"/>
  <c r="B17" i="4"/>
  <c r="B18" i="4"/>
  <c r="B19" i="4"/>
  <c r="C12" i="11"/>
  <c r="C13" i="11"/>
  <c r="C14" i="11"/>
  <c r="C12" i="10"/>
  <c r="C13" i="10"/>
  <c r="C14" i="10"/>
  <c r="C12" i="9"/>
  <c r="C13" i="9"/>
  <c r="C14" i="9"/>
  <c r="C12" i="8"/>
  <c r="C13" i="8"/>
  <c r="C14" i="8"/>
  <c r="C12" i="7"/>
  <c r="C13" i="7"/>
  <c r="C14" i="7"/>
  <c r="C12" i="6"/>
  <c r="C13" i="6"/>
  <c r="C14" i="6"/>
  <c r="C12" i="5"/>
  <c r="C13" i="5"/>
  <c r="C14" i="5"/>
  <c r="C12" i="4"/>
  <c r="C13" i="4"/>
  <c r="C14" i="4"/>
  <c r="B12" i="11"/>
  <c r="B13" i="11"/>
  <c r="E13" i="11" s="1"/>
  <c r="B14" i="11"/>
  <c r="B12" i="10"/>
  <c r="B13" i="10"/>
  <c r="B14" i="10"/>
  <c r="B12" i="9"/>
  <c r="B13" i="9"/>
  <c r="E13" i="9" s="1"/>
  <c r="B14" i="9"/>
  <c r="B12" i="8"/>
  <c r="B13" i="8"/>
  <c r="B14" i="8"/>
  <c r="B12" i="7"/>
  <c r="B13" i="7"/>
  <c r="E13" i="7" s="1"/>
  <c r="B14" i="7"/>
  <c r="E14" i="7" s="1"/>
  <c r="B12" i="6"/>
  <c r="B13" i="6"/>
  <c r="B14" i="6"/>
  <c r="B12" i="5"/>
  <c r="B13" i="5"/>
  <c r="E13" i="5" s="1"/>
  <c r="B14" i="5"/>
  <c r="B12" i="4"/>
  <c r="E12" i="4" s="1"/>
  <c r="B13" i="4"/>
  <c r="B14" i="4"/>
  <c r="C7" i="11"/>
  <c r="C8" i="11"/>
  <c r="C9" i="11"/>
  <c r="C7" i="10"/>
  <c r="C8" i="10"/>
  <c r="C9" i="10"/>
  <c r="C7" i="9"/>
  <c r="C8" i="9"/>
  <c r="C9" i="9"/>
  <c r="C7" i="8"/>
  <c r="C8" i="8"/>
  <c r="C9" i="8"/>
  <c r="C7" i="7"/>
  <c r="C8" i="7"/>
  <c r="C9" i="7"/>
  <c r="C7" i="6"/>
  <c r="C8" i="6"/>
  <c r="C9" i="6"/>
  <c r="C7" i="5"/>
  <c r="C8" i="5"/>
  <c r="C9" i="5"/>
  <c r="C7" i="4"/>
  <c r="C8" i="4"/>
  <c r="C9" i="4"/>
  <c r="B7" i="11"/>
  <c r="E7" i="11" s="1"/>
  <c r="B8" i="11"/>
  <c r="E8" i="11" s="1"/>
  <c r="B9" i="11"/>
  <c r="E9" i="11" s="1"/>
  <c r="B7" i="10"/>
  <c r="B8" i="10"/>
  <c r="B9" i="10"/>
  <c r="E9" i="10" s="1"/>
  <c r="B7" i="9"/>
  <c r="B8" i="9"/>
  <c r="B9" i="9"/>
  <c r="B7" i="8"/>
  <c r="B8" i="8"/>
  <c r="B9" i="8"/>
  <c r="E9" i="8" s="1"/>
  <c r="B7" i="7"/>
  <c r="B8" i="7"/>
  <c r="B9" i="7"/>
  <c r="E9" i="7" s="1"/>
  <c r="B7" i="6"/>
  <c r="B8" i="6"/>
  <c r="B9" i="6"/>
  <c r="E9" i="6" s="1"/>
  <c r="B7" i="5"/>
  <c r="E7" i="5" s="1"/>
  <c r="B8" i="5"/>
  <c r="B9" i="5"/>
  <c r="E9" i="5" s="1"/>
  <c r="B7" i="4"/>
  <c r="B8" i="4"/>
  <c r="E8" i="4" s="1"/>
  <c r="B9" i="4"/>
  <c r="C2" i="11"/>
  <c r="C3" i="11"/>
  <c r="C4" i="11"/>
  <c r="C2" i="10"/>
  <c r="C3" i="10"/>
  <c r="C4" i="10"/>
  <c r="C2" i="9"/>
  <c r="C3" i="9"/>
  <c r="C4" i="9"/>
  <c r="C2" i="8"/>
  <c r="C3" i="8"/>
  <c r="C4" i="8"/>
  <c r="C2" i="7"/>
  <c r="C3" i="7"/>
  <c r="C4" i="7"/>
  <c r="C2" i="6"/>
  <c r="C3" i="6"/>
  <c r="C4" i="6"/>
  <c r="C2" i="5"/>
  <c r="C3" i="5"/>
  <c r="C4" i="5"/>
  <c r="C2" i="4"/>
  <c r="C3" i="4"/>
  <c r="C4" i="4"/>
  <c r="B2" i="11"/>
  <c r="B3" i="11"/>
  <c r="E3" i="11" s="1"/>
  <c r="B4" i="11"/>
  <c r="E4" i="11" s="1"/>
  <c r="B2" i="10"/>
  <c r="B3" i="10"/>
  <c r="E3" i="10" s="1"/>
  <c r="B4" i="10"/>
  <c r="B2" i="9"/>
  <c r="B3" i="9"/>
  <c r="B4" i="9"/>
  <c r="E4" i="9" s="1"/>
  <c r="B2" i="8"/>
  <c r="E2" i="8" s="1"/>
  <c r="B3" i="8"/>
  <c r="E3" i="8" s="1"/>
  <c r="B4" i="8"/>
  <c r="B2" i="7"/>
  <c r="B3" i="7"/>
  <c r="E3" i="7" s="1"/>
  <c r="B4" i="7"/>
  <c r="B2" i="6"/>
  <c r="B3" i="6"/>
  <c r="E3" i="6" s="1"/>
  <c r="B4" i="6"/>
  <c r="B2" i="5"/>
  <c r="B3" i="5"/>
  <c r="B4" i="5"/>
  <c r="B2" i="4"/>
  <c r="B3" i="4"/>
  <c r="B4" i="4"/>
  <c r="E4" i="4" s="1"/>
  <c r="C2" i="3"/>
  <c r="C3" i="3"/>
  <c r="C4" i="3"/>
  <c r="C5" i="3"/>
  <c r="C6" i="3"/>
  <c r="C7" i="3"/>
  <c r="C8" i="3"/>
  <c r="C9" i="3"/>
  <c r="B2" i="3"/>
  <c r="B3" i="3"/>
  <c r="B4" i="3"/>
  <c r="B5" i="3"/>
  <c r="B6" i="3"/>
  <c r="B7" i="3"/>
  <c r="B8" i="3"/>
  <c r="B9" i="3"/>
  <c r="S7" i="12"/>
  <c r="S6" i="12"/>
  <c r="V2" i="12" s="1"/>
  <c r="S3" i="12"/>
  <c r="S1" i="12"/>
  <c r="S2" i="12"/>
  <c r="P7" i="2"/>
  <c r="P3" i="2"/>
  <c r="P5" i="2"/>
  <c r="P1" i="2"/>
  <c r="P6" i="2"/>
  <c r="P2" i="2"/>
  <c r="D282" i="12"/>
  <c r="H282" i="12"/>
  <c r="D281" i="12"/>
  <c r="H281" i="12"/>
  <c r="D280" i="12"/>
  <c r="H280" i="12"/>
  <c r="D279" i="12"/>
  <c r="H279" i="12"/>
  <c r="D278" i="12"/>
  <c r="H278" i="12"/>
  <c r="D277" i="12"/>
  <c r="H277" i="12"/>
  <c r="D276" i="12"/>
  <c r="H276" i="12"/>
  <c r="D275" i="12"/>
  <c r="H275" i="12"/>
  <c r="D274" i="12"/>
  <c r="H274" i="12"/>
  <c r="D273" i="12"/>
  <c r="H273" i="12"/>
  <c r="D270" i="12"/>
  <c r="D271" i="12"/>
  <c r="D272" i="12"/>
  <c r="H270" i="12"/>
  <c r="H271" i="12"/>
  <c r="H272" i="12"/>
  <c r="D269" i="12"/>
  <c r="H269" i="12"/>
  <c r="D266" i="12"/>
  <c r="D267" i="12"/>
  <c r="D268" i="12"/>
  <c r="H266" i="12"/>
  <c r="H267" i="12"/>
  <c r="H268" i="12"/>
  <c r="D265" i="12"/>
  <c r="H265" i="12"/>
  <c r="D262" i="12"/>
  <c r="D263" i="12"/>
  <c r="D264" i="12"/>
  <c r="H262" i="12"/>
  <c r="H263" i="12"/>
  <c r="H264" i="12"/>
  <c r="D261" i="12"/>
  <c r="H261" i="12"/>
  <c r="D258" i="12"/>
  <c r="D259" i="12"/>
  <c r="D260" i="12"/>
  <c r="H258" i="12"/>
  <c r="H259" i="12"/>
  <c r="H260" i="12"/>
  <c r="D257" i="12"/>
  <c r="H257" i="12"/>
  <c r="D254" i="12"/>
  <c r="D255" i="12"/>
  <c r="D256" i="12"/>
  <c r="H254" i="12"/>
  <c r="H255" i="12"/>
  <c r="H256" i="12"/>
  <c r="D253" i="12"/>
  <c r="H253" i="12"/>
  <c r="D250" i="12"/>
  <c r="D251" i="12"/>
  <c r="D252" i="12"/>
  <c r="H250" i="12"/>
  <c r="H251" i="12"/>
  <c r="H252" i="12"/>
  <c r="D249" i="12"/>
  <c r="H249" i="12"/>
  <c r="D246" i="12"/>
  <c r="D247" i="12"/>
  <c r="D248" i="12"/>
  <c r="H246" i="12"/>
  <c r="H247" i="12"/>
  <c r="H248" i="12"/>
  <c r="D245" i="12"/>
  <c r="H245" i="12"/>
  <c r="D242" i="12"/>
  <c r="D243" i="12"/>
  <c r="D244" i="12"/>
  <c r="H242" i="12"/>
  <c r="H243" i="12"/>
  <c r="H244" i="12"/>
  <c r="D241" i="12"/>
  <c r="H241" i="12"/>
  <c r="D238" i="12"/>
  <c r="D239" i="12"/>
  <c r="D240" i="12"/>
  <c r="H238" i="12"/>
  <c r="H239" i="12"/>
  <c r="H240" i="12"/>
  <c r="D237" i="12"/>
  <c r="H237" i="12"/>
  <c r="D236" i="12"/>
  <c r="H236" i="12"/>
  <c r="D235" i="12"/>
  <c r="H235" i="12"/>
  <c r="D234" i="12"/>
  <c r="H234" i="12"/>
  <c r="D233" i="12"/>
  <c r="H233" i="12"/>
  <c r="D230" i="12"/>
  <c r="D231" i="12"/>
  <c r="D232" i="12"/>
  <c r="H230" i="12"/>
  <c r="H231" i="12"/>
  <c r="H232" i="12"/>
  <c r="D229" i="12"/>
  <c r="H229" i="12"/>
  <c r="D226" i="12"/>
  <c r="D227" i="12"/>
  <c r="D228" i="12"/>
  <c r="H226" i="12"/>
  <c r="H227" i="12"/>
  <c r="H228" i="12"/>
  <c r="D225" i="12"/>
  <c r="H225" i="12"/>
  <c r="D222" i="12"/>
  <c r="D223" i="12"/>
  <c r="D224" i="12"/>
  <c r="H222" i="12"/>
  <c r="H223" i="12"/>
  <c r="H224" i="12"/>
  <c r="D221" i="12"/>
  <c r="H221" i="12"/>
  <c r="D220" i="12"/>
  <c r="H220" i="12"/>
  <c r="D219" i="12"/>
  <c r="H219" i="12"/>
  <c r="D218" i="12"/>
  <c r="H218" i="12"/>
  <c r="D217" i="12"/>
  <c r="H217" i="12"/>
  <c r="D216" i="12"/>
  <c r="H216" i="12"/>
  <c r="D215" i="12"/>
  <c r="H215" i="12"/>
  <c r="D214" i="12"/>
  <c r="H214" i="12"/>
  <c r="D213" i="12"/>
  <c r="H213" i="12"/>
  <c r="D204" i="12"/>
  <c r="D205" i="12"/>
  <c r="D206" i="12"/>
  <c r="D207" i="12"/>
  <c r="D208" i="12"/>
  <c r="D209" i="12"/>
  <c r="D210" i="12"/>
  <c r="D211" i="12"/>
  <c r="D212" i="12"/>
  <c r="H204" i="12"/>
  <c r="H205" i="12"/>
  <c r="H206" i="12"/>
  <c r="H207" i="12"/>
  <c r="H208" i="12"/>
  <c r="H209" i="12"/>
  <c r="H210" i="12"/>
  <c r="H211" i="12"/>
  <c r="H212" i="12"/>
  <c r="D203" i="12"/>
  <c r="H203" i="12"/>
  <c r="D194" i="12"/>
  <c r="D195" i="12"/>
  <c r="D196" i="12"/>
  <c r="D197" i="12"/>
  <c r="D198" i="12"/>
  <c r="D199" i="12"/>
  <c r="D200" i="12"/>
  <c r="D201" i="12"/>
  <c r="D202" i="12"/>
  <c r="H194" i="12"/>
  <c r="H195" i="12"/>
  <c r="H196" i="12"/>
  <c r="H197" i="12"/>
  <c r="H198" i="12"/>
  <c r="H199" i="12"/>
  <c r="H200" i="12"/>
  <c r="H201" i="12"/>
  <c r="H202" i="12"/>
  <c r="D193" i="12"/>
  <c r="H193" i="12"/>
  <c r="D184" i="12"/>
  <c r="D185" i="12"/>
  <c r="D186" i="12"/>
  <c r="D187" i="12"/>
  <c r="D188" i="12"/>
  <c r="D189" i="12"/>
  <c r="D190" i="12"/>
  <c r="D191" i="12"/>
  <c r="D192" i="12"/>
  <c r="H184" i="12"/>
  <c r="H185" i="12"/>
  <c r="H186" i="12"/>
  <c r="H187" i="12"/>
  <c r="H188" i="12"/>
  <c r="H189" i="12"/>
  <c r="H190" i="12"/>
  <c r="H191" i="12"/>
  <c r="H192" i="12"/>
  <c r="D183" i="12"/>
  <c r="H183" i="12"/>
  <c r="D174" i="12"/>
  <c r="D175" i="12"/>
  <c r="D176" i="12"/>
  <c r="D177" i="12"/>
  <c r="D178" i="12"/>
  <c r="D179" i="12"/>
  <c r="D180" i="12"/>
  <c r="D181" i="12"/>
  <c r="D182" i="12"/>
  <c r="H174" i="12"/>
  <c r="H175" i="12"/>
  <c r="H176" i="12"/>
  <c r="H177" i="12"/>
  <c r="H178" i="12"/>
  <c r="H179" i="12"/>
  <c r="H180" i="12"/>
  <c r="H181" i="12"/>
  <c r="H182" i="12"/>
  <c r="D173" i="12"/>
  <c r="H173" i="12"/>
  <c r="D164" i="12"/>
  <c r="D165" i="12"/>
  <c r="D166" i="12"/>
  <c r="D167" i="12"/>
  <c r="D168" i="12"/>
  <c r="D169" i="12"/>
  <c r="D170" i="12"/>
  <c r="D171" i="12"/>
  <c r="D172" i="12"/>
  <c r="H164" i="12"/>
  <c r="H165" i="12"/>
  <c r="H166" i="12"/>
  <c r="H167" i="12"/>
  <c r="H168" i="12"/>
  <c r="H169" i="12"/>
  <c r="H170" i="12"/>
  <c r="H171" i="12"/>
  <c r="H172" i="12"/>
  <c r="D163" i="12"/>
  <c r="H163" i="12"/>
  <c r="D154" i="12"/>
  <c r="D155" i="12"/>
  <c r="D156" i="12"/>
  <c r="D157" i="12"/>
  <c r="D158" i="12"/>
  <c r="D159" i="12"/>
  <c r="D160" i="12"/>
  <c r="D161" i="12"/>
  <c r="D162" i="12"/>
  <c r="H154" i="12"/>
  <c r="H155" i="12"/>
  <c r="H156" i="12"/>
  <c r="H157" i="12"/>
  <c r="H158" i="12"/>
  <c r="H159" i="12"/>
  <c r="H160" i="12"/>
  <c r="H161" i="12"/>
  <c r="H162" i="12"/>
  <c r="D153" i="12"/>
  <c r="H153" i="12"/>
  <c r="D144" i="12"/>
  <c r="D145" i="12"/>
  <c r="D146" i="12"/>
  <c r="D147" i="12"/>
  <c r="D148" i="12"/>
  <c r="D149" i="12"/>
  <c r="D150" i="12"/>
  <c r="D151" i="12"/>
  <c r="D152" i="12"/>
  <c r="H144" i="12"/>
  <c r="H145" i="12"/>
  <c r="H146" i="12"/>
  <c r="H147" i="12"/>
  <c r="H148" i="12"/>
  <c r="H149" i="12"/>
  <c r="H150" i="12"/>
  <c r="H151" i="12"/>
  <c r="H152" i="12"/>
  <c r="D143" i="12"/>
  <c r="H143" i="12"/>
  <c r="D134" i="12"/>
  <c r="D135" i="12"/>
  <c r="D136" i="12"/>
  <c r="D137" i="12"/>
  <c r="D138" i="12"/>
  <c r="D139" i="12"/>
  <c r="D140" i="12"/>
  <c r="D141" i="12"/>
  <c r="D142" i="12"/>
  <c r="H134" i="12"/>
  <c r="H135" i="12"/>
  <c r="H136" i="12"/>
  <c r="H137" i="12"/>
  <c r="H138" i="12"/>
  <c r="H139" i="12"/>
  <c r="H140" i="12"/>
  <c r="H141" i="12"/>
  <c r="H142" i="12"/>
  <c r="D133" i="12"/>
  <c r="H133" i="12"/>
  <c r="D124" i="12"/>
  <c r="D125" i="12"/>
  <c r="D126" i="12"/>
  <c r="D127" i="12"/>
  <c r="D128" i="12"/>
  <c r="D129" i="12"/>
  <c r="D130" i="12"/>
  <c r="D131" i="12"/>
  <c r="D132" i="12"/>
  <c r="H124" i="12"/>
  <c r="H125" i="12"/>
  <c r="H126" i="12"/>
  <c r="H127" i="12"/>
  <c r="H128" i="12"/>
  <c r="H129" i="12"/>
  <c r="H130" i="12"/>
  <c r="H131" i="12"/>
  <c r="H132" i="12"/>
  <c r="D123" i="12"/>
  <c r="H123" i="12"/>
  <c r="D114" i="12"/>
  <c r="D115" i="12"/>
  <c r="D116" i="12"/>
  <c r="D117" i="12"/>
  <c r="D118" i="12"/>
  <c r="D119" i="12"/>
  <c r="D120" i="12"/>
  <c r="D121" i="12"/>
  <c r="D122" i="12"/>
  <c r="H114" i="12"/>
  <c r="H115" i="12"/>
  <c r="H116" i="12"/>
  <c r="H117" i="12"/>
  <c r="H118" i="12"/>
  <c r="H119" i="12"/>
  <c r="H120" i="12"/>
  <c r="H121" i="12"/>
  <c r="H122" i="12"/>
  <c r="D113" i="12"/>
  <c r="H113" i="12"/>
  <c r="D104" i="12"/>
  <c r="D105" i="12"/>
  <c r="D106" i="12"/>
  <c r="D107" i="12"/>
  <c r="D108" i="12"/>
  <c r="D109" i="12"/>
  <c r="D110" i="12"/>
  <c r="D111" i="12"/>
  <c r="D112" i="12"/>
  <c r="H104" i="12"/>
  <c r="H105" i="12"/>
  <c r="H106" i="12"/>
  <c r="H107" i="12"/>
  <c r="H108" i="12"/>
  <c r="H109" i="12"/>
  <c r="H110" i="12"/>
  <c r="H111" i="12"/>
  <c r="H112" i="12"/>
  <c r="D103" i="12"/>
  <c r="H103" i="12"/>
  <c r="D94" i="12"/>
  <c r="D95" i="12"/>
  <c r="D96" i="12"/>
  <c r="D97" i="12"/>
  <c r="D98" i="12"/>
  <c r="D99" i="12"/>
  <c r="D100" i="12"/>
  <c r="D101" i="12"/>
  <c r="D102" i="12"/>
  <c r="H94" i="12"/>
  <c r="H95" i="12"/>
  <c r="H96" i="12"/>
  <c r="H97" i="12"/>
  <c r="H98" i="12"/>
  <c r="H99" i="12"/>
  <c r="H100" i="12"/>
  <c r="H101" i="12"/>
  <c r="H102" i="12"/>
  <c r="D93" i="12"/>
  <c r="H93" i="12"/>
  <c r="D84" i="12"/>
  <c r="D85" i="12"/>
  <c r="D86" i="12"/>
  <c r="D87" i="12"/>
  <c r="D88" i="12"/>
  <c r="D89" i="12"/>
  <c r="D90" i="12"/>
  <c r="D91" i="12"/>
  <c r="D92" i="12"/>
  <c r="H84" i="12"/>
  <c r="H85" i="12"/>
  <c r="H86" i="12"/>
  <c r="H87" i="12"/>
  <c r="H88" i="12"/>
  <c r="H89" i="12"/>
  <c r="H90" i="12"/>
  <c r="H91" i="12"/>
  <c r="H92" i="12"/>
  <c r="D83" i="12"/>
  <c r="H83" i="12"/>
  <c r="D74" i="12"/>
  <c r="D75" i="12"/>
  <c r="D76" i="12"/>
  <c r="D77" i="12"/>
  <c r="D78" i="12"/>
  <c r="D79" i="12"/>
  <c r="D80" i="12"/>
  <c r="D81" i="12"/>
  <c r="D82" i="12"/>
  <c r="H74" i="12"/>
  <c r="H75" i="12"/>
  <c r="H76" i="12"/>
  <c r="H77" i="12"/>
  <c r="H78" i="12"/>
  <c r="H79" i="12"/>
  <c r="H80" i="12"/>
  <c r="H81" i="12"/>
  <c r="H82" i="12"/>
  <c r="D73" i="12"/>
  <c r="H73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E19" i="11"/>
  <c r="E17" i="9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D3" i="4" l="1"/>
  <c r="D18" i="4"/>
  <c r="O52" i="12"/>
  <c r="O27" i="12"/>
  <c r="O37" i="12"/>
  <c r="D19" i="4"/>
  <c r="O56" i="12"/>
  <c r="O40" i="12"/>
  <c r="O42" i="12"/>
  <c r="O44" i="12"/>
  <c r="O46" i="12"/>
  <c r="O48" i="12"/>
  <c r="O9" i="12"/>
  <c r="O7" i="12"/>
  <c r="O5" i="12"/>
  <c r="O3" i="12"/>
  <c r="O35" i="12"/>
  <c r="O39" i="12"/>
  <c r="O47" i="12"/>
  <c r="O43" i="12"/>
  <c r="O55" i="12"/>
  <c r="O51" i="12"/>
  <c r="O29" i="12"/>
  <c r="O11" i="12"/>
  <c r="O33" i="12"/>
  <c r="O13" i="12"/>
  <c r="O25" i="12"/>
  <c r="O15" i="12"/>
  <c r="O17" i="12"/>
  <c r="O31" i="12"/>
  <c r="O19" i="12"/>
  <c r="O21" i="12"/>
  <c r="O23" i="12"/>
  <c r="V3" i="12"/>
  <c r="W3" i="12" s="1"/>
  <c r="O41" i="12"/>
  <c r="O58" i="12"/>
  <c r="O54" i="12"/>
  <c r="O50" i="12"/>
  <c r="O10" i="12"/>
  <c r="O12" i="12"/>
  <c r="O14" i="12"/>
  <c r="O16" i="12"/>
  <c r="O18" i="12"/>
  <c r="O20" i="12"/>
  <c r="O22" i="12"/>
  <c r="O24" i="12"/>
  <c r="O26" i="12"/>
  <c r="O28" i="12"/>
  <c r="O30" i="12"/>
  <c r="O32" i="12"/>
  <c r="O34" i="12"/>
  <c r="O36" i="12"/>
  <c r="O38" i="12"/>
  <c r="O8" i="12"/>
  <c r="O6" i="12"/>
  <c r="O4" i="12"/>
  <c r="O45" i="12"/>
  <c r="O57" i="12"/>
  <c r="O53" i="12"/>
  <c r="O49" i="12"/>
  <c r="S3" i="2"/>
  <c r="T3" i="2" s="1"/>
  <c r="S2" i="2"/>
  <c r="T2" i="2" s="1"/>
  <c r="E13" i="8"/>
  <c r="E9" i="9"/>
  <c r="E13" i="6"/>
  <c r="E17" i="11"/>
  <c r="E17" i="5"/>
  <c r="E13" i="10"/>
  <c r="E7" i="10"/>
  <c r="E7" i="9"/>
  <c r="E7" i="8"/>
  <c r="E7" i="7"/>
  <c r="E7" i="6"/>
  <c r="E3" i="9"/>
  <c r="E3" i="5"/>
  <c r="E8" i="5"/>
  <c r="E12" i="5"/>
  <c r="E18" i="5"/>
  <c r="E4" i="6"/>
  <c r="E4" i="7"/>
  <c r="E8" i="7"/>
  <c r="E18" i="7"/>
  <c r="E8" i="8"/>
  <c r="E12" i="8"/>
  <c r="E8" i="10"/>
  <c r="E14" i="10"/>
  <c r="E12" i="11"/>
  <c r="E14" i="11"/>
  <c r="E18" i="11"/>
  <c r="I282" i="12"/>
  <c r="I281" i="12"/>
  <c r="I280" i="12"/>
  <c r="I275" i="12"/>
  <c r="I279" i="12"/>
  <c r="I278" i="12"/>
  <c r="I277" i="12"/>
  <c r="I276" i="12"/>
  <c r="I274" i="12"/>
  <c r="I272" i="12"/>
  <c r="I273" i="12"/>
  <c r="I270" i="12"/>
  <c r="I264" i="12"/>
  <c r="I271" i="12"/>
  <c r="I269" i="12"/>
  <c r="I266" i="12"/>
  <c r="I268" i="12"/>
  <c r="I260" i="12"/>
  <c r="I267" i="12"/>
  <c r="I265" i="12"/>
  <c r="I261" i="12"/>
  <c r="I262" i="12"/>
  <c r="I263" i="12"/>
  <c r="I259" i="12"/>
  <c r="I258" i="12"/>
  <c r="I257" i="12"/>
  <c r="I254" i="12"/>
  <c r="I236" i="12"/>
  <c r="I255" i="12"/>
  <c r="I256" i="12"/>
  <c r="I253" i="12"/>
  <c r="I251" i="12"/>
  <c r="I252" i="12"/>
  <c r="I250" i="12"/>
  <c r="I249" i="12"/>
  <c r="I246" i="12"/>
  <c r="I248" i="12"/>
  <c r="I247" i="12"/>
  <c r="I245" i="12"/>
  <c r="I240" i="12"/>
  <c r="I244" i="12"/>
  <c r="I243" i="12"/>
  <c r="I242" i="12"/>
  <c r="I241" i="12"/>
  <c r="I238" i="12"/>
  <c r="I239" i="12"/>
  <c r="I235" i="12"/>
  <c r="I237" i="12"/>
  <c r="I195" i="12"/>
  <c r="I234" i="12"/>
  <c r="I233" i="12"/>
  <c r="I228" i="12"/>
  <c r="I218" i="12"/>
  <c r="I220" i="12"/>
  <c r="I232" i="12"/>
  <c r="I231" i="12"/>
  <c r="I230" i="12"/>
  <c r="I229" i="12"/>
  <c r="I225" i="12"/>
  <c r="I227" i="12"/>
  <c r="I226" i="12"/>
  <c r="I222" i="12"/>
  <c r="I224" i="12"/>
  <c r="I223" i="12"/>
  <c r="I221" i="12"/>
  <c r="I192" i="12"/>
  <c r="I188" i="12"/>
  <c r="I219" i="12"/>
  <c r="I213" i="12"/>
  <c r="I215" i="12"/>
  <c r="I217" i="12"/>
  <c r="I106" i="12"/>
  <c r="I160" i="12"/>
  <c r="I156" i="12"/>
  <c r="I214" i="12"/>
  <c r="I216" i="12"/>
  <c r="I175" i="12"/>
  <c r="I172" i="12"/>
  <c r="I118" i="12"/>
  <c r="I114" i="12"/>
  <c r="I152" i="12"/>
  <c r="I145" i="12"/>
  <c r="I159" i="12"/>
  <c r="I155" i="12"/>
  <c r="I165" i="12"/>
  <c r="I180" i="12"/>
  <c r="I176" i="12"/>
  <c r="I107" i="12"/>
  <c r="I185" i="12"/>
  <c r="I212" i="12"/>
  <c r="I144" i="12"/>
  <c r="I205" i="12"/>
  <c r="I119" i="12"/>
  <c r="I115" i="12"/>
  <c r="I151" i="12"/>
  <c r="I147" i="12"/>
  <c r="I191" i="12"/>
  <c r="I187" i="12"/>
  <c r="I198" i="12"/>
  <c r="I194" i="12"/>
  <c r="I112" i="12"/>
  <c r="I104" i="12"/>
  <c r="I171" i="12"/>
  <c r="I167" i="12"/>
  <c r="I178" i="12"/>
  <c r="I174" i="12"/>
  <c r="I189" i="12"/>
  <c r="I196" i="12"/>
  <c r="I122" i="12"/>
  <c r="I128" i="12"/>
  <c r="I124" i="12"/>
  <c r="I138" i="12"/>
  <c r="I134" i="12"/>
  <c r="I161" i="12"/>
  <c r="I208" i="12"/>
  <c r="I204" i="12"/>
  <c r="I72" i="12"/>
  <c r="I108" i="12"/>
  <c r="I105" i="12"/>
  <c r="I121" i="12"/>
  <c r="I117" i="12"/>
  <c r="I131" i="12"/>
  <c r="I140" i="12"/>
  <c r="I136" i="12"/>
  <c r="I141" i="12"/>
  <c r="I137" i="12"/>
  <c r="I148" i="12"/>
  <c r="I168" i="12"/>
  <c r="I164" i="12"/>
  <c r="I184" i="12"/>
  <c r="I199" i="12"/>
  <c r="I211" i="12"/>
  <c r="I207" i="12"/>
  <c r="I129" i="12"/>
  <c r="I125" i="12"/>
  <c r="I139" i="12"/>
  <c r="I135" i="12"/>
  <c r="I162" i="12"/>
  <c r="I158" i="12"/>
  <c r="D7" i="4"/>
  <c r="D14" i="4"/>
  <c r="D9" i="4"/>
  <c r="I209" i="12"/>
  <c r="I203" i="12"/>
  <c r="I206" i="12"/>
  <c r="I210" i="12"/>
  <c r="I200" i="12"/>
  <c r="I197" i="12"/>
  <c r="I193" i="12"/>
  <c r="I201" i="12"/>
  <c r="I202" i="12"/>
  <c r="I190" i="12"/>
  <c r="I186" i="12"/>
  <c r="I183" i="12"/>
  <c r="I179" i="12"/>
  <c r="I181" i="12"/>
  <c r="I173" i="12"/>
  <c r="I177" i="12"/>
  <c r="I182" i="12"/>
  <c r="I169" i="12"/>
  <c r="I163" i="12"/>
  <c r="I170" i="12"/>
  <c r="I166" i="12"/>
  <c r="I157" i="12"/>
  <c r="I154" i="12"/>
  <c r="I153" i="12"/>
  <c r="I149" i="12"/>
  <c r="I143" i="12"/>
  <c r="I146" i="12"/>
  <c r="I150" i="12"/>
  <c r="I142" i="12"/>
  <c r="I133" i="12"/>
  <c r="I132" i="12"/>
  <c r="I127" i="12"/>
  <c r="I123" i="12"/>
  <c r="I130" i="12"/>
  <c r="I126" i="12"/>
  <c r="I113" i="12"/>
  <c r="I120" i="12"/>
  <c r="I116" i="12"/>
  <c r="I111" i="12"/>
  <c r="I110" i="12"/>
  <c r="I109" i="12"/>
  <c r="I103" i="12"/>
  <c r="I102" i="12"/>
  <c r="I98" i="12"/>
  <c r="I94" i="12"/>
  <c r="I86" i="12"/>
  <c r="I101" i="12"/>
  <c r="I95" i="12"/>
  <c r="I99" i="12"/>
  <c r="I97" i="12"/>
  <c r="I93" i="12"/>
  <c r="I100" i="12"/>
  <c r="I96" i="12"/>
  <c r="I87" i="12"/>
  <c r="I83" i="12"/>
  <c r="I92" i="12"/>
  <c r="I84" i="12"/>
  <c r="I89" i="12"/>
  <c r="I85" i="12"/>
  <c r="I90" i="12"/>
  <c r="I88" i="12"/>
  <c r="I91" i="12"/>
  <c r="I82" i="12"/>
  <c r="I78" i="12"/>
  <c r="I74" i="12"/>
  <c r="I77" i="12"/>
  <c r="I69" i="12"/>
  <c r="I73" i="12"/>
  <c r="I80" i="12"/>
  <c r="I76" i="12"/>
  <c r="I79" i="12"/>
  <c r="I75" i="12"/>
  <c r="I81" i="12"/>
  <c r="I71" i="12"/>
  <c r="I67" i="12"/>
  <c r="I65" i="12"/>
  <c r="I70" i="12"/>
  <c r="I68" i="12"/>
  <c r="I66" i="12"/>
  <c r="I64" i="12"/>
  <c r="I58" i="12"/>
  <c r="I45" i="12"/>
  <c r="I55" i="12"/>
  <c r="I63" i="12"/>
  <c r="I60" i="12"/>
  <c r="I56" i="12"/>
  <c r="I37" i="12"/>
  <c r="I59" i="12"/>
  <c r="I54" i="12"/>
  <c r="I62" i="12"/>
  <c r="I61" i="12"/>
  <c r="I57" i="12"/>
  <c r="I53" i="12"/>
  <c r="I48" i="12"/>
  <c r="I44" i="12"/>
  <c r="I50" i="12"/>
  <c r="I51" i="12"/>
  <c r="I49" i="12"/>
  <c r="I47" i="12"/>
  <c r="I46" i="12"/>
  <c r="I52" i="12"/>
  <c r="I43" i="12"/>
  <c r="I42" i="12"/>
  <c r="I38" i="12"/>
  <c r="I40" i="12"/>
  <c r="I36" i="12"/>
  <c r="I39" i="12"/>
  <c r="I35" i="12"/>
  <c r="I41" i="12"/>
  <c r="I34" i="12"/>
  <c r="I33" i="12"/>
  <c r="I32" i="12"/>
  <c r="I31" i="12"/>
  <c r="I30" i="12"/>
  <c r="I28" i="12"/>
  <c r="I29" i="12"/>
  <c r="I27" i="12"/>
  <c r="I26" i="12"/>
  <c r="I25" i="12"/>
  <c r="I21" i="12"/>
  <c r="I23" i="12"/>
  <c r="I24" i="12"/>
  <c r="I22" i="12"/>
  <c r="I20" i="12"/>
  <c r="I15" i="12"/>
  <c r="I17" i="12"/>
  <c r="I19" i="12"/>
  <c r="I16" i="12"/>
  <c r="I18" i="12"/>
  <c r="I13" i="12"/>
  <c r="I14" i="12"/>
  <c r="I6" i="12"/>
  <c r="I10" i="12"/>
  <c r="I12" i="12"/>
  <c r="I11" i="12"/>
  <c r="I9" i="12"/>
  <c r="I8" i="12"/>
  <c r="I7" i="12"/>
  <c r="I5" i="12"/>
  <c r="I4" i="12"/>
  <c r="W2" i="12"/>
  <c r="I3" i="12"/>
  <c r="E2" i="5"/>
  <c r="E4" i="5"/>
  <c r="E14" i="5"/>
  <c r="E2" i="6"/>
  <c r="E8" i="6"/>
  <c r="E12" i="6"/>
  <c r="E14" i="6"/>
  <c r="E18" i="6"/>
  <c r="E2" i="7"/>
  <c r="E12" i="7"/>
  <c r="E4" i="8"/>
  <c r="E14" i="8"/>
  <c r="E18" i="8"/>
  <c r="E2" i="9"/>
  <c r="E8" i="9"/>
  <c r="E12" i="9"/>
  <c r="E14" i="9"/>
  <c r="E2" i="10"/>
  <c r="E4" i="10"/>
  <c r="E12" i="10"/>
  <c r="E2" i="11"/>
  <c r="D2" i="4"/>
  <c r="D13" i="4"/>
  <c r="D17" i="4"/>
  <c r="D4" i="4"/>
  <c r="D8" i="4"/>
  <c r="D12" i="4"/>
  <c r="D4" i="5"/>
  <c r="D8" i="5"/>
  <c r="D12" i="5"/>
  <c r="D4" i="6"/>
  <c r="D8" i="6"/>
  <c r="D12" i="6"/>
  <c r="E3" i="4"/>
  <c r="E7" i="4"/>
  <c r="E19" i="4"/>
  <c r="D3" i="5"/>
  <c r="D7" i="5"/>
  <c r="D19" i="5"/>
  <c r="D3" i="6"/>
  <c r="D7" i="6"/>
  <c r="D19" i="6"/>
  <c r="E2" i="4"/>
  <c r="E14" i="4"/>
  <c r="E18" i="4"/>
  <c r="D2" i="5"/>
  <c r="D14" i="5"/>
  <c r="D18" i="5"/>
  <c r="D2" i="6"/>
  <c r="D14" i="6"/>
  <c r="D18" i="6"/>
  <c r="E9" i="4"/>
  <c r="E13" i="4"/>
  <c r="E17" i="4"/>
  <c r="D9" i="5"/>
  <c r="D13" i="5"/>
  <c r="D17" i="5"/>
  <c r="D9" i="6"/>
  <c r="D13" i="6"/>
  <c r="D17" i="6"/>
  <c r="D2" i="11"/>
  <c r="D3" i="11"/>
  <c r="D4" i="11"/>
  <c r="D7" i="11"/>
  <c r="D8" i="11"/>
  <c r="D9" i="11"/>
  <c r="D12" i="11"/>
  <c r="D13" i="11"/>
  <c r="D14" i="11"/>
  <c r="D17" i="11"/>
  <c r="D18" i="11"/>
  <c r="D19" i="11"/>
  <c r="D2" i="10"/>
  <c r="D3" i="10"/>
  <c r="D4" i="10"/>
  <c r="D7" i="10"/>
  <c r="D8" i="10"/>
  <c r="D9" i="10"/>
  <c r="D12" i="10"/>
  <c r="D13" i="10"/>
  <c r="D14" i="10"/>
  <c r="D17" i="10"/>
  <c r="D18" i="10"/>
  <c r="D19" i="10"/>
  <c r="D2" i="9"/>
  <c r="D3" i="9"/>
  <c r="D4" i="9"/>
  <c r="D7" i="9"/>
  <c r="D8" i="9"/>
  <c r="D9" i="9"/>
  <c r="D12" i="9"/>
  <c r="D13" i="9"/>
  <c r="D14" i="9"/>
  <c r="D17" i="9"/>
  <c r="D18" i="9"/>
  <c r="D19" i="9"/>
  <c r="D2" i="8"/>
  <c r="D3" i="8"/>
  <c r="D4" i="8"/>
  <c r="D7" i="8"/>
  <c r="D8" i="8"/>
  <c r="D9" i="8"/>
  <c r="D12" i="8"/>
  <c r="D13" i="8"/>
  <c r="D14" i="8"/>
  <c r="D17" i="8"/>
  <c r="D18" i="8"/>
  <c r="D19" i="8"/>
  <c r="D2" i="7"/>
  <c r="D3" i="7"/>
  <c r="D4" i="7"/>
  <c r="D7" i="7"/>
  <c r="D8" i="7"/>
  <c r="D9" i="7"/>
  <c r="D12" i="7"/>
  <c r="D13" i="7"/>
  <c r="D14" i="7"/>
  <c r="D17" i="7"/>
  <c r="D18" i="7"/>
  <c r="D19" i="7"/>
  <c r="D3" i="3"/>
  <c r="D6" i="3"/>
  <c r="D2" i="3"/>
  <c r="D9" i="3"/>
  <c r="D5" i="3"/>
  <c r="D7" i="3"/>
  <c r="D8" i="3"/>
  <c r="D4" i="3"/>
  <c r="G211" i="2"/>
  <c r="G207" i="2"/>
  <c r="G203" i="2"/>
  <c r="G199" i="2"/>
  <c r="G195" i="2"/>
  <c r="G191" i="2"/>
  <c r="G187" i="2"/>
  <c r="G183" i="2"/>
  <c r="G179" i="2"/>
  <c r="G175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3" i="2"/>
  <c r="G171" i="2"/>
  <c r="G210" i="2"/>
  <c r="G202" i="2"/>
  <c r="G194" i="2"/>
  <c r="G186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206" i="2"/>
  <c r="G198" i="2"/>
  <c r="G190" i="2"/>
  <c r="G182" i="2"/>
  <c r="G209" i="2"/>
  <c r="G201" i="2"/>
  <c r="G193" i="2"/>
  <c r="G185" i="2"/>
  <c r="G173" i="2"/>
  <c r="G165" i="2"/>
  <c r="G205" i="2"/>
  <c r="G197" i="2"/>
  <c r="G189" i="2"/>
  <c r="G181" i="2"/>
  <c r="G177" i="2"/>
  <c r="G169" i="2"/>
  <c r="G161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4" i="2"/>
  <c r="G76" i="2"/>
  <c r="G68" i="2"/>
  <c r="G60" i="2"/>
  <c r="G52" i="2"/>
  <c r="G44" i="2"/>
  <c r="G36" i="2"/>
  <c r="G28" i="2"/>
  <c r="G20" i="2"/>
  <c r="G12" i="2"/>
  <c r="G4" i="2"/>
  <c r="G212" i="2"/>
  <c r="G204" i="2"/>
  <c r="G196" i="2"/>
  <c r="G188" i="2"/>
  <c r="G172" i="2"/>
  <c r="G164" i="2"/>
  <c r="G156" i="2"/>
  <c r="G148" i="2"/>
  <c r="G140" i="2"/>
  <c r="G132" i="2"/>
  <c r="G124" i="2"/>
  <c r="G116" i="2"/>
  <c r="G108" i="2"/>
  <c r="G100" i="2"/>
  <c r="G92" i="2"/>
  <c r="G88" i="2"/>
  <c r="G80" i="2"/>
  <c r="G72" i="2"/>
  <c r="G64" i="2"/>
  <c r="G56" i="2"/>
  <c r="G48" i="2"/>
  <c r="G40" i="2"/>
  <c r="G32" i="2"/>
  <c r="G24" i="2"/>
  <c r="G16" i="2"/>
  <c r="G8" i="2"/>
  <c r="L18" i="2"/>
  <c r="G180" i="2"/>
  <c r="L14" i="2"/>
  <c r="L10" i="2"/>
  <c r="L6" i="2"/>
  <c r="L20" i="2"/>
  <c r="L16" i="2"/>
  <c r="L12" i="2"/>
  <c r="L26" i="2"/>
  <c r="L19" i="2"/>
  <c r="L15" i="2"/>
  <c r="L11" i="2"/>
  <c r="L7" i="2"/>
  <c r="L30" i="2"/>
  <c r="L24" i="2"/>
  <c r="L25" i="2"/>
  <c r="L21" i="2"/>
  <c r="L17" i="2"/>
  <c r="L13" i="2"/>
  <c r="L8" i="2"/>
  <c r="L4" i="2"/>
  <c r="L23" i="2"/>
  <c r="L22" i="2"/>
  <c r="L9" i="2"/>
  <c r="L5" i="2"/>
  <c r="L3" i="2"/>
  <c r="L27" i="2"/>
  <c r="L29" i="2"/>
  <c r="L28" i="2"/>
  <c r="N58" i="12" l="1"/>
  <c r="P58" i="12" s="1"/>
  <c r="N54" i="12"/>
  <c r="P54" i="12" s="1"/>
  <c r="N8" i="12"/>
  <c r="P8" i="12" s="1"/>
  <c r="N15" i="12"/>
  <c r="P15" i="12" s="1"/>
  <c r="N56" i="12"/>
  <c r="P56" i="12" s="1"/>
  <c r="N5" i="12"/>
  <c r="P5" i="12" s="1"/>
  <c r="N57" i="12"/>
  <c r="P57" i="12" s="1"/>
  <c r="N25" i="12"/>
  <c r="P25" i="12" s="1"/>
  <c r="N27" i="12"/>
  <c r="P27" i="12" s="1"/>
  <c r="N29" i="12"/>
  <c r="P29" i="12" s="1"/>
  <c r="N32" i="12"/>
  <c r="P32" i="12" s="1"/>
  <c r="N33" i="12"/>
  <c r="P33" i="12" s="1"/>
  <c r="N34" i="12"/>
  <c r="P34" i="12" s="1"/>
  <c r="N38" i="12"/>
  <c r="P38" i="12" s="1"/>
  <c r="N39" i="12"/>
  <c r="P39" i="12" s="1"/>
  <c r="N43" i="12"/>
  <c r="P43" i="12" s="1"/>
  <c r="N46" i="12"/>
  <c r="P46" i="12" s="1"/>
  <c r="N49" i="12"/>
  <c r="P49" i="12" s="1"/>
  <c r="N3" i="12"/>
  <c r="P3" i="12" s="1"/>
  <c r="N50" i="12"/>
  <c r="P50" i="12" s="1"/>
  <c r="N55" i="12"/>
  <c r="P55" i="12" s="1"/>
  <c r="N52" i="12"/>
  <c r="P52" i="12" s="1"/>
  <c r="N9" i="12"/>
  <c r="P9" i="12" s="1"/>
  <c r="N10" i="12"/>
  <c r="P10" i="12" s="1"/>
  <c r="N14" i="12"/>
  <c r="P14" i="12" s="1"/>
  <c r="N18" i="12"/>
  <c r="P18" i="12" s="1"/>
  <c r="N21" i="12"/>
  <c r="P21" i="12" s="1"/>
  <c r="N28" i="12"/>
  <c r="P28" i="12" s="1"/>
  <c r="N35" i="12"/>
  <c r="P35" i="12" s="1"/>
  <c r="N44" i="12"/>
  <c r="P44" i="12" s="1"/>
  <c r="N47" i="12"/>
  <c r="P47" i="12" s="1"/>
  <c r="N51" i="12"/>
  <c r="P51" i="12" s="1"/>
  <c r="N6" i="12"/>
  <c r="P6" i="12" s="1"/>
  <c r="N11" i="12"/>
  <c r="P11" i="12" s="1"/>
  <c r="N12" i="12"/>
  <c r="P12" i="12" s="1"/>
  <c r="N19" i="12"/>
  <c r="P19" i="12" s="1"/>
  <c r="N20" i="12"/>
  <c r="P20" i="12" s="1"/>
  <c r="N22" i="12"/>
  <c r="P22" i="12" s="1"/>
  <c r="N24" i="12"/>
  <c r="P24" i="12" s="1"/>
  <c r="N26" i="12"/>
  <c r="P26" i="12" s="1"/>
  <c r="N36" i="12"/>
  <c r="P36" i="12" s="1"/>
  <c r="N40" i="12"/>
  <c r="P40" i="12" s="1"/>
  <c r="N45" i="12"/>
  <c r="P45" i="12" s="1"/>
  <c r="N48" i="12"/>
  <c r="P48" i="12" s="1"/>
  <c r="N53" i="12"/>
  <c r="P53" i="12" s="1"/>
  <c r="N4" i="12"/>
  <c r="P4" i="12" s="1"/>
  <c r="N7" i="12"/>
  <c r="P7" i="12" s="1"/>
  <c r="N13" i="12"/>
  <c r="P13" i="12" s="1"/>
  <c r="N16" i="12"/>
  <c r="P16" i="12" s="1"/>
  <c r="N17" i="12"/>
  <c r="P17" i="12" s="1"/>
  <c r="N23" i="12"/>
  <c r="P23" i="12" s="1"/>
  <c r="N30" i="12"/>
  <c r="P30" i="12" s="1"/>
  <c r="N31" i="12"/>
  <c r="P31" i="12" s="1"/>
  <c r="N37" i="12"/>
  <c r="P37" i="12" s="1"/>
  <c r="N42" i="12"/>
  <c r="P42" i="12" s="1"/>
  <c r="N41" i="12"/>
  <c r="P41" i="12" s="1"/>
  <c r="K13" i="2"/>
  <c r="M13" i="2" s="1"/>
  <c r="K25" i="2"/>
  <c r="M25" i="2" s="1"/>
  <c r="K29" i="2"/>
  <c r="M29" i="2" s="1"/>
  <c r="K8" i="2"/>
  <c r="M8" i="2" s="1"/>
  <c r="K26" i="2"/>
  <c r="M26" i="2" s="1"/>
  <c r="K9" i="2"/>
  <c r="M9" i="2" s="1"/>
  <c r="K22" i="2"/>
  <c r="M22" i="2" s="1"/>
  <c r="K15" i="2"/>
  <c r="M15" i="2" s="1"/>
  <c r="K28" i="2"/>
  <c r="M28" i="2" s="1"/>
  <c r="K19" i="2"/>
  <c r="M19" i="2" s="1"/>
  <c r="K3" i="2"/>
  <c r="M3" i="2" s="1"/>
  <c r="K30" i="2"/>
  <c r="M30" i="2" s="1"/>
  <c r="K7" i="2"/>
  <c r="M7" i="2" s="1"/>
  <c r="K17" i="2"/>
  <c r="M17" i="2" s="1"/>
  <c r="K24" i="2"/>
  <c r="M24" i="2" s="1"/>
  <c r="K21" i="2"/>
  <c r="M21" i="2" s="1"/>
  <c r="K5" i="2"/>
  <c r="M5" i="2" s="1"/>
  <c r="K23" i="2"/>
  <c r="M23" i="2" s="1"/>
  <c r="K4" i="2"/>
  <c r="M4" i="2" s="1"/>
  <c r="K11" i="2"/>
  <c r="M11" i="2" s="1"/>
  <c r="K6" i="2"/>
  <c r="M6" i="2" s="1"/>
  <c r="K10" i="2"/>
  <c r="M10" i="2" s="1"/>
  <c r="K27" i="2"/>
  <c r="M27" i="2" s="1"/>
  <c r="K12" i="2"/>
  <c r="M12" i="2" s="1"/>
  <c r="K20" i="2"/>
  <c r="M20" i="2" s="1"/>
  <c r="K18" i="2"/>
  <c r="M18" i="2" s="1"/>
  <c r="K14" i="2"/>
  <c r="M14" i="2" s="1"/>
  <c r="K16" i="2"/>
  <c r="M16" i="2" s="1"/>
</calcChain>
</file>

<file path=xl/sharedStrings.xml><?xml version="1.0" encoding="utf-8"?>
<sst xmlns="http://schemas.openxmlformats.org/spreadsheetml/2006/main" count="12009" uniqueCount="687">
  <si>
    <t>battle</t>
  </si>
  <si>
    <t>winner1</t>
  </si>
  <si>
    <t>winner1-pw</t>
  </si>
  <si>
    <t>winner1-sw</t>
  </si>
  <si>
    <t>winner1-cp</t>
  </si>
  <si>
    <t>winner1-ability1</t>
  </si>
  <si>
    <t>winner1-ability2</t>
  </si>
  <si>
    <t>winner1-ability3</t>
  </si>
  <si>
    <t>winner1-ability4</t>
  </si>
  <si>
    <t>winner2</t>
  </si>
  <si>
    <t>winner2-pw</t>
  </si>
  <si>
    <t>winner2-sw</t>
  </si>
  <si>
    <t>winner2-cp</t>
  </si>
  <si>
    <t>winner2-ability1</t>
  </si>
  <si>
    <t>winner2-ability2</t>
  </si>
  <si>
    <t>winner2-ability3</t>
  </si>
  <si>
    <t>winner2-ability4</t>
  </si>
  <si>
    <t>loser1</t>
  </si>
  <si>
    <t>loser1-pw</t>
  </si>
  <si>
    <t>loser1-sw</t>
  </si>
  <si>
    <t>loser1-cp</t>
  </si>
  <si>
    <t>loser1-ability1</t>
  </si>
  <si>
    <t>loser1-ability2</t>
  </si>
  <si>
    <t>loser1-ability3</t>
  </si>
  <si>
    <t>loser1-ability4</t>
  </si>
  <si>
    <t>loser2</t>
  </si>
  <si>
    <t>loser2-pw</t>
  </si>
  <si>
    <t>loser2-sw</t>
  </si>
  <si>
    <t>loser2-cp</t>
  </si>
  <si>
    <t>loser2-ability1</t>
  </si>
  <si>
    <t>loser2-ability3</t>
  </si>
  <si>
    <t>loser2-ability4</t>
  </si>
  <si>
    <t>turns</t>
  </si>
  <si>
    <t>oracle</t>
  </si>
  <si>
    <t>13-dangerous-knowledge</t>
  </si>
  <si>
    <t>23-paranoia</t>
  </si>
  <si>
    <t>31-disruption</t>
  </si>
  <si>
    <t>42-castling</t>
  </si>
  <si>
    <t>avenger</t>
  </si>
  <si>
    <t>13-fit-of-energy</t>
  </si>
  <si>
    <t>21-precise-strike</t>
  </si>
  <si>
    <t>31-blade-storm</t>
  </si>
  <si>
    <t>43-sands-of-time</t>
  </si>
  <si>
    <t>avatar</t>
  </si>
  <si>
    <t>11-furious-strike</t>
  </si>
  <si>
    <t>shadow</t>
  </si>
  <si>
    <t>11-kinetic-impact</t>
  </si>
  <si>
    <t>11-aimed-shot</t>
  </si>
  <si>
    <t>druid</t>
  </si>
  <si>
    <t>11-crown-of-thorns</t>
  </si>
  <si>
    <t>22-wolf</t>
  </si>
  <si>
    <t>31-choking-vine</t>
  </si>
  <si>
    <t>42-dryad</t>
  </si>
  <si>
    <t>paragon</t>
  </si>
  <si>
    <t>11-sunder-armor</t>
  </si>
  <si>
    <t>21-spear-throw</t>
  </si>
  <si>
    <t>highlander</t>
  </si>
  <si>
    <t>13-lightning-rod</t>
  </si>
  <si>
    <t>battles</t>
  </si>
  <si>
    <t>hero-1</t>
  </si>
  <si>
    <t>hero-2</t>
  </si>
  <si>
    <t>hero-3</t>
  </si>
  <si>
    <t>hero-4</t>
  </si>
  <si>
    <t>lightbringer</t>
  </si>
  <si>
    <t>crystals</t>
  </si>
  <si>
    <t>12-reflection</t>
  </si>
  <si>
    <t>21-mind-blow</t>
  </si>
  <si>
    <t>11-double-strike</t>
  </si>
  <si>
    <t>11-heavy-strike</t>
  </si>
  <si>
    <t>21-sweeping-strike</t>
  </si>
  <si>
    <t>22-quicksands</t>
  </si>
  <si>
    <t>21-entangling-roots</t>
  </si>
  <si>
    <t>11-sun-strike</t>
  </si>
  <si>
    <t>13-fireball</t>
  </si>
  <si>
    <t>21-flame-claws</t>
  </si>
  <si>
    <t>33-meteor</t>
  </si>
  <si>
    <t>23-blind</t>
  </si>
  <si>
    <t>team-2-win</t>
  </si>
  <si>
    <t>Setups</t>
  </si>
  <si>
    <t>wins</t>
  </si>
  <si>
    <t>win-rate</t>
  </si>
  <si>
    <t>team-1-win</t>
  </si>
  <si>
    <t>Teams</t>
  </si>
  <si>
    <t>22-counterattack</t>
  </si>
  <si>
    <t>23-breath-of-life</t>
  </si>
  <si>
    <t>33-lightning-strike</t>
  </si>
  <si>
    <t>12-heavy-shot</t>
  </si>
  <si>
    <t>32-thunderer</t>
  </si>
  <si>
    <t>41-decapitation</t>
  </si>
  <si>
    <t>12-poison-touch</t>
  </si>
  <si>
    <t>33-power-of-the-pack</t>
  </si>
  <si>
    <t>23-aura-of-light</t>
  </si>
  <si>
    <t>22-cat-hook</t>
  </si>
  <si>
    <t>33-dark-shot</t>
  </si>
  <si>
    <t>43-oblivion</t>
  </si>
  <si>
    <t>21-aura-of-might</t>
  </si>
  <si>
    <t>23-temporal-strike</t>
  </si>
  <si>
    <t>33-bandaging</t>
  </si>
  <si>
    <t>41-piercing-strike</t>
  </si>
  <si>
    <t>23-scorch</t>
  </si>
  <si>
    <t>32-elements-control</t>
  </si>
  <si>
    <t>42-dragon-spirit</t>
  </si>
  <si>
    <t>31-volley</t>
  </si>
  <si>
    <t>13-sun-touch</t>
  </si>
  <si>
    <t>31-retribution</t>
  </si>
  <si>
    <t>32-no-step-back</t>
  </si>
  <si>
    <t>hero</t>
  </si>
  <si>
    <t>Average Crystals Per Battle</t>
  </si>
  <si>
    <t>Average Turns Count</t>
  </si>
  <si>
    <t>Think Time</t>
  </si>
  <si>
    <t>Estimated Battle Time (mins)</t>
  </si>
  <si>
    <t>Estimated Full Run Time (hours)</t>
  </si>
  <si>
    <t>ability</t>
  </si>
  <si>
    <t>takes</t>
  </si>
  <si>
    <t>12-shield-bash</t>
  </si>
  <si>
    <t>13-shoulder-to-shoulder</t>
  </si>
  <si>
    <t>23-defender</t>
  </si>
  <si>
    <t>31-assault</t>
  </si>
  <si>
    <t>42-breakthrough</t>
  </si>
  <si>
    <t>43-rallying</t>
  </si>
  <si>
    <t>battles-take-rate</t>
  </si>
  <si>
    <t>take-win-rate</t>
  </si>
  <si>
    <t>loser2-ability2</t>
  </si>
  <si>
    <t>12-strong-grip</t>
  </si>
  <si>
    <t>22-freedom-spirit</t>
  </si>
  <si>
    <t>23-static-attraction</t>
  </si>
  <si>
    <t>31-halving</t>
  </si>
  <si>
    <t>42-ancestral-power</t>
  </si>
  <si>
    <t>43-chain-lightning</t>
  </si>
  <si>
    <t>13-wound-healing</t>
  </si>
  <si>
    <t>32-war-tree</t>
  </si>
  <si>
    <t>41-wrath-of-nature</t>
  </si>
  <si>
    <t>43-symbiosis</t>
  </si>
  <si>
    <t>22-knowledge-steal</t>
  </si>
  <si>
    <t>32-teleportation</t>
  </si>
  <si>
    <t>33-mind-control</t>
  </si>
  <si>
    <t>41-void-vortex</t>
  </si>
  <si>
    <t>43-amnesia</t>
  </si>
  <si>
    <t>12-flame-dash</t>
  </si>
  <si>
    <t>22-cauterization</t>
  </si>
  <si>
    <t>31-dragon-tail</t>
  </si>
  <si>
    <t>41-harmony</t>
  </si>
  <si>
    <t>43-fire</t>
  </si>
  <si>
    <t>13-debilitating-shot</t>
  </si>
  <si>
    <t>21-rapid-fire</t>
  </si>
  <si>
    <t>32-shadow-cloak</t>
  </si>
  <si>
    <t>41-headshot</t>
  </si>
  <si>
    <t>42-phantom</t>
  </si>
  <si>
    <t>12-skies-gift</t>
  </si>
  <si>
    <t>22-aura-of-fortitude</t>
  </si>
  <si>
    <t>32-sun-aegis</t>
  </si>
  <si>
    <t>33-cleansing</t>
  </si>
  <si>
    <t>41-hammer-of-wrath</t>
  </si>
  <si>
    <t>42-divine-radiance</t>
  </si>
  <si>
    <t>43-sunrise</t>
  </si>
  <si>
    <t>12-desert-revenge</t>
  </si>
  <si>
    <t>32-sand-storm</t>
  </si>
  <si>
    <t>33-time-trap</t>
  </si>
  <si>
    <t>41-excellence</t>
  </si>
  <si>
    <t>42-sand-form</t>
  </si>
  <si>
    <t>hero-6</t>
  </si>
  <si>
    <t>hero-5</t>
  </si>
  <si>
    <t>winner3</t>
  </si>
  <si>
    <t>winner3-pw</t>
  </si>
  <si>
    <t>winner3-sw</t>
  </si>
  <si>
    <t>winner3-cp</t>
  </si>
  <si>
    <t>winner3-ability1</t>
  </si>
  <si>
    <t>winner3-ability2</t>
  </si>
  <si>
    <t>winner3-ability3</t>
  </si>
  <si>
    <t>winner3-ability4</t>
  </si>
  <si>
    <t>loser3</t>
  </si>
  <si>
    <t>loser3-pw</t>
  </si>
  <si>
    <t>loser3-sw</t>
  </si>
  <si>
    <t>loser3-cp</t>
  </si>
  <si>
    <t>loser3-ability1</t>
  </si>
  <si>
    <t>loser3-ability2</t>
  </si>
  <si>
    <t>loser3-ability3</t>
  </si>
  <si>
    <t>loser3-ability4</t>
  </si>
  <si>
    <t>Min Crystals Per Battle</t>
  </si>
  <si>
    <t>Min Turns Count</t>
  </si>
  <si>
    <t>Max Crystals Per Battle</t>
  </si>
  <si>
    <t>Max Turns Count</t>
  </si>
  <si>
    <t>level</t>
  </si>
  <si>
    <t>spear</t>
  </si>
  <si>
    <t>shield</t>
  </si>
  <si>
    <t>chestpiece</t>
  </si>
  <si>
    <t>sword</t>
  </si>
  <si>
    <t>staff</t>
  </si>
  <si>
    <t>book</t>
  </si>
  <si>
    <t>bracers</t>
  </si>
  <si>
    <t>bow</t>
  </si>
  <si>
    <t>hammer</t>
  </si>
  <si>
    <t>sabre</t>
  </si>
  <si>
    <t>blade</t>
  </si>
  <si>
    <t>think-time</t>
  </si>
  <si>
    <t>expl-p</t>
  </si>
  <si>
    <t>da2f8160-7443-11ec-babf-1349e96db068</t>
  </si>
  <si>
    <t>705997d0-749d-11ec-a0ac-63b62edca39d</t>
  </si>
  <si>
    <t>06d1d6d0-750e-11ec-ad21-cfbed7283a76</t>
  </si>
  <si>
    <t>a08fa9b0-7517-11ec-ad21-cfbed7283a76</t>
  </si>
  <si>
    <t>1e566bf0-7526-11ec-ad21-cfbed7283a76</t>
  </si>
  <si>
    <t>2bc38ae0-7533-11ec-ad21-cfbed7283a76</t>
  </si>
  <si>
    <t>0264bb10-7542-11ec-ad21-cfbed7283a76</t>
  </si>
  <si>
    <t>195bde40-754f-11ec-ad21-cfbed7283a76</t>
  </si>
  <si>
    <t>88387a50-7557-11ec-ad21-cfbed7283a76</t>
  </si>
  <si>
    <t>ce980a20-7565-11ec-ad21-cfbed7283a76</t>
  </si>
  <si>
    <t>b2566580-7576-11ec-ad21-cfbed7283a76</t>
  </si>
  <si>
    <t>d8a55010-75d1-11ec-a860-fb4667444a7e</t>
  </si>
  <si>
    <t>69ea7990-75d9-11ec-a860-fb4667444a7e</t>
  </si>
  <si>
    <t>e2f37790-75e5-11ec-a860-fb4667444a7e</t>
  </si>
  <si>
    <t>b643a3d0-75fb-11ec-a860-fb4667444a7e</t>
  </si>
  <si>
    <t>a9caa2b0-760b-11ec-a860-fb4667444a7e</t>
  </si>
  <si>
    <t>80254110-7627-11ec-a860-fb4667444a7e</t>
  </si>
  <si>
    <t>c1176bb0-7633-11ec-a860-fb4667444a7e</t>
  </si>
  <si>
    <t>38329c50-7a86-11ec-8001-d715c78f3bb3</t>
  </si>
  <si>
    <t>e48c8ef0-7a97-11ec-8001-d715c78f3bb3</t>
  </si>
  <si>
    <t>95dcded0-7aa7-11ec-8001-d715c78f3bb3</t>
  </si>
  <si>
    <t>38e62650-7ab1-11ec-8001-d715c78f3bb3</t>
  </si>
  <si>
    <t>d95c66e0-7aba-11ec-8001-d715c78f3bb3</t>
  </si>
  <si>
    <t>87026280-7ac1-11ec-8001-d715c78f3bb3</t>
  </si>
  <si>
    <t>9cccc580-7ace-11ec-8001-d715c78f3bb3</t>
  </si>
  <si>
    <t>d22cf4a0-7adf-11ec-8001-d715c78f3bb3</t>
  </si>
  <si>
    <t>85dbb7d0-7af8-11ec-8001-d715c78f3bb3</t>
  </si>
  <si>
    <t>46a0cef0-7b40-11ec-a05a-41e5a2593d3e</t>
  </si>
  <si>
    <t>ae7b0cf0-7b51-11ec-a05a-41e5a2593d3e</t>
  </si>
  <si>
    <t>5433f500-7b64-11ec-a05a-41e5a2593d3e</t>
  </si>
  <si>
    <t>a462fde0-7b6f-11ec-a05a-41e5a2593d3e</t>
  </si>
  <si>
    <t>51d73b20-7b76-11ec-a05a-41e5a2593d3e</t>
  </si>
  <si>
    <t>2e69df80-7b85-11ec-a05a-41e5a2593d3e</t>
  </si>
  <si>
    <t>d9866bf0-7b9d-11ec-a05a-41e5a2593d3e</t>
  </si>
  <si>
    <t>e19a7100-7ba8-11ec-a05a-41e5a2593d3e</t>
  </si>
  <si>
    <t>8cfd7d50-7bb6-11ec-a05a-41e5a2593d3e</t>
  </si>
  <si>
    <t>eae0ac20-7bc1-11ec-a05a-41e5a2593d3e</t>
  </si>
  <si>
    <t>04bc10a0-7c29-11ec-a269-b1c8fc062f9b</t>
  </si>
  <si>
    <t>37713640-7c35-11ec-a269-b1c8fc062f9b</t>
  </si>
  <si>
    <t>08c5a8a0-7c42-11ec-a269-b1c8fc062f9b</t>
  </si>
  <si>
    <t>e0916100-7c4e-11ec-a269-b1c8fc062f9b</t>
  </si>
  <si>
    <t>901e79e0-7c5a-11ec-a269-b1c8fc062f9b</t>
  </si>
  <si>
    <t>43de18e0-7c66-11ec-a269-b1c8fc062f9b</t>
  </si>
  <si>
    <t>ef3df0e0-7c73-11ec-a269-b1c8fc062f9b</t>
  </si>
  <si>
    <t>c83b3980-7c82-11ec-a269-b1c8fc062f9b</t>
  </si>
  <si>
    <t>ccb783c0-7c8b-11ec-a269-b1c8fc062f9b</t>
  </si>
  <si>
    <t>43ca5110-7cda-11ec-b7c9-6b46b2e96fc1</t>
  </si>
  <si>
    <t>6c6a9460-7ce2-11ec-b7c9-6b46b2e96fc1</t>
  </si>
  <si>
    <t>590b5770-7cf5-11ec-b7c9-6b46b2e96fc1</t>
  </si>
  <si>
    <t>8c2a6270-7d01-11ec-b7c9-6b46b2e96fc1</t>
  </si>
  <si>
    <t>c72ec260-7d0d-11ec-b7c9-6b46b2e96fc1</t>
  </si>
  <si>
    <t>9ccc5020-7d1a-11ec-b7c9-6b46b2e96fc1</t>
  </si>
  <si>
    <t>a3a59d30-7d23-11ec-b7c9-6b46b2e96fc1</t>
  </si>
  <si>
    <t>ec29b480-7d4e-11ec-b7c9-6b46b2e96fc1</t>
  </si>
  <si>
    <t>b0db7580-7d9e-11ec-b59c-09f0eac15090</t>
  </si>
  <si>
    <t>dfa66570-7da6-11ec-b59c-09f0eac15090</t>
  </si>
  <si>
    <t>6e15fc90-7db5-11ec-b59c-09f0eac15090</t>
  </si>
  <si>
    <t>f13c7720-7dbf-11ec-b59c-09f0eac15090</t>
  </si>
  <si>
    <t>f744af30-7de1-11ec-b59c-09f0eac15090</t>
  </si>
  <si>
    <t>b0f191c0-7def-11ec-b59c-09f0eac15090</t>
  </si>
  <si>
    <t>d3db69e0-7dfe-11ec-b59c-09f0eac15090</t>
  </si>
  <si>
    <t>d8f88800-7e07-11ec-b59c-09f0eac15090</t>
  </si>
  <si>
    <t>bd043810-7e70-11ec-a5a3-f32b8a533157</t>
  </si>
  <si>
    <t>015b4db0-7e7f-11ec-a5a3-f32b8a533157</t>
  </si>
  <si>
    <t>86d97710-7e8d-11ec-a5a3-f32b8a533157</t>
  </si>
  <si>
    <t>39fd7580-7e9d-11ec-a5a3-f32b8a533157</t>
  </si>
  <si>
    <t>e17972b0-7ea1-11ec-a5a3-f32b8a533157</t>
  </si>
  <si>
    <t>691932a0-7ea7-11ec-a5a3-f32b8a533157</t>
  </si>
  <si>
    <t>c03c2b90-7eb2-11ec-a5a3-f32b8a533157</t>
  </si>
  <si>
    <t>30fb9160-7ebb-11ec-a5a3-f32b8a533157</t>
  </si>
  <si>
    <t>91f8aa60-7ec6-11ec-a5a3-f32b8a533157</t>
  </si>
  <si>
    <t>2c12f520-7ed0-11ec-a5a3-f32b8a533157</t>
  </si>
  <si>
    <t>8afb10d0-7edb-11ec-a5a3-f32b8a533157</t>
  </si>
  <si>
    <t>e90ffe00-7ee6-11ec-a5a3-f32b8a533157</t>
  </si>
  <si>
    <t>17d51860-7f2d-11ec-b332-238ef6aceca7</t>
  </si>
  <si>
    <t>afcdbba0-7f36-11ec-b332-238ef6aceca7</t>
  </si>
  <si>
    <t>6b9755f0-7f3f-11ec-b332-238ef6aceca7</t>
  </si>
  <si>
    <t>bfed9a50-7f4a-11ec-b332-238ef6aceca7</t>
  </si>
  <si>
    <t>7d7d3cb0-7f55-11ec-b332-238ef6aceca7</t>
  </si>
  <si>
    <t>9d12e4f0-7f5d-11ec-b332-238ef6aceca7</t>
  </si>
  <si>
    <t>2d5a4c80-7f70-11ec-b332-238ef6aceca7</t>
  </si>
  <si>
    <t>04dc9210-7f78-11ec-b332-238ef6aceca7</t>
  </si>
  <si>
    <t>163a30d0-7fa0-11ec-b332-238ef6aceca7</t>
  </si>
  <si>
    <t>7fb2eab0-8000-11ec-9282-d7cf92206583</t>
  </si>
  <si>
    <t>6bd5cf60-800c-11ec-9282-d7cf92206583</t>
  </si>
  <si>
    <t>4f406140-8024-11ec-9282-d7cf92206583</t>
  </si>
  <si>
    <t>ec0c3340-8034-11ec-9282-d7cf92206583</t>
  </si>
  <si>
    <t>6475cee0-803f-11ec-9282-d7cf92206583</t>
  </si>
  <si>
    <t>cc386530-805b-11ec-9282-d7cf92206583</t>
  </si>
  <si>
    <t>28ef9720-8067-11ec-9282-d7cf92206583</t>
  </si>
  <si>
    <t>setup</t>
  </si>
  <si>
    <t>72f58060-7445-11ec-8d66-fd77cd94b7b0</t>
  </si>
  <si>
    <t>b26ba7d0-749d-11ec-9865-93d39490c817</t>
  </si>
  <si>
    <t>5db9a580-74ab-11ec-9865-93d39490c817</t>
  </si>
  <si>
    <t>083ee2b0-74be-11ec-9865-93d39490c817</t>
  </si>
  <si>
    <t>345a5820-74c8-11ec-9865-93d39490c817</t>
  </si>
  <si>
    <t>31b22c70-74d1-11ec-9865-93d39490c817</t>
  </si>
  <si>
    <t>cff4eb30-74da-11ec-9865-93d39490c817</t>
  </si>
  <si>
    <t>1f47f9b0-74eb-11ec-9865-93d39490c817</t>
  </si>
  <si>
    <t>d5af8e90-74f3-11ec-9865-93d39490c817</t>
  </si>
  <si>
    <t>127e7550-7500-11ec-9865-93d39490c817</t>
  </si>
  <si>
    <t>22508320-7509-11ec-9865-93d39490c817</t>
  </si>
  <si>
    <t>ec662bb0-7513-11ec-9865-93d39490c817</t>
  </si>
  <si>
    <t>7d42cb30-7522-11ec-9865-93d39490c817</t>
  </si>
  <si>
    <t>365b0ee0-7530-11ec-9865-93d39490c817</t>
  </si>
  <si>
    <t>62ce4f00-753f-11ec-9865-93d39490c817</t>
  </si>
  <si>
    <t>dd977390-754b-11ec-9865-93d39490c817</t>
  </si>
  <si>
    <t>a24d87b0-7556-11ec-9865-93d39490c817</t>
  </si>
  <si>
    <t>51e32f40-7566-11ec-9865-93d39490c817</t>
  </si>
  <si>
    <t>72125860-756e-11ec-9865-93d39490c817</t>
  </si>
  <si>
    <t>093200c0-7578-11ec-9865-93d39490c817</t>
  </si>
  <si>
    <t>8c589070-7584-11ec-9865-93d39490c817</t>
  </si>
  <si>
    <t>f29990d0-7595-11ec-9865-93d39490c817</t>
  </si>
  <si>
    <t>9938fa90-75a3-11ec-9865-93d39490c817</t>
  </si>
  <si>
    <t>af9b9400-75b2-11ec-9865-93d39490c817</t>
  </si>
  <si>
    <t>f6406e60-75b9-11ec-9865-93d39490c817</t>
  </si>
  <si>
    <t>13cdd7a0-75cf-11ec-9865-93d39490c817</t>
  </si>
  <si>
    <t>5ba42d20-75d6-11ec-9865-93d39490c817</t>
  </si>
  <si>
    <t>07eb7ac0-75eb-11ec-9865-93d39490c817</t>
  </si>
  <si>
    <t>7b9396b0-75f5-11ec-9865-93d39490c817</t>
  </si>
  <si>
    <t>9cfe4d10-75fd-11ec-9865-93d39490c817</t>
  </si>
  <si>
    <t>e6005150-7604-11ec-9865-93d39490c817</t>
  </si>
  <si>
    <t>7d1d88b0-760e-11ec-9865-93d39490c817</t>
  </si>
  <si>
    <t>8231f440-7617-11ec-9865-93d39490c817</t>
  </si>
  <si>
    <t>bd3b9970-7625-11ec-9865-93d39490c817</t>
  </si>
  <si>
    <t>7273d610-762e-11ec-9865-93d39490c817</t>
  </si>
  <si>
    <t>d487b970-763d-11ec-9865-93d39490c817</t>
  </si>
  <si>
    <t>3a765510-7644-11ec-9865-93d39490c817</t>
  </si>
  <si>
    <t>e639e550-776c-11ec-b060-95769abba8c9</t>
  </si>
  <si>
    <t>2d7150d0-7776-11ec-b060-95769abba8c9</t>
  </si>
  <si>
    <t>5223a200-7787-11ec-b060-95769abba8c9</t>
  </si>
  <si>
    <t>358ab9d0-7791-11ec-b060-95769abba8c9</t>
  </si>
  <si>
    <t>f319bff0-779b-11ec-b060-95769abba8c9</t>
  </si>
  <si>
    <t>73e61de0-77a6-11ec-b060-95769abba8c9</t>
  </si>
  <si>
    <t>405aa130-77b5-11ec-b060-95769abba8c9</t>
  </si>
  <si>
    <t>38bb5580-782f-11ec-b060-95769abba8c9</t>
  </si>
  <si>
    <t>5bebb0b0-7837-11ec-b060-95769abba8c9</t>
  </si>
  <si>
    <t>e042e640-7845-11ec-b060-95769abba8c9</t>
  </si>
  <si>
    <t>4b48e8c0-7857-11ec-b060-95769abba8c9</t>
  </si>
  <si>
    <t>b86de490-7871-11ec-b060-95769abba8c9</t>
  </si>
  <si>
    <t>77c575b0-787c-11ec-b060-95769abba8c9</t>
  </si>
  <si>
    <t>2a54e730-788a-11ec-b060-95769abba8c9</t>
  </si>
  <si>
    <t>aa830c80-7898-11ec-b060-95769abba8c9</t>
  </si>
  <si>
    <t>b17952a0-78fd-11ec-b060-95769abba8c9</t>
  </si>
  <si>
    <t>21906a80-7906-11ec-b060-95769abba8c9</t>
  </si>
  <si>
    <t>b21aa870-790d-11ec-b060-95769abba8c9</t>
  </si>
  <si>
    <t>f52c9810-7914-11ec-b060-95769abba8c9</t>
  </si>
  <si>
    <t>d1723540-7920-11ec-b060-95769abba8c9</t>
  </si>
  <si>
    <t>8447f0d0-7929-11ec-b060-95769abba8c9</t>
  </si>
  <si>
    <t>ec957920-7931-11ec-b060-95769abba8c9</t>
  </si>
  <si>
    <t>34705090-793b-11ec-b060-95769abba8c9</t>
  </si>
  <si>
    <t>afd1f680-7945-11ec-b060-95769abba8c9</t>
  </si>
  <si>
    <t>2c6bbc60-7952-11ec-b060-95769abba8c9</t>
  </si>
  <si>
    <t>0ea306c0-795c-11ec-b060-95769abba8c9</t>
  </si>
  <si>
    <t>da81c4a0-7968-11ec-b060-95769abba8c9</t>
  </si>
  <si>
    <t>b1b6f770-7977-11ec-b060-95769abba8c9</t>
  </si>
  <si>
    <t>46783d70-7981-11ec-b060-95769abba8c9</t>
  </si>
  <si>
    <t>b38aa0d0-7989-11ec-b060-95769abba8c9</t>
  </si>
  <si>
    <t>1cc55930-799b-11ec-b060-95769abba8c9</t>
  </si>
  <si>
    <t>6b2ad790-79a4-11ec-b060-95769abba8c9</t>
  </si>
  <si>
    <t>b564d4b0-79ad-11ec-b060-95769abba8c9</t>
  </si>
  <si>
    <t>db90e3b0-79b5-11ec-b060-95769abba8c9</t>
  </si>
  <si>
    <t>2f1480b0-79bf-11ec-b060-95769abba8c9</t>
  </si>
  <si>
    <t>fcb36420-79d6-11ec-b060-95769abba8c9</t>
  </si>
  <si>
    <t>a5b42860-79e2-11ec-b060-95769abba8c9</t>
  </si>
  <si>
    <t>af0cf7f0-7a39-11ec-913e-3f5faac36a71</t>
  </si>
  <si>
    <t>e03240b0-7a43-11ec-913e-3f5faac36a71</t>
  </si>
  <si>
    <t>0f02aab0-7a53-11ec-913e-3f5faac36a71</t>
  </si>
  <si>
    <t>e806dde0-7a71-11ec-913e-3f5faac36a71</t>
  </si>
  <si>
    <t>0c4e0e00-7a7f-11ec-913e-3f5faac36a71</t>
  </si>
  <si>
    <t>b819c730-7a8c-11ec-913e-3f5faac36a71</t>
  </si>
  <si>
    <t>7c371dc0-7a97-11ec-913e-3f5faac36a71</t>
  </si>
  <si>
    <t>0091fcd0-7aa6-11ec-913e-3f5faac36a71</t>
  </si>
  <si>
    <t>2c187020-7aae-11ec-913e-3f5faac36a71</t>
  </si>
  <si>
    <t>cb8de280-7ab7-11ec-913e-3f5faac36a71</t>
  </si>
  <si>
    <t>f71455d0-7abf-11ec-913e-3f5faac36a71</t>
  </si>
  <si>
    <t>18ca1ac0-7acf-11ec-913e-3f5faac36a71</t>
  </si>
  <si>
    <t>a365dca0-7ad4-11ec-913e-3f5faac36a71</t>
  </si>
  <si>
    <t>59d316d0-7add-11ec-913e-3f5faac36a71</t>
  </si>
  <si>
    <t>e679adc0-7aeb-11ec-913e-3f5faac36a71</t>
  </si>
  <si>
    <t>cea78a80-7af7-11ec-913e-3f5faac36a71</t>
  </si>
  <si>
    <t>1da83770-7b01-11ec-913e-3f5faac36a71</t>
  </si>
  <si>
    <t>9e6cd060-7b0f-11ec-913e-3f5faac36a71</t>
  </si>
  <si>
    <t>b781c650-7b23-11ec-913e-3f5faac36a71</t>
  </si>
  <si>
    <t>2ebad130-7b2e-11ec-913e-3f5faac36a71</t>
  </si>
  <si>
    <t>75f89030-7b35-11ec-913e-3f5faac36a71</t>
  </si>
  <si>
    <t>ab0b2dd0-7b41-11ec-913e-3f5faac36a71</t>
  </si>
  <si>
    <t>f2e25bc0-7b4a-11ec-913e-3f5faac36a71</t>
  </si>
  <si>
    <t>6d18ef30-7b55-11ec-913e-3f5faac36a71</t>
  </si>
  <si>
    <t>bfa98ec0-7b60-11ec-913e-3f5faac36a71</t>
  </si>
  <si>
    <t>3ea8bbe0-7b6d-11ec-913e-3f5faac36a71</t>
  </si>
  <si>
    <t>4bd4abc0-7b7d-11ec-913e-3f5faac36a71</t>
  </si>
  <si>
    <t>a4ec33a0-7b86-11ec-913e-3f5faac36a71</t>
  </si>
  <si>
    <t>3ddefe40-7ba4-11ec-913e-3f5faac36a71</t>
  </si>
  <si>
    <t>1d180eb0-7bac-11ec-913e-3f5faac36a71</t>
  </si>
  <si>
    <t>5d7c8d60-7bba-11ec-913e-3f5faac36a71</t>
  </si>
  <si>
    <t>afc80970-7bcc-11ec-913e-3f5faac36a71</t>
  </si>
  <si>
    <t>85d16670-7bdb-11ec-913e-3f5faac36a71</t>
  </si>
  <si>
    <t>d003ad50-7be2-11ec-913e-3f5faac36a71</t>
  </si>
  <si>
    <t>97b91ec0-7bed-11ec-913e-3f5faac36a71</t>
  </si>
  <si>
    <t>3beffee0-7bf9-11ec-913e-3f5faac36a71</t>
  </si>
  <si>
    <t>bd4d5230-7c03-11ec-913e-3f5faac36a71</t>
  </si>
  <si>
    <t>d8721980-7c10-11ec-913e-3f5faac36a71</t>
  </si>
  <si>
    <t>939ded30-7c19-11ec-913e-3f5faac36a71</t>
  </si>
  <si>
    <t>3ada1e10-7c25-11ec-913e-3f5faac36a71</t>
  </si>
  <si>
    <t>54c92480-7c32-11ec-913e-3f5faac36a71</t>
  </si>
  <si>
    <t>ebe53550-7c39-11ec-913e-3f5faac36a71</t>
  </si>
  <si>
    <t>3f615410-7c4a-11ec-913e-3f5faac36a71</t>
  </si>
  <si>
    <t>dc72bec0-7c53-11ec-913e-3f5faac36a71</t>
  </si>
  <si>
    <t>d1c32fd0-7c5f-11ec-913e-3f5faac36a71</t>
  </si>
  <si>
    <t>4269dd80-7c68-11ec-913e-3f5faac36a71</t>
  </si>
  <si>
    <t>df846770-7443-11ec-8db4-f1c95edb48ac</t>
  </si>
  <si>
    <t>4216db90-7451-11ec-8db4-f1c95edb48ac</t>
  </si>
  <si>
    <t>a518c440-7467-11ec-8db4-f1c95edb48ac</t>
  </si>
  <si>
    <t>b82e2720-7479-11ec-8db4-f1c95edb48ac</t>
  </si>
  <si>
    <t>fd5c02d0-7489-11ec-8db4-f1c95edb48ac</t>
  </si>
  <si>
    <t>766598e0-749d-11ec-869b-7f235e5e5cbd</t>
  </si>
  <si>
    <t>0c598cb0-750e-11ec-8212-c1c742abf32f</t>
  </si>
  <si>
    <t>2878dfa0-7526-11ec-8212-c1c742abf32f</t>
  </si>
  <si>
    <t>43f07db0-753a-11ec-8212-c1c742abf32f</t>
  </si>
  <si>
    <t>6e95a5d0-754f-11ec-8212-c1c742abf32f</t>
  </si>
  <si>
    <t>626c3530-7568-11ec-8212-c1c742abf32f</t>
  </si>
  <si>
    <t>8aaeb200-7579-11ec-8212-c1c742abf32f</t>
  </si>
  <si>
    <t>dda5fba0-75d1-11ec-a46f-17ecfb733c57</t>
  </si>
  <si>
    <t>bb489e80-75e2-11ec-a46f-17ecfb733c57</t>
  </si>
  <si>
    <t>71b6e4f0-75fd-11ec-a46f-17ecfb733c57</t>
  </si>
  <si>
    <t>e184e1b0-760c-11ec-a46f-17ecfb733c57</t>
  </si>
  <si>
    <t>6fbd0230-7628-11ec-a46f-17ecfb733c57</t>
  </si>
  <si>
    <t>40a404a0-7a86-11ec-a997-b102e9b28a51</t>
  </si>
  <si>
    <t>b6f1e3d0-7a9e-11ec-a997-b102e9b28a51</t>
  </si>
  <si>
    <t>77c9cf30-7ab0-11ec-a997-b102e9b28a51</t>
  </si>
  <si>
    <t>7eaefac0-7ac7-11ec-a997-b102e9b28a51</t>
  </si>
  <si>
    <t>309f4610-7ad5-11ec-a997-b102e9b28a51</t>
  </si>
  <si>
    <t>4af730c0-7b40-11ec-a810-7fd954176497</t>
  </si>
  <si>
    <t>42952530-7b55-11ec-a810-7fd954176497</t>
  </si>
  <si>
    <t>0d62f930-7b6b-11ec-a810-7fd954176497</t>
  </si>
  <si>
    <t>a1705450-7b7b-11ec-a810-7fd954176497</t>
  </si>
  <si>
    <t>9d1c4930-7b8b-11ec-a810-7fd954176497</t>
  </si>
  <si>
    <t>071cfb90-7b9b-11ec-a810-7fd954176497</t>
  </si>
  <si>
    <t>d2b53660-7bae-11ec-a810-7fd954176497</t>
  </si>
  <si>
    <t>0cbc1980-7c29-11ec-8b65-d97a545b9b9e</t>
  </si>
  <si>
    <t>619bacf0-7c46-11ec-8b65-d97a545b9b9e</t>
  </si>
  <si>
    <t>ee4aa850-7c54-11ec-8b65-d97a545b9b9e</t>
  </si>
  <si>
    <t>dc787300-7c72-11ec-8b65-d97a545b9b9e</t>
  </si>
  <si>
    <t>48df20e0-7cda-11ec-84e0-dff3e44ad16c</t>
  </si>
  <si>
    <t>61fa5c90-7ce7-11ec-84e0-dff3e44ad16c</t>
  </si>
  <si>
    <t>a7b98db0-7cf5-11ec-84e0-dff3e44ad16c</t>
  </si>
  <si>
    <t>30dc5510-7d04-11ec-84e0-dff3e44ad16c</t>
  </si>
  <si>
    <t>6935c700-7d15-11ec-84e0-dff3e44ad16c</t>
  </si>
  <si>
    <t>f11f5d00-7d21-11ec-84e0-dff3e44ad16c</t>
  </si>
  <si>
    <t>0061bde0-7d3f-11ec-84e0-dff3e44ad16c</t>
  </si>
  <si>
    <t>b755efd0-7d9e-11ec-9578-554cb8b05daf</t>
  </si>
  <si>
    <t>8beadba0-7db5-11ec-9578-554cb8b05daf</t>
  </si>
  <si>
    <t>2eae8da0-7dca-11ec-9578-554cb8b05daf</t>
  </si>
  <si>
    <t>7127b750-7ddf-11ec-9578-554cb8b05daf</t>
  </si>
  <si>
    <t>da68be00-7e00-11ec-9578-554cb8b05daf</t>
  </si>
  <si>
    <t>c4f59af0-7e70-11ec-b08d-0ba212f26fe1</t>
  </si>
  <si>
    <t>39732b20-7e82-11ec-b08d-0ba212f26fe1</t>
  </si>
  <si>
    <t>521b0760-7e96-11ec-b08d-0ba212f26fe1</t>
  </si>
  <si>
    <t>227ced50-7eac-11ec-b08d-0ba212f26fe1</t>
  </si>
  <si>
    <t>7395b5c0-7ebe-11ec-b08d-0ba212f26fe1</t>
  </si>
  <si>
    <t>6bde5300-7edc-11ec-b08d-0ba212f26fe1</t>
  </si>
  <si>
    <t>1e4b25e0-7f2d-11ec-8c5f-f344999b2d20</t>
  </si>
  <si>
    <t>8a3f1cc0-7f3c-11ec-8c5f-f344999b2d20</t>
  </si>
  <si>
    <t>ac8b7c60-7f4b-11ec-8c5f-f344999b2d20</t>
  </si>
  <si>
    <t>dd599b40-7f93-11ec-87e2-73f797f1ddca</t>
  </si>
  <si>
    <t>89633ba0-8000-11ec-8166-c1b3c87243e1</t>
  </si>
  <si>
    <t>1d28c940-801a-11ec-8166-c1b3c87243e1</t>
  </si>
  <si>
    <t>7e09cec0-8025-11ec-8166-c1b3c87243e1</t>
  </si>
  <si>
    <t>6b4cec50-8038-11ec-8166-c1b3c87243e1</t>
  </si>
  <si>
    <t>b8579070-8053-11ec-8166-c1b3c87243e1</t>
  </si>
  <si>
    <t>2fcc6370-806c-11ec-8166-c1b3c87243e1</t>
  </si>
  <si>
    <t>1e16e4a0-80dc-11ec-9195-1d65006ba80e</t>
  </si>
  <si>
    <t>2b3ad880-80dc-11ec-9951-5d05ad41ccfe</t>
  </si>
  <si>
    <t>30933f00-80f2-11ec-9195-1d65006ba80e</t>
  </si>
  <si>
    <t>f5932600-80ff-11ec-9951-5d05ad41ccfe</t>
  </si>
  <si>
    <t>6d5e7710-8110-11ec-9195-1d65006ba80e</t>
  </si>
  <si>
    <t>af6099d0-8116-11ec-9951-5d05ad41ccfe</t>
  </si>
  <si>
    <t>2339ba60-812d-11ec-9951-5d05ad41ccfe</t>
  </si>
  <si>
    <t>51b2bef0-8123-11ec-9195-1d65006ba80e</t>
  </si>
  <si>
    <t>e0deebb0-81a7-11ec-9068-73c459e14ea9</t>
  </si>
  <si>
    <t>e74da630-81a7-11ec-8cc7-73c803b014ac</t>
  </si>
  <si>
    <t>56e88830-81bb-11ec-9068-73c459e14ea9</t>
  </si>
  <si>
    <t>2a5f6660-81bd-11ec-8cc7-73c803b014ac</t>
  </si>
  <si>
    <t>9776d600-81c9-11ec-9068-73c459e14ea9</t>
  </si>
  <si>
    <t>ab053640-81d7-11ec-8cc7-73c803b014ac</t>
  </si>
  <si>
    <t>f4d466d0-81e4-11ec-9068-73c459e14ea9</t>
  </si>
  <si>
    <t>7cbc2810-81f1-11ec-8cc7-73c803b014ac</t>
  </si>
  <si>
    <t>91207120-825b-11ec-a570-e15df57d64e3</t>
  </si>
  <si>
    <t>8a1ca290-825b-11ec-bfd3-dd03f504c396</t>
  </si>
  <si>
    <t>dd327380-826d-11ec-a570-e15df57d64e3</t>
  </si>
  <si>
    <t>2d39e640-8270-11ec-bfd3-dd03f504c396</t>
  </si>
  <si>
    <t>2ffad1a0-8289-11ec-bfd3-dd03f504c396</t>
  </si>
  <si>
    <t>748124b0-8283-11ec-a570-e15df57d64e3</t>
  </si>
  <si>
    <t>06607f70-8298-11ec-bfd3-dd03f504c396</t>
  </si>
  <si>
    <t>2200f580-829c-11ec-a570-e15df57d64e3</t>
  </si>
  <si>
    <t>e1f737a0-82a6-11ec-bfd3-dd03f504c396</t>
  </si>
  <si>
    <t>832e0910-82b0-11ec-a570-e15df57d64e3</t>
  </si>
  <si>
    <t>3c440e60-82b4-11ec-bfd3-dd03f504c396</t>
  </si>
  <si>
    <t>c2b5f120-82c3-11ec-a570-e15df57d64e3</t>
  </si>
  <si>
    <t>7b885130-82dc-11ec-a570-e15df57d64e3</t>
  </si>
  <si>
    <t>bc89cf00-82f1-11ec-a570-e15df57d64e3</t>
  </si>
  <si>
    <t>b5bd6cb0-8308-11ec-a570-e15df57d64e3</t>
  </si>
  <si>
    <t>c18e29d0-74a8-11ec-ab3e-3f4579322c30</t>
  </si>
  <si>
    <t>c52985c0-74b8-11ec-ab3e-3f4579322c30</t>
  </si>
  <si>
    <t>42162260-74cc-11ec-ab3e-3f4579322c30</t>
  </si>
  <si>
    <t>aee5e860-74dd-11ec-ab3e-3f4579322c30</t>
  </si>
  <si>
    <t>70a7aba0-74fc-11ec-ab3e-3f4579322c30</t>
  </si>
  <si>
    <t>48db6e70-7526-11ec-ab3e-3f4579322c30</t>
  </si>
  <si>
    <t>3f04eb50-753b-11ec-ab3e-3f4579322c30</t>
  </si>
  <si>
    <t>20573aa0-754a-11ec-ab3e-3f4579322c30</t>
  </si>
  <si>
    <t>d0d2d130-7560-11ec-ab3e-3f4579322c30</t>
  </si>
  <si>
    <t>5ad7de10-7576-11ec-ab3e-3f4579322c30</t>
  </si>
  <si>
    <t>801e91f0-7585-11ec-ab3e-3f4579322c30</t>
  </si>
  <si>
    <t>32adca70-7595-11ec-ab3e-3f4579322c30</t>
  </si>
  <si>
    <t>793ad740-75c1-11ec-ab3e-3f4579322c30</t>
  </si>
  <si>
    <t>e8e24e50-75d2-11ec-ab3e-3f4579322c30</t>
  </si>
  <si>
    <t>f49ec1f0-75dd-11ec-ab3e-3f4579322c30</t>
  </si>
  <si>
    <t>7e955ca0-7603-11ec-ab3e-3f4579322c30</t>
  </si>
  <si>
    <t>13a85c60-761e-11ec-ab3e-3f4579322c30</t>
  </si>
  <si>
    <t>216fa1e0-762e-11ec-ab3e-3f4579322c30</t>
  </si>
  <si>
    <t>4021cd50-7649-11ec-ab3e-3f4579322c30</t>
  </si>
  <si>
    <t>ea82b290-776c-11ec-af8c-e929764233b4</t>
  </si>
  <si>
    <t>55fd5ac0-777c-11ec-af8c-e929764233b4</t>
  </si>
  <si>
    <t>0deeb760-779a-11ec-af8c-e929764233b4</t>
  </si>
  <si>
    <t>f2ec85b0-77ac-11ec-af8c-e929764233b4</t>
  </si>
  <si>
    <t>f63035a0-77c5-11ec-af8c-e929764233b4</t>
  </si>
  <si>
    <t>b2dd3c00-77d7-11ec-af8c-e929764233b4</t>
  </si>
  <si>
    <t>afb46d00-7840-11ec-af8c-e929764233b4</t>
  </si>
  <si>
    <t>a84251a0-7853-11ec-af8c-e929764233b4</t>
  </si>
  <si>
    <t>dd10f250-7868-11ec-af8c-e929764233b4</t>
  </si>
  <si>
    <t>ab5fa850-7881-11ec-af8c-e929764233b4</t>
  </si>
  <si>
    <t>65f981f0-789a-11ec-af8c-e929764233b4</t>
  </si>
  <si>
    <t>1db1a8b0-7911-11ec-af8c-e929764233b4</t>
  </si>
  <si>
    <t>527a79d0-7922-11ec-af8c-e929764233b4</t>
  </si>
  <si>
    <t>523c8f00-7939-11ec-af8c-e929764233b4</t>
  </si>
  <si>
    <t>95ea5300-794c-11ec-af8c-e929764233b4</t>
  </si>
  <si>
    <t>1ebe59f0-7962-11ec-af8c-e929764233b4</t>
  </si>
  <si>
    <t>f218e9a0-797b-11ec-af8c-e929764233b4</t>
  </si>
  <si>
    <t>b04598e0-7992-11ec-af8c-e929764233b4</t>
  </si>
  <si>
    <t>6e773f40-79ab-11ec-af8c-e929764233b4</t>
  </si>
  <si>
    <t>cc23dea0-79bf-11ec-af8c-e929764233b4</t>
  </si>
  <si>
    <t>b9a9bb70-79db-11ec-af8c-e929764233b4</t>
  </si>
  <si>
    <t>b31f24d0-7a39-11ec-a84e-ff3f9681dab8</t>
  </si>
  <si>
    <t>b2e065c0-7a47-11ec-a84e-ff3f9681dab8</t>
  </si>
  <si>
    <t>f875ad70-7a65-11ec-a84e-ff3f9681dab8</t>
  </si>
  <si>
    <t>8d322590-7a7c-11ec-a84e-ff3f9681dab8</t>
  </si>
  <si>
    <t>f7d2be40-7a87-11ec-a84e-ff3f9681dab8</t>
  </si>
  <si>
    <t>266673c0-7a9f-11ec-a84e-ff3f9681dab8</t>
  </si>
  <si>
    <t>2d569f00-7aba-11ec-a84e-ff3f9681dab8</t>
  </si>
  <si>
    <t>b92361a0-7ad1-11ec-a84e-ff3f9681dab8</t>
  </si>
  <si>
    <t>e711cbe0-7ae7-11ec-a84e-ff3f9681dab8</t>
  </si>
  <si>
    <t>4d556120-7af5-11ec-a84e-ff3f9681dab8</t>
  </si>
  <si>
    <t>066c0c40-7b05-11ec-a84e-ff3f9681dab8</t>
  </si>
  <si>
    <t>8c463420-7b1a-11ec-a84e-ff3f9681dab8</t>
  </si>
  <si>
    <t>e73a7800-7b33-11ec-a84e-ff3f9681dab8</t>
  </si>
  <si>
    <t>94fcaa00-7b41-11ec-a84e-ff3f9681dab8</t>
  </si>
  <si>
    <t>240f5ef0-7b50-11ec-a84e-ff3f9681dab8</t>
  </si>
  <si>
    <t>bd9673f0-7b65-11ec-a84e-ff3f9681dab8</t>
  </si>
  <si>
    <t>c2fb6c50-7b75-11ec-a84e-ff3f9681dab8</t>
  </si>
  <si>
    <t>86403900-7b87-11ec-a84e-ff3f9681dab8</t>
  </si>
  <si>
    <t>9825bc80-7b9b-11ec-a84e-ff3f9681dab8</t>
  </si>
  <si>
    <t>3c5e7160-7ba7-11ec-a84e-ff3f9681dab8</t>
  </si>
  <si>
    <t>3294e690-7bbc-11ec-a84e-ff3f9681dab8</t>
  </si>
  <si>
    <t>c0c7a980-7bcf-11ec-a84e-ff3f9681dab8</t>
  </si>
  <si>
    <t>b5c9e470-7be4-11ec-a84e-ff3f9681dab8</t>
  </si>
  <si>
    <t>9b025550-7bf8-11ec-a84e-ff3f9681dab8</t>
  </si>
  <si>
    <t>607b9c50-7c59-11ec-a84e-ff3f9681dab8</t>
  </si>
  <si>
    <t>ffaa2b90-7c6b-11ec-a84e-ff3f9681dab8</t>
  </si>
  <si>
    <t>e5af7ba0-7c7a-11ec-a84e-ff3f9681dab8</t>
  </si>
  <si>
    <t>3d031920-7c94-11ec-a84e-ff3f9681dab8</t>
  </si>
  <si>
    <t>d723d610-7ca9-11ec-a84e-ff3f9681dab8</t>
  </si>
  <si>
    <t>13ab2850-7cbd-11ec-a84e-ff3f9681dab8</t>
  </si>
  <si>
    <t>8bcb21b0-7cd0-11ec-a84e-ff3f9681dab8</t>
  </si>
  <si>
    <t>be38a0e0-7ce5-11ec-a84e-ff3f9681dab8</t>
  </si>
  <si>
    <t>9d2d86f0-7cee-11ec-90e3-293c193066e7</t>
  </si>
  <si>
    <t>9139d8e0-7cf2-11ec-a84e-ff3f9681dab8</t>
  </si>
  <si>
    <t>5f35a300-7d02-11ec-90e3-293c193066e7</t>
  </si>
  <si>
    <t>8d696360-7d07-11ec-a84e-ff3f9681dab8</t>
  </si>
  <si>
    <t>c4962a40-7d1a-11ec-90e3-293c193066e7</t>
  </si>
  <si>
    <t>062304b0-7d1b-11ec-a84e-ff3f9681dab8</t>
  </si>
  <si>
    <t>d0869010-7d2e-11ec-a84e-ff3f9681dab8</t>
  </si>
  <si>
    <t>ce2ee470-7d2e-11ec-90e3-293c193066e7</t>
  </si>
  <si>
    <t>506b7330-7d44-11ec-90e3-293c193066e7</t>
  </si>
  <si>
    <t>354ea4b0-7d43-11ec-a84e-ff3f9681dab8</t>
  </si>
  <si>
    <t>b3b09580-7d51-11ec-90e3-293c193066e7</t>
  </si>
  <si>
    <t>398eb500-7d67-11ec-a84e-ff3f9681dab8</t>
  </si>
  <si>
    <t>7314ef80-7d6a-11ec-90e3-293c193066e7</t>
  </si>
  <si>
    <t>ce4c0cf0-7d7c-11ec-90e3-293c193066e7</t>
  </si>
  <si>
    <t>d0f65eb0-7d77-11ec-a84e-ff3f9681dab8</t>
  </si>
  <si>
    <t>2a6ae490-7d8a-11ec-90e3-293c193066e7</t>
  </si>
  <si>
    <t>b9c5b520-7d8f-11ec-a84e-ff3f9681dab8</t>
  </si>
  <si>
    <t>1b92d940-7da4-11ec-a84e-ff3f9681dab8</t>
  </si>
  <si>
    <t>247dc2e0-7d9a-11ec-90e3-293c193066e7</t>
  </si>
  <si>
    <t>0de7aed0-7db6-11ec-90e3-293c193066e7</t>
  </si>
  <si>
    <t>5dbfbbe0-7db2-11ec-a84e-ff3f9681dab8</t>
  </si>
  <si>
    <t>36274570-7dc7-11ec-90e3-293c193066e7</t>
  </si>
  <si>
    <t>7d182450-7dcb-11ec-a84e-ff3f9681dab8</t>
  </si>
  <si>
    <t>1f3e7e80-7dd8-11ec-90e3-293c193066e7</t>
  </si>
  <si>
    <t>8c098000-7ddd-11ec-a84e-ff3f9681dab8</t>
  </si>
  <si>
    <t>6ab6bfa0-7def-11ec-90e3-293c193066e7</t>
  </si>
  <si>
    <t>bfa286e0-7df2-11ec-a84e-ff3f9681dab8</t>
  </si>
  <si>
    <t>0d76c820-7e04-11ec-90e3-293c193066e7</t>
  </si>
  <si>
    <t>d01156a0-7e0b-11ec-a84e-ff3f9681dab8</t>
  </si>
  <si>
    <t>2506cff0-7e11-11ec-90e3-293c193066e7</t>
  </si>
  <si>
    <t>ed067ab0-7e24-11ec-90e3-293c193066e7</t>
  </si>
  <si>
    <t>0fdd8cf0-7e1a-11ec-a84e-ff3f9681dab8</t>
  </si>
  <si>
    <t>6e640a30-7e31-11ec-90e3-293c193066e7</t>
  </si>
  <si>
    <t>1e88ddf0-7e37-11ec-a84e-ff3f9681dab8</t>
  </si>
  <si>
    <t>dd966330-7e40-11ec-90e3-293c193066e7</t>
  </si>
  <si>
    <t>5a7772a0-7e4a-11ec-a84e-ff3f9681dab8</t>
  </si>
  <si>
    <t>3840d430-7e57-11ec-90e3-293c193066e7</t>
  </si>
  <si>
    <t>6d9a61b0-7e6a-11ec-90e3-293c193066e7</t>
  </si>
  <si>
    <t>0f66bb30-7e5a-11ec-a84e-ff3f9681dab8</t>
  </si>
  <si>
    <t>1dc68ed0-7e78-11ec-90e3-293c193066e7</t>
  </si>
  <si>
    <t>b3640b60-7e7e-11ec-a84e-ff3f9681dab8</t>
  </si>
  <si>
    <t>42006a20-7ed5-11ec-b2ea-895b62b08511</t>
  </si>
  <si>
    <t>3f528830-7ed5-11ec-9d41-894f33baba5f</t>
  </si>
  <si>
    <t>b8224660-7ee4-11ec-b2ea-895b62b08511</t>
  </si>
  <si>
    <t>12bd7a50-7ee9-11ec-9d41-894f33baba5f</t>
  </si>
  <si>
    <t>fe808bc0-7ef4-11ec-b2ea-895b62b08511</t>
  </si>
  <si>
    <t>4f982da0-7f05-11ec-b2ea-895b62b08511</t>
  </si>
  <si>
    <t>a8fd0cd0-7efb-11ec-9d41-894f33baba5f</t>
  </si>
  <si>
    <t>d6ea0590-7f13-11ec-b2ea-895b62b08511</t>
  </si>
  <si>
    <t>6a29bc00-7f1a-11ec-9d41-894f33baba5f</t>
  </si>
  <si>
    <t>c98d41e0-7f28-11ec-b2ea-895b62b08511</t>
  </si>
  <si>
    <t>40c51fd0-7f29-11ec-9d41-894f33baba5f</t>
  </si>
  <si>
    <t>29459720-7f3a-11ec-9d41-894f33baba5f</t>
  </si>
  <si>
    <t>1843c240-7f39-11ec-b2ea-895b62b08511</t>
  </si>
  <si>
    <t>2b1337f0-7f4a-11ec-9d41-894f33baba5f</t>
  </si>
  <si>
    <t>83e84480-7f93-11ec-a247-7fac0f313f98</t>
  </si>
  <si>
    <t>8756de60-7f93-11ec-bc84-55164272adb3</t>
  </si>
  <si>
    <t>afe39150-7fa9-11ec-bc84-55164272adb3</t>
  </si>
  <si>
    <t>d56b2b50-7fa3-11ec-a247-7fac0f313f98</t>
  </si>
  <si>
    <t>a8bf1300-7fb7-11ec-bc84-55164272adb3</t>
  </si>
  <si>
    <t>3733f7c0-7fba-11ec-a247-7fac0f313f98</t>
  </si>
  <si>
    <t>bf220c80-7fc4-11ec-bc84-55164272adb3</t>
  </si>
  <si>
    <t>f693cfd0-7fd0-11ec-a247-7fac0f313f98</t>
  </si>
  <si>
    <t>6b22b000-7fe0-11ec-a247-7fac0f313f98</t>
  </si>
  <si>
    <t>cdc65570-7fdd-11ec-bc84-55164272adb3</t>
  </si>
  <si>
    <t>7682a790-7ff2-11ec-bc84-55164272adb3</t>
  </si>
  <si>
    <t>1ab53530-7fee-11ec-a247-7fac0f313f98</t>
  </si>
  <si>
    <t>3b3b7ad0-7ffd-11ec-bc84-55164272adb3</t>
  </si>
  <si>
    <t>1e4f58a0-7ffe-11ec-a247-7fac0f313f98</t>
  </si>
  <si>
    <t>df75dd60-8008-11ec-bc84-55164272adb3</t>
  </si>
  <si>
    <t>1b58a580-800c-11ec-a247-7fac0f313f98</t>
  </si>
  <si>
    <t>3cca39b0-8014-11ec-bc84-55164272adb3</t>
  </si>
  <si>
    <t>499a0400-801d-11ec-a247-7fac0f313f98</t>
  </si>
  <si>
    <t>ffb45f10-802c-11ec-bc84-55164272adb3</t>
  </si>
  <si>
    <t>80292b50-8030-11ec-a247-7fac0f313f98</t>
  </si>
  <si>
    <t>aad789f0-803f-11ec-bc84-55164272adb3</t>
  </si>
  <si>
    <t>5762b0a0-804f-11ec-a247-7fac0f313f98</t>
  </si>
  <si>
    <t>c26b9620-805c-11ec-bc84-55164272adb3</t>
  </si>
  <si>
    <t>2b9a5ae0-805e-11ec-a247-7fac0f313f98</t>
  </si>
  <si>
    <t>82632f70-8075-11ec-bc84-55164272adb3</t>
  </si>
  <si>
    <t>856a6a10-8077-11ec-a247-7fac0f313f98</t>
  </si>
  <si>
    <t>06ec4970-808f-11ec-bc84-55164272adb3</t>
  </si>
  <si>
    <t>c5d943d0-8097-11ec-a247-7fac0f313f98</t>
  </si>
  <si>
    <t>09339900-809d-11ec-bc84-55164272adb3</t>
  </si>
  <si>
    <t>7e5b01f0-80a7-11ec-a247-7fac0f313f98</t>
  </si>
  <si>
    <t>8e3bc9e0-80bd-11ec-bc84-55164272adb3</t>
  </si>
  <si>
    <t>3e54fa50-80c2-11ec-a247-7fac0f313f98</t>
  </si>
  <si>
    <t>155e48e0-80d6-11ec-bc84-55164272adb3</t>
  </si>
  <si>
    <t>c5b19f50-80de-11ec-a247-7fac0f313f98</t>
  </si>
  <si>
    <t>9dcc0c90-80ee-11ec-bc84-55164272adb3</t>
  </si>
  <si>
    <t>bc7ba1f0-80f3-11ec-a247-7fac0f313f98</t>
  </si>
  <si>
    <t>cced57e0-810c-11ec-a247-7fac0f313f98</t>
  </si>
  <si>
    <t>ae3b8db0-8109-11ec-bc84-55164272adb3</t>
  </si>
  <si>
    <t>c5359a40-811a-11ec-a247-7fac0f313f98</t>
  </si>
  <si>
    <t>bacecff0-812d-11ec-a247-7fac0f313f98</t>
  </si>
  <si>
    <t>0ed465a0-8120-11ec-bc84-55164272adb3</t>
  </si>
  <si>
    <t>8e29e6c0-8145-11ec-bc84-55164272adb3</t>
  </si>
  <si>
    <t>74d30b30-8144-11ec-a247-7fac0f313f98</t>
  </si>
  <si>
    <t>47da39d0-8155-11ec-bc84-55164272adb3</t>
  </si>
  <si>
    <t>ebc37020-8155-11ec-a247-7fac0f313f98</t>
  </si>
  <si>
    <t>005fa4a0-8169-11ec-bc84-55164272adb3</t>
  </si>
  <si>
    <t>293a0690-8178-11ec-bc84-55164272adb3</t>
  </si>
  <si>
    <t>7de667f0-8188-11ec-bc84-55164272adb3</t>
  </si>
  <si>
    <t>efc82550-819e-11ec-bc84-55164272adb3</t>
  </si>
  <si>
    <t>cfb05720-81ca-11ec-bc84-55164272adb3</t>
  </si>
  <si>
    <t>b8c3e6b0-81db-11ec-bc84-55164272adb3</t>
  </si>
  <si>
    <t>96865880-81ea-11ec-bc84-55164272adb3</t>
  </si>
  <si>
    <t>824e0760-8202-11ec-bc84-55164272adb3</t>
  </si>
  <si>
    <t>f397a370-8218-11ec-bc84-55164272adb3</t>
  </si>
  <si>
    <t>6e077b40-8263-11ec-bc84-55164272adb3</t>
  </si>
  <si>
    <t>ddbd9850-8274-11ec-bc84-55164272adb3</t>
  </si>
  <si>
    <t>ee7a0520-8288-11ec-bc84-55164272adb3</t>
  </si>
  <si>
    <t>f537d6c0-8298-11ec-bc84-55164272adb3</t>
  </si>
  <si>
    <t>ca802db0-82a7-11ec-bc84-55164272adb3</t>
  </si>
  <si>
    <t>47776290-82c4-11ec-bc84-55164272adb3</t>
  </si>
  <si>
    <t>67fa9af0-82d3-11ec-bc84-55164272adb3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</si>
</sst>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10" fontId="0" fillId="0" borderId="0" xfId="0" applyNumberFormat="1"/>
    <xf numFmtId="11" fontId="0" fillId="0" borderId="0" xfId="0" applyNumberFormat="1"/>
    <xf numFmtId="2" fontId="0" fillId="0" borderId="0" xfId="0" applyNumberFormat="1"/>
    <xf numFmtId="0" fontId="1" fillId="0" borderId="2" xfId="0" applyFont="1" applyBorder="1"/>
    <xf numFmtId="2" fontId="1" fillId="0" borderId="4" xfId="0" applyNumberFormat="1" applyFont="1" applyBorder="1"/>
    <xf numFmtId="0" fontId="1" fillId="0" borderId="5" xfId="0" applyFont="1" applyBorder="1"/>
    <xf numFmtId="2" fontId="1" fillId="0" borderId="6" xfId="0" applyNumberFormat="1" applyFont="1" applyBorder="1"/>
    <xf numFmtId="1" fontId="0" fillId="0" borderId="0" xfId="0" applyNumberFormat="1"/>
    <xf numFmtId="0" fontId="2" fillId="2" borderId="7" xfId="0" applyFont="1" applyFill="1" applyBorder="1"/>
    <xf numFmtId="0" fontId="2" fillId="2" borderId="8" xfId="0" applyFont="1" applyFill="1" applyBorder="1"/>
    <xf numFmtId="10" fontId="2" fillId="2" borderId="8" xfId="0" applyNumberFormat="1" applyFont="1" applyFill="1" applyBorder="1"/>
    <xf numFmtId="0" fontId="0" fillId="0" borderId="9" xfId="0" applyFont="1" applyBorder="1"/>
    <xf numFmtId="0" fontId="0" fillId="3" borderId="9" xfId="0" applyFont="1" applyFill="1" applyBorder="1"/>
    <xf numFmtId="10" fontId="0" fillId="0" borderId="1" xfId="0" applyNumberFormat="1" applyFont="1" applyBorder="1"/>
    <xf numFmtId="10" fontId="0" fillId="0" borderId="9" xfId="0" applyNumberFormat="1" applyFont="1" applyBorder="1"/>
    <xf numFmtId="10" fontId="0" fillId="3" borderId="1" xfId="0" applyNumberFormat="1" applyFont="1" applyFill="1" applyBorder="1"/>
    <xf numFmtId="10" fontId="0" fillId="3" borderId="9" xfId="0" applyNumberFormat="1" applyFont="1" applyFill="1" applyBorder="1"/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2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AL211" totalsRowShown="0">
  <autoFilter ref="A1:AL211" xr:uid="{00000000-0009-0000-0100-000001000000}"/>
  <tableColumns count="38">
    <tableColumn id="1" xr3:uid="{00000000-0010-0000-0000-000001000000}" name="battle" dataDxfId="266"/>
    <tableColumn id="2" xr3:uid="{EC22C882-CCA9-4A5D-A1B2-DC7B6299BB2E}" name="setup"/>
    <tableColumn id="3" xr3:uid="{00000000-0010-0000-0000-000003000000}" name="winner1"/>
    <tableColumn id="4" xr3:uid="{00000000-0010-0000-0000-000004000000}" name="winner1-pw"/>
    <tableColumn id="5" xr3:uid="{00000000-0010-0000-0000-000005000000}" name="winner1-sw"/>
    <tableColumn id="6" xr3:uid="{00000000-0010-0000-0000-000006000000}" name="winner1-cp"/>
    <tableColumn id="7" xr3:uid="{00000000-0010-0000-0000-000007000000}" name="winner1-ability1"/>
    <tableColumn id="8" xr3:uid="{00000000-0010-0000-0000-000008000000}" name="winner1-ability2"/>
    <tableColumn id="9" xr3:uid="{00000000-0010-0000-0000-000009000000}" name="winner1-ability3"/>
    <tableColumn id="10" xr3:uid="{00000000-0010-0000-0000-00000A000000}" name="winner1-ability4"/>
    <tableColumn id="11" xr3:uid="{00000000-0010-0000-0000-00000B000000}" name="winner2"/>
    <tableColumn id="12" xr3:uid="{00000000-0010-0000-0000-00000C000000}" name="winner2-pw"/>
    <tableColumn id="13" xr3:uid="{00000000-0010-0000-0000-00000D000000}" name="winner2-sw"/>
    <tableColumn id="14" xr3:uid="{00000000-0010-0000-0000-00000E000000}" name="winner2-cp"/>
    <tableColumn id="15" xr3:uid="{00000000-0010-0000-0000-00000F000000}" name="winner2-ability1"/>
    <tableColumn id="16" xr3:uid="{00000000-0010-0000-0000-000010000000}" name="winner2-ability2"/>
    <tableColumn id="17" xr3:uid="{00000000-0010-0000-0000-000011000000}" name="winner2-ability3"/>
    <tableColumn id="18" xr3:uid="{00000000-0010-0000-0000-000012000000}" name="winner2-ability4"/>
    <tableColumn id="19" xr3:uid="{00000000-0010-0000-0000-000013000000}" name="loser1"/>
    <tableColumn id="20" xr3:uid="{00000000-0010-0000-0000-000014000000}" name="loser1-pw"/>
    <tableColumn id="21" xr3:uid="{00000000-0010-0000-0000-000015000000}" name="loser1-sw"/>
    <tableColumn id="22" xr3:uid="{00000000-0010-0000-0000-000016000000}" name="loser1-cp"/>
    <tableColumn id="23" xr3:uid="{00000000-0010-0000-0000-000017000000}" name="loser1-ability1"/>
    <tableColumn id="24" xr3:uid="{00000000-0010-0000-0000-000018000000}" name="loser1-ability2"/>
    <tableColumn id="25" xr3:uid="{00000000-0010-0000-0000-000019000000}" name="loser1-ability3"/>
    <tableColumn id="26" xr3:uid="{00000000-0010-0000-0000-00001A000000}" name="loser1-ability4"/>
    <tableColumn id="27" xr3:uid="{00000000-0010-0000-0000-00001B000000}" name="loser2"/>
    <tableColumn id="28" xr3:uid="{00000000-0010-0000-0000-00001C000000}" name="loser2-pw"/>
    <tableColumn id="29" xr3:uid="{00000000-0010-0000-0000-00001D000000}" name="loser2-sw"/>
    <tableColumn id="30" xr3:uid="{00000000-0010-0000-0000-00001E000000}" name="loser2-cp"/>
    <tableColumn id="31" xr3:uid="{00000000-0010-0000-0000-00001F000000}" name="loser2-ability1"/>
    <tableColumn id="32" xr3:uid="{00000000-0010-0000-0000-000020000000}" name="loser2-ability2"/>
    <tableColumn id="33" xr3:uid="{00000000-0010-0000-0000-000021000000}" name="loser2-ability3"/>
    <tableColumn id="34" xr3:uid="{00000000-0010-0000-0000-000022000000}" name="loser2-ability4"/>
    <tableColumn id="35" xr3:uid="{00000000-0010-0000-0000-000023000000}" name="crystals"/>
    <tableColumn id="36" xr3:uid="{E1119BD8-51D7-48B0-8C81-27D4F50C3BB6}" name="turns"/>
    <tableColumn id="38" xr3:uid="{2FC99308-FBB4-4CA9-BC34-3E30592776AB}" name="think-time"/>
    <tableColumn id="39" xr3:uid="{429DFB0A-37CD-4F0A-A905-F3974058417F}" name="expl-p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A301F1-E0F8-4700-BEE5-2688AF43F23A}" name="Table7" displayName="Table7" ref="A1:E4" totalsRowShown="0">
  <autoFilter ref="A1:E4" xr:uid="{DCA301F1-E0F8-4700-BEE5-2688AF43F23A}"/>
  <tableColumns count="5">
    <tableColumn id="2" xr3:uid="{86A1B7E2-07D2-454B-948F-610858F575D4}" name="ability"/>
    <tableColumn id="6" xr3:uid="{FB974958-9B4B-47EC-9463-E31D21B6A55F}" name="takes" dataDxfId="244">
      <calculatedColumnFormula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calculatedColumnFormula>
    </tableColumn>
    <tableColumn id="4" xr3:uid="{61A21492-49FF-4C06-A153-6F532C6C5A30}" name="wins" dataDxfId="243">
      <calculatedColumnFormula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calculatedColumnFormula>
    </tableColumn>
    <tableColumn id="5" xr3:uid="{E54CF930-9561-430F-9E4C-4FBFE41AE34D}" name="battles-take-rate" dataDxfId="242">
      <calculatedColumnFormula>IF(SUM(Table7[[#This Row],[takes]]) &gt; 0,Table7[[#This Row],[takes]]/SUM(Table7[takes]),0)</calculatedColumnFormula>
    </tableColumn>
    <tableColumn id="7" xr3:uid="{FBDA8D4C-951F-4B32-AA8D-F1B4A35AC2BC}" name="take-win-rate" dataDxfId="241">
      <calculatedColumnFormula>IF(Table7[[#This Row],[takes]]&gt;0,Table7[[#This Row],[wins]]/Table7[[#This Row],[takes]],0)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DAEE31-4DDA-4DF2-9EAD-04808D53FFC1}" name="Table8" displayName="Table8" ref="A6:E9" totalsRowShown="0" headerRowDxfId="240" headerRowBorderDxfId="239" tableBorderDxfId="238" totalsRowBorderDxfId="237">
  <autoFilter ref="A6:E9" xr:uid="{8ADAEE31-4DDA-4DF2-9EAD-04808D53FFC1}"/>
  <tableColumns count="5">
    <tableColumn id="1" xr3:uid="{2EBB42D4-A151-441A-8D33-DE2FA10B22F8}" name="ability"/>
    <tableColumn id="2" xr3:uid="{F55F352C-3FB6-4924-B8D4-563674F00FC0}" name="takes" dataDxfId="236">
      <calculatedColumnFormula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calculatedColumnFormula>
    </tableColumn>
    <tableColumn id="3" xr3:uid="{80A922C6-64D8-44FE-96CB-B7E1F6FDC03C}" name="wins" dataDxfId="235">
      <calculatedColumnFormula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calculatedColumnFormula>
    </tableColumn>
    <tableColumn id="4" xr3:uid="{554161FF-0726-4138-B76E-C5C63F8E633A}" name="battles-take-rate" dataDxfId="234">
      <calculatedColumnFormula>IF(SUM(Table8[[#This Row],[takes]]) &gt; 0,Table8[[#This Row],[takes]]/SUM(Table8[takes]),0)</calculatedColumnFormula>
    </tableColumn>
    <tableColumn id="5" xr3:uid="{EBDCF172-80BC-41F1-9D53-618ADC3547F0}" name="take-win-rate" dataDxfId="233">
      <calculatedColumnFormula>IF(Table8[[#This Row],[takes]]&gt;0,Table8[[#This Row],[wins]]/Table8[[#This Row],[takes]],0)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0EA3CA-FA8E-4345-B52C-471D5C94AD38}" name="Table9" displayName="Table9" ref="A11:E14" totalsRowShown="0" headerRowDxfId="232" headerRowBorderDxfId="231" tableBorderDxfId="230" totalsRowBorderDxfId="229">
  <autoFilter ref="A11:E14" xr:uid="{1B0EA3CA-FA8E-4345-B52C-471D5C94AD38}"/>
  <tableColumns count="5">
    <tableColumn id="1" xr3:uid="{B8B19612-9BE1-4890-BD28-044C895D67D5}" name="ability"/>
    <tableColumn id="2" xr3:uid="{CF518B36-9B06-430F-88E0-0EA55DE77CCB}" name="takes" dataDxfId="228">
      <calculatedColumnFormula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calculatedColumnFormula>
    </tableColumn>
    <tableColumn id="3" xr3:uid="{3EE75CB9-F097-4DDD-B43D-5E1FA49D5DA7}" name="wins" dataDxfId="227">
      <calculatedColumnFormula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calculatedColumnFormula>
    </tableColumn>
    <tableColumn id="4" xr3:uid="{4386EDC2-3695-4FDE-BF81-4F581D693BFE}" name="battles-take-rate" dataDxfId="226">
      <calculatedColumnFormula>IF(SUM(Table9[[#This Row],[takes]]) &gt; 0,Table9[[#This Row],[takes]]/SUM(Table9[takes]),0)</calculatedColumnFormula>
    </tableColumn>
    <tableColumn id="5" xr3:uid="{2DDAA65F-690D-446E-8E9B-ACECABF193A6}" name="take-win-rate" dataDxfId="225">
      <calculatedColumnFormula>IF(Table9[[#This Row],[takes]]&gt;0,Table9[[#This Row],[wins]]/Table9[[#This Row],[takes]],0)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ADA4A0-2F4A-4009-8ECF-0BECA693390C}" name="Table10" displayName="Table10" ref="A16:E19" totalsRowShown="0" headerRowDxfId="224" headerRowBorderDxfId="223" tableBorderDxfId="222" totalsRowBorderDxfId="221">
  <autoFilter ref="A16:E19" xr:uid="{2AADA4A0-2F4A-4009-8ECF-0BECA693390C}"/>
  <tableColumns count="5">
    <tableColumn id="1" xr3:uid="{E897B7B6-F256-4CEB-96AC-55AC5FFE6DC0}" name="ability"/>
    <tableColumn id="2" xr3:uid="{1AAFA939-1DDE-4DEA-AC16-B2FC44C9BDBC}" name="takes" dataDxfId="220">
      <calculatedColumnFormula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calculatedColumnFormula>
    </tableColumn>
    <tableColumn id="3" xr3:uid="{FCDACB04-C3C9-4451-9344-563AAD645EE3}" name="wins" dataDxfId="219">
      <calculatedColumnFormula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calculatedColumnFormula>
    </tableColumn>
    <tableColumn id="4" xr3:uid="{A43A8590-7A57-4069-B1B8-09F7A5FC26AC}" name="battles-take-rate" dataDxfId="218">
      <calculatedColumnFormula>IF(SUM(Table10[[#This Row],[takes]]) &gt; 0,Table10[[#This Row],[takes]]/SUM(Table10[takes]),0)</calculatedColumnFormula>
    </tableColumn>
    <tableColumn id="5" xr3:uid="{F6E20B64-B1E9-4E09-B5F6-4AF0DC786552}" name="take-win-rate" dataDxfId="217">
      <calculatedColumnFormula>IF(Table10[[#This Row],[takes]]&gt;0,Table10[[#This Row],[wins]]/Table10[[#This Row],[takes]],0)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15024E5-2A00-4F8B-BBEB-0FE7A036BC54}" name="Table42" displayName="Table42" ref="G1:J4" totalsRowShown="0">
  <autoFilter ref="G1:J4" xr:uid="{C15024E5-2A00-4F8B-BBEB-0FE7A036BC54}"/>
  <tableColumns count="4">
    <tableColumn id="1" xr3:uid="{8B1F2C44-EA02-4821-AAA5-49A7D2E47A7E}" name="level"/>
    <tableColumn id="2" xr3:uid="{F62B10F6-8A81-4A5B-A655-EF553400866D}" name="spear" dataDxfId="216">
      <calculatedColumnFormula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calculatedColumnFormula>
    </tableColumn>
    <tableColumn id="3" xr3:uid="{F4CFC04E-00E1-447E-954B-909DEBE33E7C}" name="shield" dataDxfId="215">
      <calculatedColumnFormula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calculatedColumnFormula>
    </tableColumn>
    <tableColumn id="4" xr3:uid="{3051F8DD-C458-45A9-A22A-CA5DF4CE7313}" name="chestpiece" dataDxfId="214">
      <calculatedColumnFormula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66F4D30-7DBF-4D65-9A72-E7B208B05DE0}" name="Table712" displayName="Table712" ref="A1:E4" totalsRowShown="0">
  <autoFilter ref="A1:E4" xr:uid="{DCA301F1-E0F8-4700-BEE5-2688AF43F23A}"/>
  <tableColumns count="5">
    <tableColumn id="2" xr3:uid="{C5F0ACF1-033B-4C35-A916-4F278AF4A3BE}" name="ability"/>
    <tableColumn id="6" xr3:uid="{1A19440C-2A32-4C29-99C7-AC47DDBFE5CB}" name="takes" dataDxfId="213">
      <calculatedColumnFormula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calculatedColumnFormula>
    </tableColumn>
    <tableColumn id="4" xr3:uid="{EA007BCF-FE0D-472D-89CC-3B157C4AB07B}" name="wins" dataDxfId="212">
      <calculatedColumnFormula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calculatedColumnFormula>
    </tableColumn>
    <tableColumn id="5" xr3:uid="{A94185BE-9816-474C-8973-0A54D8FEF710}" name="battles-take-rate" dataDxfId="211">
      <calculatedColumnFormula>IF(SUM(Table712[[#This Row],[takes]]) &gt; 0,Table712[[#This Row],[takes]]/SUM(Table712[takes]),0)</calculatedColumnFormula>
    </tableColumn>
    <tableColumn id="7" xr3:uid="{D2FB093C-12E7-4FE0-B969-FBA8E1A7826C}" name="take-win-rate" dataDxfId="210">
      <calculatedColumnFormula>IF(Table712[[#This Row],[takes]]&gt;0,Table712[[#This Row],[wins]]/Table712[[#This Row],[takes]],0)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5449B03-EE54-4BB6-91BF-728706DF582D}" name="Table813" displayName="Table813" ref="A6:E9" totalsRowShown="0" headerRowDxfId="209" headerRowBorderDxfId="208" tableBorderDxfId="207" totalsRowBorderDxfId="206">
  <autoFilter ref="A6:E9" xr:uid="{8ADAEE31-4DDA-4DF2-9EAD-04808D53FFC1}"/>
  <tableColumns count="5">
    <tableColumn id="1" xr3:uid="{48D74CBC-EC17-4EC2-95FA-4302F28E4416}" name="ability"/>
    <tableColumn id="2" xr3:uid="{93D0F4C4-BC1B-4219-9A49-08A5A87A5C24}" name="takes" dataDxfId="205">
      <calculatedColumnFormula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calculatedColumnFormula>
    </tableColumn>
    <tableColumn id="3" xr3:uid="{629F1216-A487-4A9D-AFED-6FA41B8F696C}" name="wins" dataDxfId="204">
      <calculatedColumnFormula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calculatedColumnFormula>
    </tableColumn>
    <tableColumn id="4" xr3:uid="{888D233F-C4EE-4508-B89C-814A73B5F64E}" name="battles-take-rate" dataDxfId="203">
      <calculatedColumnFormula>IF(SUM(Table813[[#This Row],[takes]]) &gt; 0,Table813[[#This Row],[takes]]/SUM(Table813[takes]),0)</calculatedColumnFormula>
    </tableColumn>
    <tableColumn id="5" xr3:uid="{E2951F86-9EDC-45ED-9996-DC5B4F7916F5}" name="take-win-rate" dataDxfId="202">
      <calculatedColumnFormula>IF(Table813[[#This Row],[takes]]&gt;0,Table813[[#This Row],[wins]]/Table813[[#This Row],[takes]],0)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B6C96DF-520F-46F0-814A-99EE580997C7}" name="Table914" displayName="Table914" ref="A11:E14" totalsRowShown="0" headerRowDxfId="201" headerRowBorderDxfId="200" tableBorderDxfId="199" totalsRowBorderDxfId="198">
  <autoFilter ref="A11:E14" xr:uid="{1B0EA3CA-FA8E-4345-B52C-471D5C94AD38}"/>
  <tableColumns count="5">
    <tableColumn id="1" xr3:uid="{4DA29322-1A6A-4A5F-9F51-C610FDD2CF86}" name="ability"/>
    <tableColumn id="2" xr3:uid="{3DBB6A6B-EA0F-4C97-AD69-A8E330187DA8}" name="takes" dataDxfId="197">
      <calculatedColumnFormula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calculatedColumnFormula>
    </tableColumn>
    <tableColumn id="3" xr3:uid="{68B3DF49-8FAA-4070-8551-E37FF5989C82}" name="wins" dataDxfId="196">
      <calculatedColumnFormula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calculatedColumnFormula>
    </tableColumn>
    <tableColumn id="4" xr3:uid="{A958FBA6-455E-46B1-8DB1-343255FAB02D}" name="battles-take-rate" dataDxfId="195">
      <calculatedColumnFormula>IF(SUM(Table914[[#This Row],[takes]]) &gt; 0,Table914[[#This Row],[takes]]/SUM(Table914[takes]),0)</calculatedColumnFormula>
    </tableColumn>
    <tableColumn id="5" xr3:uid="{B5021FB0-CFF0-4FD6-99CF-2879FA3F4ADC}" name="take-win-rate" dataDxfId="194">
      <calculatedColumnFormula>IF(Table914[[#This Row],[takes]]&gt;0,Table914[[#This Row],[wins]]/Table914[[#This Row],[takes]],0)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5CAE6B0-8212-449E-8365-1CE49FC7A2AC}" name="Table1015" displayName="Table1015" ref="A16:E19" totalsRowShown="0" headerRowDxfId="193" headerRowBorderDxfId="192" tableBorderDxfId="191" totalsRowBorderDxfId="190">
  <autoFilter ref="A16:E19" xr:uid="{2AADA4A0-2F4A-4009-8ECF-0BECA693390C}"/>
  <tableColumns count="5">
    <tableColumn id="1" xr3:uid="{8E59CB0B-F46F-4C18-8B95-AC9EE45E75F5}" name="ability"/>
    <tableColumn id="2" xr3:uid="{1412A00E-40DA-4EAF-9241-7DE469DC1564}" name="takes" dataDxfId="189">
      <calculatedColumnFormula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calculatedColumnFormula>
    </tableColumn>
    <tableColumn id="3" xr3:uid="{617EE036-454C-4F13-ADEA-8CF13330DC75}" name="wins" dataDxfId="188">
      <calculatedColumnFormula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calculatedColumnFormula>
    </tableColumn>
    <tableColumn id="4" xr3:uid="{071CD302-9515-46E0-BB4A-71CA32876586}" name="battles-take-rate" dataDxfId="187">
      <calculatedColumnFormula>IF(SUM(Table1015[[#This Row],[takes]]) &gt; 0,Table1015[[#This Row],[takes]]/SUM(Table1015[takes]),0)</calculatedColumnFormula>
    </tableColumn>
    <tableColumn id="5" xr3:uid="{36E2935A-CA9B-4248-B5F5-46DD2B381350}" name="take-win-rate" dataDxfId="186">
      <calculatedColumnFormula>IF(Table1015[[#This Row],[takes]]&gt;0,Table1015[[#This Row],[wins]]/Table1015[[#This Row],[takes]],0)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70CCA8ED-7F9A-4DA0-B2E1-3253F8CFF7EF}" name="Table4244" displayName="Table4244" ref="G1:I4" totalsRowShown="0">
  <autoFilter ref="G1:I4" xr:uid="{70CCA8ED-7F9A-4DA0-B2E1-3253F8CFF7EF}"/>
  <tableColumns count="3">
    <tableColumn id="1" xr3:uid="{4BD7425D-1FF4-48B6-99E4-EE95BF97D00E}" name="level"/>
    <tableColumn id="2" xr3:uid="{9E99629A-6C69-418A-98FB-E0F0485D4B15}" name="sword" dataDxfId="185">
      <calculatedColumnFormula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calculatedColumnFormula>
    </tableColumn>
    <tableColumn id="4" xr3:uid="{8A6A5E6F-AE8E-44FA-B627-36E455AE03F2}" name="chestpiece" dataDxfId="184">
      <calculatedColumnFormula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" displayName="Таблица2" ref="A2:G212" totalsRowShown="0">
  <autoFilter ref="A2:G212" xr:uid="{00000000-0009-0000-0100-000002000000}"/>
  <tableColumns count="7">
    <tableColumn id="1" xr3:uid="{00000000-0010-0000-0100-000001000000}" name="hero-1"/>
    <tableColumn id="3" xr3:uid="{00000000-0010-0000-0100-000003000000}" name="hero-2"/>
    <tableColumn id="4" xr3:uid="{00000000-0010-0000-0100-000004000000}" name="team-1-win" dataDxfId="265">
      <calculatedColumnFormula>COUNTIFS(Таблица1[winner1],Таблица2[[#This Row],[hero-1]],Таблица1[winner2],Таблица2[[#This Row],[hero-2]],Таблица1[loser1],Таблица2[[#This Row],[hero-3]],Таблица1[loser2],Таблица2[[#This Row],[hero-4]])</calculatedColumnFormula>
    </tableColumn>
    <tableColumn id="5" xr3:uid="{00000000-0010-0000-0100-000005000000}" name="hero-3"/>
    <tableColumn id="7" xr3:uid="{00000000-0010-0000-0100-000007000000}" name="hero-4"/>
    <tableColumn id="8" xr3:uid="{00000000-0010-0000-0100-000008000000}" name="team-2-win" dataDxfId="264">
      <calculatedColumnFormula>COUNTIFS(Таблица1[winner1],Таблица2[[#This Row],[hero-3]],Таблица1[winner2],Таблица2[[#This Row],[hero-4]],Таблица1[loser1],Таблица2[[#This Row],[hero-1]],Таблица1[loser2],Таблица2[[#This Row],[hero-2]])</calculatedColumnFormula>
    </tableColumn>
    <tableColumn id="2" xr3:uid="{90B32919-5E45-497D-B7B4-CD5D6F2857E9}" name="battles" dataDxfId="263">
      <calculatedColumnFormula>Таблица2[[#This Row],[team-1-win]]+Таблица2[[#This Row],[team-2-win]]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6912D71-7090-4845-AA60-60A6668DA631}" name="Table71216" displayName="Table71216" ref="A1:E4" totalsRowShown="0">
  <autoFilter ref="A1:E4" xr:uid="{DCA301F1-E0F8-4700-BEE5-2688AF43F23A}"/>
  <tableColumns count="5">
    <tableColumn id="2" xr3:uid="{9255EF85-AB1A-4B79-BB1F-45DD5C5BB686}" name="ability"/>
    <tableColumn id="6" xr3:uid="{F5527CBC-F61B-4EC3-AFAF-244F8F979593}" name="takes" dataDxfId="183">
      <calculatedColumnFormula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calculatedColumnFormula>
    </tableColumn>
    <tableColumn id="4" xr3:uid="{4AF4CA96-9568-456F-83E4-4C45299A4F4C}" name="wins" dataDxfId="182">
      <calculatedColumnFormula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calculatedColumnFormula>
    </tableColumn>
    <tableColumn id="5" xr3:uid="{FC42A0B5-886A-41F6-9E7D-9675E817474A}" name="battles-take-rate" dataDxfId="181">
      <calculatedColumnFormula>IF(SUM(Table71216[[#This Row],[takes]]) &gt; 0,Table71216[[#This Row],[takes]]/SUM(Table71216[takes]),0)</calculatedColumnFormula>
    </tableColumn>
    <tableColumn id="7" xr3:uid="{0F819830-8510-40D0-A38E-9533D2D9AFD1}" name="take-win-rate" dataDxfId="180">
      <calculatedColumnFormula>IF(Table71216[[#This Row],[takes]]&gt;0,Table71216[[#This Row],[wins]]/Table71216[[#This Row],[takes]],0)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FE4E6EF-FC1D-4976-877B-BC194BCDD02A}" name="Table81317" displayName="Table81317" ref="A6:E9" totalsRowShown="0" headerRowDxfId="179" headerRowBorderDxfId="178" tableBorderDxfId="177" totalsRowBorderDxfId="176">
  <autoFilter ref="A6:E9" xr:uid="{8ADAEE31-4DDA-4DF2-9EAD-04808D53FFC1}"/>
  <tableColumns count="5">
    <tableColumn id="1" xr3:uid="{0CC258B7-E949-4428-9385-8FC18520F986}" name="ability"/>
    <tableColumn id="2" xr3:uid="{0809AB48-BD16-40C1-AA9A-2BED7CDB89C9}" name="takes" dataDxfId="175">
      <calculatedColumnFormula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calculatedColumnFormula>
    </tableColumn>
    <tableColumn id="3" xr3:uid="{D9B285F7-8194-4926-BDE5-97EA47B86640}" name="wins" dataDxfId="174">
      <calculatedColumnFormula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calculatedColumnFormula>
    </tableColumn>
    <tableColumn id="4" xr3:uid="{B6E2E229-9691-4B70-99E3-659A3042B811}" name="battles-take-rate" dataDxfId="173">
      <calculatedColumnFormula>IF(SUM(Table81317[[#This Row],[takes]]) &gt; 0,Table81317[[#This Row],[takes]]/SUM(Table81317[takes]),0)</calculatedColumnFormula>
    </tableColumn>
    <tableColumn id="5" xr3:uid="{D2FE3150-C1DC-49F8-97DC-FF60A14B658A}" name="take-win-rate" dataDxfId="172">
      <calculatedColumnFormula>IF(Table81317[[#This Row],[takes]]&gt;0,Table81317[[#This Row],[wins]]/Table81317[[#This Row],[takes]],0)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D2DB8EE-3C5F-4271-8BC0-A2340FDAE1A8}" name="Table91418" displayName="Table91418" ref="A11:E14" totalsRowShown="0" headerRowDxfId="171" headerRowBorderDxfId="170" tableBorderDxfId="169" totalsRowBorderDxfId="168">
  <autoFilter ref="A11:E14" xr:uid="{1B0EA3CA-FA8E-4345-B52C-471D5C94AD38}"/>
  <tableColumns count="5">
    <tableColumn id="1" xr3:uid="{EDC121D2-421E-4D61-B08B-AFE0AD98CF55}" name="ability"/>
    <tableColumn id="2" xr3:uid="{DE80DC4C-8E41-432E-9216-D58458D7C78B}" name="takes" dataDxfId="167">
      <calculatedColumnFormula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calculatedColumnFormula>
    </tableColumn>
    <tableColumn id="3" xr3:uid="{49FD1C31-19AC-47C4-A9E0-4010FDBC5652}" name="wins" dataDxfId="166">
      <calculatedColumnFormula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calculatedColumnFormula>
    </tableColumn>
    <tableColumn id="4" xr3:uid="{867096AF-A5E7-4152-BAFF-F69057ACF877}" name="battles-take-rate" dataDxfId="165">
      <calculatedColumnFormula>IF(SUM(Table91418[[#This Row],[takes]]) &gt; 0,Table91418[[#This Row],[takes]]/SUM(Table91418[takes]),0)</calculatedColumnFormula>
    </tableColumn>
    <tableColumn id="5" xr3:uid="{6BFB68FF-249B-4057-B242-D2C80FC127AA}" name="take-win-rate" dataDxfId="164">
      <calculatedColumnFormula>IF(Table91418[[#This Row],[takes]]&gt;0,Table91418[[#This Row],[wins]]/Table91418[[#This Row],[takes]],0)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9400BF-2866-4FD3-A527-43C4C9E0705E}" name="Table101519" displayName="Table101519" ref="A16:E19" totalsRowShown="0" headerRowDxfId="163" headerRowBorderDxfId="162" tableBorderDxfId="161" totalsRowBorderDxfId="160">
  <autoFilter ref="A16:E19" xr:uid="{2AADA4A0-2F4A-4009-8ECF-0BECA693390C}"/>
  <tableColumns count="5">
    <tableColumn id="1" xr3:uid="{DDEFFDA0-05FD-4426-AE7A-2F47242047B8}" name="ability"/>
    <tableColumn id="2" xr3:uid="{BA53EFC8-0FFF-4EB6-B11A-33B8B635AC12}" name="takes" dataDxfId="159">
      <calculatedColumnFormula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calculatedColumnFormula>
    </tableColumn>
    <tableColumn id="3" xr3:uid="{368187D4-DE5D-4EDF-97AE-66B18BD7AD1E}" name="wins" dataDxfId="158">
      <calculatedColumnFormula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calculatedColumnFormula>
    </tableColumn>
    <tableColumn id="4" xr3:uid="{2E0ED5D0-CAAA-4F70-987D-37A42F4D6130}" name="battles-take-rate" dataDxfId="157">
      <calculatedColumnFormula>IF(SUM(Table101519[[#This Row],[takes]]) &gt; 0,Table101519[[#This Row],[takes]]/SUM(Table101519[takes]),0)</calculatedColumnFormula>
    </tableColumn>
    <tableColumn id="5" xr3:uid="{1CFECBC5-8D82-4661-8290-C3BBA3428030}" name="take-win-rate" dataDxfId="156">
      <calculatedColumnFormula>IF(Table101519[[#This Row],[takes]]&gt;0,Table101519[[#This Row],[wins]]/Table101519[[#This Row],[takes]],0)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18D25BEC-D4E8-4197-8B84-22E7EA1B468D}" name="Table424445" displayName="Table424445" ref="G1:I4" totalsRowShown="0">
  <autoFilter ref="G1:I4" xr:uid="{18D25BEC-D4E8-4197-8B84-22E7EA1B468D}"/>
  <tableColumns count="3">
    <tableColumn id="1" xr3:uid="{1B7E33D1-6A87-4160-A7A5-A89F2BAB5299}" name="level"/>
    <tableColumn id="2" xr3:uid="{CFB91AEA-6710-4D14-B6A6-A55067324922}" name="staff" dataDxfId="155">
      <calculatedColumnFormula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calculatedColumnFormula>
    </tableColumn>
    <tableColumn id="4" xr3:uid="{B17AE47C-1BD4-43EA-85FD-2FC30E8D3E40}" name="chestpiece" dataDxfId="154">
      <calculatedColumnFormula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EE99D9D-AF82-497F-B2F5-9E56B3E6E314}" name="Table7121620" displayName="Table7121620" ref="A1:E4" totalsRowShown="0">
  <autoFilter ref="A1:E4" xr:uid="{DCA301F1-E0F8-4700-BEE5-2688AF43F23A}"/>
  <tableColumns count="5">
    <tableColumn id="2" xr3:uid="{CFB0E30C-19A4-426D-B1F5-F8407D33CDEF}" name="ability"/>
    <tableColumn id="6" xr3:uid="{CE63CB81-DB10-4197-84E0-425E8D07D8C8}" name="takes" dataDxfId="153">
      <calculatedColumnFormula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calculatedColumnFormula>
    </tableColumn>
    <tableColumn id="4" xr3:uid="{AA391A5E-572B-4FEE-B4CC-C0571AFE83E4}" name="wins" dataDxfId="152">
      <calculatedColumnFormula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calculatedColumnFormula>
    </tableColumn>
    <tableColumn id="5" xr3:uid="{D3594B7B-050C-4CBA-AB69-2394167CD43A}" name="battles-take-rate" dataDxfId="151">
      <calculatedColumnFormula>IF(SUM(Table7121620[[#This Row],[takes]]) &gt; 0,Table7121620[[#This Row],[takes]]/SUM(Table7121620[takes]),0)</calculatedColumnFormula>
    </tableColumn>
    <tableColumn id="7" xr3:uid="{4968CD21-2548-4A39-9D6B-A1AE3EDF5814}" name="take-win-rate" dataDxfId="150">
      <calculatedColumnFormula>IF(Table7121620[[#This Row],[takes]]&gt;0,Table7121620[[#This Row],[wins]]/Table7121620[[#This Row],[takes]],0)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9A047F9-DA07-4353-967F-BC39528B96F8}" name="Table8131721" displayName="Table8131721" ref="A6:E9" totalsRowShown="0" headerRowDxfId="149" headerRowBorderDxfId="148" tableBorderDxfId="147" totalsRowBorderDxfId="146">
  <autoFilter ref="A6:E9" xr:uid="{8ADAEE31-4DDA-4DF2-9EAD-04808D53FFC1}"/>
  <tableColumns count="5">
    <tableColumn id="1" xr3:uid="{E43772D8-E5ED-41B4-AFC2-B656F6DA75D7}" name="ability"/>
    <tableColumn id="2" xr3:uid="{5ACD7AA8-7B70-46E9-ABAC-2647C2A2C44E}" name="takes" dataDxfId="145">
      <calculatedColumnFormula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calculatedColumnFormula>
    </tableColumn>
    <tableColumn id="3" xr3:uid="{06612C30-7551-41BA-A083-E4CAC40CB231}" name="wins" dataDxfId="144">
      <calculatedColumnFormula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calculatedColumnFormula>
    </tableColumn>
    <tableColumn id="4" xr3:uid="{05EF1625-5B8F-4B06-88FA-F58F9D40B313}" name="battles-take-rate" dataDxfId="143">
      <calculatedColumnFormula>IF(SUM(Table8131721[[#This Row],[takes]]) &gt; 0,Table8131721[[#This Row],[takes]]/SUM(Table8131721[takes]),0)</calculatedColumnFormula>
    </tableColumn>
    <tableColumn id="5" xr3:uid="{A65C6B84-7817-47CD-8AB3-C173C68846D7}" name="take-win-rate" dataDxfId="142">
      <calculatedColumnFormula>IF(Table8131721[[#This Row],[takes]]&gt;0,Table8131721[[#This Row],[wins]]/Table8131721[[#This Row],[takes]],0)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10911B2-78C1-4FBF-B005-D6C2DABC6875}" name="Table9141822" displayName="Table9141822" ref="A11:E14" totalsRowShown="0" headerRowDxfId="141" headerRowBorderDxfId="140" tableBorderDxfId="139" totalsRowBorderDxfId="138">
  <autoFilter ref="A11:E14" xr:uid="{1B0EA3CA-FA8E-4345-B52C-471D5C94AD38}"/>
  <tableColumns count="5">
    <tableColumn id="1" xr3:uid="{EF677F5D-A27E-45C6-AC2A-0DD344A0DAF2}" name="ability"/>
    <tableColumn id="2" xr3:uid="{43062161-D894-4623-AD68-16DC67FA045B}" name="takes" dataDxfId="137">
      <calculatedColumnFormula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calculatedColumnFormula>
    </tableColumn>
    <tableColumn id="3" xr3:uid="{23693642-362A-4C6D-8F18-C6369D3B07DB}" name="wins" dataDxfId="136">
      <calculatedColumnFormula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calculatedColumnFormula>
    </tableColumn>
    <tableColumn id="4" xr3:uid="{8C01C44A-1CF7-4BBD-99BD-DD11E1D77AF8}" name="battles-take-rate" dataDxfId="135">
      <calculatedColumnFormula>IF(SUM(Table9141822[[#This Row],[takes]]) &gt; 0,Table9141822[[#This Row],[takes]]/SUM(Table9141822[takes]),0)</calculatedColumnFormula>
    </tableColumn>
    <tableColumn id="5" xr3:uid="{FD0E9266-7570-4D9E-8BFD-ACD319CC981C}" name="take-win-rate" dataDxfId="134">
      <calculatedColumnFormula>IF(Table9141822[[#This Row],[takes]]&gt;0,Table9141822[[#This Row],[wins]]/Table9141822[[#This Row],[takes]],0)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735B440-5F53-4443-9B97-365642046D2D}" name="Table10151923" displayName="Table10151923" ref="A16:E19" totalsRowShown="0" headerRowDxfId="133" headerRowBorderDxfId="132" tableBorderDxfId="131" totalsRowBorderDxfId="130">
  <autoFilter ref="A16:E19" xr:uid="{2AADA4A0-2F4A-4009-8ECF-0BECA693390C}"/>
  <tableColumns count="5">
    <tableColumn id="1" xr3:uid="{AA3B38AD-FB43-4FD7-998C-DC0AF187775C}" name="ability"/>
    <tableColumn id="2" xr3:uid="{BD2E0D63-F310-4592-B9BC-B67D886A73E0}" name="takes" dataDxfId="129">
      <calculatedColumnFormula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calculatedColumnFormula>
    </tableColumn>
    <tableColumn id="3" xr3:uid="{27A65A05-A41D-483E-9CCB-6C628E62DA4D}" name="wins" dataDxfId="128">
      <calculatedColumnFormula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calculatedColumnFormula>
    </tableColumn>
    <tableColumn id="4" xr3:uid="{54B9857B-4192-4097-8EFB-9090025A0BBD}" name="battles-take-rate" dataDxfId="127">
      <calculatedColumnFormula>IF(SUM(Table10151923[[#This Row],[takes]]) &gt; 0,Table10151923[[#This Row],[takes]]/SUM(Table10151923[takes]),0)</calculatedColumnFormula>
    </tableColumn>
    <tableColumn id="5" xr3:uid="{009D5A65-2D69-4416-955D-71B6A1D324E2}" name="take-win-rate" dataDxfId="126">
      <calculatedColumnFormula>IF(Table10151923[[#This Row],[takes]]&gt;0,Table10151923[[#This Row],[wins]]/Table10151923[[#This Row],[takes]],0)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DD605B13-407D-45BC-B202-5580F9B952B9}" name="Table42444546" displayName="Table42444546" ref="G1:I4" totalsRowShown="0">
  <autoFilter ref="G1:I4" xr:uid="{DD605B13-407D-45BC-B202-5580F9B952B9}"/>
  <tableColumns count="3">
    <tableColumn id="1" xr3:uid="{75B3A13B-232A-4FDA-A169-A510E5CCB419}" name="level"/>
    <tableColumn id="2" xr3:uid="{B4F2059D-EB28-4F9B-BC6C-714AFFCDEA50}" name="book" dataDxfId="125">
      <calculatedColumnFormula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calculatedColumnFormula>
    </tableColumn>
    <tableColumn id="4" xr3:uid="{E921D906-7EC6-4F62-A3CA-F43003A44E6C}" name="chestpiece" dataDxfId="124">
      <calculatedColumnFormula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A29664-241D-4460-819F-8FE8E5CEB60F}" name="Table3" displayName="Table3" ref="I2:M30">
  <autoFilter ref="I2:M30" xr:uid="{3BA29664-241D-4460-819F-8FE8E5CEB60F}"/>
  <tableColumns count="5">
    <tableColumn id="1" xr3:uid="{D747465F-E635-4B05-B7AF-0414E2D94D49}" name="hero-1" totalsRowLabel="Total"/>
    <tableColumn id="2" xr3:uid="{8B3A87A8-CF4B-4A42-8A73-D2647830C115}" name="hero-2"/>
    <tableColumn id="7" xr3:uid="{8BF8BDA1-C689-494F-A791-83657D52CC61}" name="battles" totalsRowFunction="count" dataDxfId="262">
      <calculatedColumnFormula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calculatedColumnFormula>
    </tableColumn>
    <tableColumn id="3" xr3:uid="{8C849232-396A-4450-80DA-F0C8AB2F4EA2}" name="wins" dataDxfId="261">
      <calculatedColumnFormula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calculatedColumnFormula>
    </tableColumn>
    <tableColumn id="5" xr3:uid="{34CD741D-CA82-4B7A-AE14-FE9F3D0AD7AE}" name="win-rate" totalsRowFunction="sum" dataDxfId="260" totalsRowDxfId="259">
      <calculatedColumnFormula>IF(Table3[[#This Row],[battles]],Table3[[#This Row],[wins]]/Table3[[#This Row],[battles]],0)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35ED812-B4C0-419B-A312-E5FA970ECBEC}" name="Table712162024" displayName="Table712162024" ref="A1:E4" totalsRowShown="0">
  <autoFilter ref="A1:E4" xr:uid="{DCA301F1-E0F8-4700-BEE5-2688AF43F23A}"/>
  <tableColumns count="5">
    <tableColumn id="2" xr3:uid="{CC4083E0-1343-404C-A49B-7D549AC04C5A}" name="ability"/>
    <tableColumn id="6" xr3:uid="{8F68B71C-BA65-401C-94B2-192289814A70}" name="takes" dataDxfId="123">
      <calculatedColumnFormula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calculatedColumnFormula>
    </tableColumn>
    <tableColumn id="4" xr3:uid="{2FD6D6E4-4E69-4713-82DC-E394DB2C118D}" name="wins" dataDxfId="122">
      <calculatedColumnFormula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calculatedColumnFormula>
    </tableColumn>
    <tableColumn id="5" xr3:uid="{FC57E2CC-1D8A-40E1-A327-E095A60A4FCE}" name="battles-take-rate" dataDxfId="121">
      <calculatedColumnFormula>IF(SUM(Table712162024[[#This Row],[takes]]) &gt; 0,Table712162024[[#This Row],[takes]]/SUM(Table712162024[takes]),0)</calculatedColumnFormula>
    </tableColumn>
    <tableColumn id="7" xr3:uid="{5D9535C0-9A8E-4B95-9FF3-BDBCACE0A517}" name="take-win-rate" dataDxfId="120">
      <calculatedColumnFormula>IF(Table712162024[[#This Row],[takes]]&gt;0,Table712162024[[#This Row],[wins]]/Table712162024[[#This Row],[takes]],0)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0CE916E-C46C-46CC-BA0B-88AC09E2E307}" name="Table813172125" displayName="Table813172125" ref="A6:E9" totalsRowShown="0" headerRowDxfId="119" headerRowBorderDxfId="118" tableBorderDxfId="117" totalsRowBorderDxfId="116">
  <autoFilter ref="A6:E9" xr:uid="{8ADAEE31-4DDA-4DF2-9EAD-04808D53FFC1}"/>
  <tableColumns count="5">
    <tableColumn id="1" xr3:uid="{D0BBFE50-2BAA-4C5D-9BBF-0FD417741CA7}" name="ability"/>
    <tableColumn id="2" xr3:uid="{E3322819-C089-4D41-8496-7F43E3860E93}" name="takes" dataDxfId="115">
      <calculatedColumnFormula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calculatedColumnFormula>
    </tableColumn>
    <tableColumn id="3" xr3:uid="{FED5F9C8-067D-425E-9B3C-7D9535407B89}" name="wins" dataDxfId="114">
      <calculatedColumnFormula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calculatedColumnFormula>
    </tableColumn>
    <tableColumn id="4" xr3:uid="{48CA24A6-6BB3-434B-9BD2-1820E681DD33}" name="battles-take-rate" dataDxfId="113">
      <calculatedColumnFormula>IF(SUM(Table813172125[[#This Row],[takes]]) &gt; 0,Table813172125[[#This Row],[takes]]/SUM(Table813172125[takes]),0)</calculatedColumnFormula>
    </tableColumn>
    <tableColumn id="5" xr3:uid="{05E51087-CE62-4BB6-94E3-2E54CAA9B326}" name="take-win-rate" dataDxfId="112">
      <calculatedColumnFormula>IF(Table813172125[[#This Row],[takes]]&gt;0,Table813172125[[#This Row],[wins]]/Table813172125[[#This Row],[takes]],0)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B13BC70-6DEC-4CB9-A8B8-1B82E72D2260}" name="Table914182226" displayName="Table914182226" ref="A11:E14" totalsRowShown="0" headerRowDxfId="111" headerRowBorderDxfId="110" tableBorderDxfId="109" totalsRowBorderDxfId="108">
  <autoFilter ref="A11:E14" xr:uid="{1B0EA3CA-FA8E-4345-B52C-471D5C94AD38}"/>
  <tableColumns count="5">
    <tableColumn id="1" xr3:uid="{F039C3F8-04EC-4D86-AA5F-F01F3E385309}" name="ability"/>
    <tableColumn id="2" xr3:uid="{699FC56B-A432-429D-BF0A-1BC870437EC4}" name="takes" dataDxfId="107">
      <calculatedColumnFormula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calculatedColumnFormula>
    </tableColumn>
    <tableColumn id="3" xr3:uid="{614792BB-2338-4FD5-BE31-8E554FBFED07}" name="wins" dataDxfId="106">
      <calculatedColumnFormula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calculatedColumnFormula>
    </tableColumn>
    <tableColumn id="4" xr3:uid="{1344C14D-2E40-4EA1-97DB-49C01B4C1938}" name="battles-take-rate" dataDxfId="105">
      <calculatedColumnFormula>IF(SUM(Table914182226[[#This Row],[takes]]) &gt; 0,Table914182226[[#This Row],[takes]]/SUM(Table914182226[takes]),0)</calculatedColumnFormula>
    </tableColumn>
    <tableColumn id="5" xr3:uid="{D5CA8546-140E-4822-9D2A-E489D1CD3105}" name="take-win-rate" dataDxfId="104">
      <calculatedColumnFormula>IF(Table914182226[[#This Row],[takes]]&gt;0,Table914182226[[#This Row],[wins]]/Table914182226[[#This Row],[takes]],0)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E8B0D9C-1926-4AB7-9C65-EEACB3B9A86C}" name="Table1015192327" displayName="Table1015192327" ref="A16:E19" totalsRowShown="0" headerRowDxfId="103" headerRowBorderDxfId="102" tableBorderDxfId="101" totalsRowBorderDxfId="100">
  <autoFilter ref="A16:E19" xr:uid="{2AADA4A0-2F4A-4009-8ECF-0BECA693390C}"/>
  <tableColumns count="5">
    <tableColumn id="1" xr3:uid="{94211769-FC21-4F3C-8749-30B0AD384A2F}" name="ability"/>
    <tableColumn id="2" xr3:uid="{72D2E5FB-2870-4E1F-94B7-133AB5C74897}" name="takes" dataDxfId="99">
      <calculatedColumnFormula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calculatedColumnFormula>
    </tableColumn>
    <tableColumn id="3" xr3:uid="{D9BD41BC-8E58-42E6-8503-2F895F3D0727}" name="wins" dataDxfId="98">
      <calculatedColumnFormula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calculatedColumnFormula>
    </tableColumn>
    <tableColumn id="4" xr3:uid="{075A0B87-6347-45C9-B6A0-EA7734105E88}" name="battles-take-rate" dataDxfId="97">
      <calculatedColumnFormula>IF(SUM(Table1015192327[[#This Row],[takes]]) &gt; 0,Table1015192327[[#This Row],[takes]]/SUM(Table1015192327[takes]),0)</calculatedColumnFormula>
    </tableColumn>
    <tableColumn id="5" xr3:uid="{CB58236A-7688-4580-9D3B-72EF11355EF0}" name="take-win-rate" dataDxfId="96">
      <calculatedColumnFormula>IF(Table1015192327[[#This Row],[takes]]&gt;0,Table1015192327[[#This Row],[wins]]/Table1015192327[[#This Row],[takes]],0)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1DEB3F45-AFDE-4BCC-A991-0B562DFCD2D4}" name="Table4244454647" displayName="Table4244454647" ref="G1:I4" totalsRowShown="0">
  <autoFilter ref="G1:I4" xr:uid="{1DEB3F45-AFDE-4BCC-A991-0B562DFCD2D4}"/>
  <tableColumns count="3">
    <tableColumn id="1" xr3:uid="{FD821349-0090-40F1-9C6C-DB764F1D3458}" name="level"/>
    <tableColumn id="2" xr3:uid="{62F487F3-C77C-4045-9B1E-076B839E8B62}" name="bracers" dataDxfId="95">
      <calculatedColumnFormula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calculatedColumnFormula>
    </tableColumn>
    <tableColumn id="4" xr3:uid="{1F483E18-8E8A-4017-933A-2047B6051747}" name="chestpiece" dataDxfId="94">
      <calculatedColumnFormula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64E1BCA3-BB63-4EF1-A202-FFE762EAE453}" name="Table71216202428" displayName="Table71216202428" ref="A1:E4" totalsRowShown="0">
  <autoFilter ref="A1:E4" xr:uid="{DCA301F1-E0F8-4700-BEE5-2688AF43F23A}"/>
  <tableColumns count="5">
    <tableColumn id="2" xr3:uid="{9F44409B-09C0-4081-8A27-FE4BBFED3C08}" name="ability"/>
    <tableColumn id="6" xr3:uid="{14313730-E3CF-4ABF-B7EB-FF64C29CF80C}" name="takes" dataDxfId="93">
      <calculatedColumnFormula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calculatedColumnFormula>
    </tableColumn>
    <tableColumn id="4" xr3:uid="{7734B599-AD91-4AF1-94BD-25C6F01A2721}" name="wins" dataDxfId="92">
      <calculatedColumnFormula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calculatedColumnFormula>
    </tableColumn>
    <tableColumn id="5" xr3:uid="{EB6C365C-30BD-489D-ACDA-2DFFAA97A7B3}" name="battles-take-rate" dataDxfId="91">
      <calculatedColumnFormula>IF(SUM(Table71216202428[[#This Row],[takes]]) &gt; 0,Table71216202428[[#This Row],[takes]]/SUM(Table71216202428[takes]),0)</calculatedColumnFormula>
    </tableColumn>
    <tableColumn id="7" xr3:uid="{7081248A-ED9C-40B3-9AB5-46EABA90CB8C}" name="take-win-rate" dataDxfId="90">
      <calculatedColumnFormula>IF(Table71216202428[[#This Row],[takes]]&gt;0,Table71216202428[[#This Row],[wins]]/Table71216202428[[#This Row],[takes]],0)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E7732F9-FB08-47AE-9D35-C8C7D5BEEFB5}" name="Table81317212529" displayName="Table81317212529" ref="A6:E9" totalsRowShown="0" headerRowDxfId="89" headerRowBorderDxfId="88" tableBorderDxfId="87" totalsRowBorderDxfId="86">
  <autoFilter ref="A6:E9" xr:uid="{8ADAEE31-4DDA-4DF2-9EAD-04808D53FFC1}"/>
  <tableColumns count="5">
    <tableColumn id="1" xr3:uid="{B978B3A4-D252-4FDE-BB92-AD174011A3FD}" name="ability"/>
    <tableColumn id="2" xr3:uid="{C22965B2-A7BE-4EA7-879F-282A9406F126}" name="takes" dataDxfId="85">
      <calculatedColumnFormula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calculatedColumnFormula>
    </tableColumn>
    <tableColumn id="3" xr3:uid="{4EB2C16A-BA90-4A32-98E2-0966B41F2B86}" name="wins" dataDxfId="84">
      <calculatedColumnFormula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calculatedColumnFormula>
    </tableColumn>
    <tableColumn id="4" xr3:uid="{5B80BFEE-E552-4BE3-A377-30DBBA95ED00}" name="battles-take-rate" dataDxfId="83">
      <calculatedColumnFormula>IF(SUM(Table81317212529[[#This Row],[takes]]) &gt; 0,Table81317212529[[#This Row],[takes]]/SUM(Table81317212529[takes]),0)</calculatedColumnFormula>
    </tableColumn>
    <tableColumn id="5" xr3:uid="{3C32E2F9-29B2-462F-8B3F-B702DCCA48E9}" name="take-win-rate" dataDxfId="82">
      <calculatedColumnFormula>IF(Table81317212529[[#This Row],[takes]]&gt;0,Table81317212529[[#This Row],[wins]]/Table81317212529[[#This Row],[takes]],0)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E9E1708-FD61-4EB2-8BF1-2F7FD97F7EAA}" name="Table91418222630" displayName="Table91418222630" ref="A11:E14" totalsRowShown="0" headerRowDxfId="81" headerRowBorderDxfId="80" tableBorderDxfId="79" totalsRowBorderDxfId="78">
  <autoFilter ref="A11:E14" xr:uid="{1B0EA3CA-FA8E-4345-B52C-471D5C94AD38}"/>
  <tableColumns count="5">
    <tableColumn id="1" xr3:uid="{465E7B62-ABAA-4443-8E62-D9D5AE696904}" name="ability"/>
    <tableColumn id="2" xr3:uid="{21D816CB-DC73-47B7-8556-D1ABFD5334D3}" name="takes" dataDxfId="77">
      <calculatedColumnFormula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calculatedColumnFormula>
    </tableColumn>
    <tableColumn id="3" xr3:uid="{020771E5-BB3C-4C38-BFA4-97040BB6F8DE}" name="wins" dataDxfId="76">
      <calculatedColumnFormula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calculatedColumnFormula>
    </tableColumn>
    <tableColumn id="4" xr3:uid="{8246FBDC-E50E-45EA-B094-12224214E30C}" name="battles-take-rate" dataDxfId="75">
      <calculatedColumnFormula>IF(SUM(Table91418222630[[#This Row],[takes]]) &gt; 0,Table91418222630[[#This Row],[takes]]/SUM(Table91418222630[takes]),0)</calculatedColumnFormula>
    </tableColumn>
    <tableColumn id="5" xr3:uid="{F619010C-E88B-43B7-B92B-C2FC5C7F9D50}" name="take-win-rate" dataDxfId="74">
      <calculatedColumnFormula>IF(Table91418222630[[#This Row],[takes]]&gt;0,Table91418222630[[#This Row],[wins]]/Table91418222630[[#This Row],[takes]],0)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49F7A9C-7E51-4302-BF39-7C463A3B9AC7}" name="Table101519232731" displayName="Table101519232731" ref="A16:E19" totalsRowShown="0" headerRowDxfId="73" headerRowBorderDxfId="72" tableBorderDxfId="71" totalsRowBorderDxfId="70">
  <autoFilter ref="A16:E19" xr:uid="{2AADA4A0-2F4A-4009-8ECF-0BECA693390C}"/>
  <tableColumns count="5">
    <tableColumn id="1" xr3:uid="{A83DCC85-9F1F-43DF-9816-FD1E53AED2AE}" name="ability"/>
    <tableColumn id="2" xr3:uid="{23523275-8AA2-49D4-9C7C-830DEFA3D9E0}" name="takes" dataDxfId="69">
      <calculatedColumnFormula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calculatedColumnFormula>
    </tableColumn>
    <tableColumn id="3" xr3:uid="{635995F5-252B-45DC-B96B-670DFA7F3E40}" name="wins" dataDxfId="68">
      <calculatedColumnFormula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calculatedColumnFormula>
    </tableColumn>
    <tableColumn id="4" xr3:uid="{C1A581E6-0681-4F96-9A06-F17E70822A27}" name="battles-take-rate" dataDxfId="67">
      <calculatedColumnFormula>IF(SUM(Table101519232731[[#This Row],[takes]]) &gt; 0,Table101519232731[[#This Row],[takes]]/SUM(Table101519232731[takes]),0)</calculatedColumnFormula>
    </tableColumn>
    <tableColumn id="5" xr3:uid="{A05A91A0-51C6-456B-A555-3BE5369BB59C}" name="take-win-rate" dataDxfId="66">
      <calculatedColumnFormula>IF(Table101519232731[[#This Row],[takes]]&gt;0,Table101519232731[[#This Row],[wins]]/Table101519232731[[#This Row],[takes]],0)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1DF57343-6EB6-467B-AC87-5B89FA8E04B8}" name="Table424445464748" displayName="Table424445464748" ref="G1:I4" totalsRowShown="0">
  <autoFilter ref="G1:I4" xr:uid="{1DF57343-6EB6-467B-AC87-5B89FA8E04B8}"/>
  <tableColumns count="3">
    <tableColumn id="1" xr3:uid="{3C084CEC-C8AE-408F-AD97-E693AACA1755}" name="level"/>
    <tableColumn id="2" xr3:uid="{A9B64765-CF13-48CF-B246-C238B2F6121E}" name="bow" dataDxfId="65">
      <calculatedColumnFormula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calculatedColumnFormula>
    </tableColumn>
    <tableColumn id="4" xr3:uid="{D575E23E-2C5C-4364-9276-FED9F1DC2C52}" name="chestpiece" dataDxfId="64">
      <calculatedColumnFormula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1FB0D7B-4BDC-4B81-A663-E75531662A7B}" name="Table6" displayName="Table6" ref="R1:T3" totalsRowShown="0">
  <autoFilter ref="R1:T3" xr:uid="{21FB0D7B-4BDC-4B81-A663-E75531662A7B}"/>
  <tableColumns count="3">
    <tableColumn id="1" xr3:uid="{D41DC12B-B3E0-4A51-908B-3AEC9926F4E2}" name="Think Time"/>
    <tableColumn id="2" xr3:uid="{C4F7C9BE-3F4E-4BE5-BC8F-449829AF429E}" name="Estimated Battle Time (mins)" dataDxfId="258">
      <calculatedColumnFormula>Table6[[#This Row],[Think Time]]*$P$6/1000/60</calculatedColumnFormula>
    </tableColumn>
    <tableColumn id="3" xr3:uid="{9F104377-929D-4CA1-8022-5D02C13680D6}" name="Estimated Full Run Time (hours)" dataDxfId="257">
      <calculatedColumnFormula>Table6[[#This Row],[Estimated Battle Time (mins)]]*COUNTA(Таблица2[hero-1])/60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8BF6173-A8C8-4D0C-97CB-BBA2B7D6C00E}" name="Table7121620242832" displayName="Table7121620242832" ref="A1:E4" totalsRowShown="0">
  <autoFilter ref="A1:E4" xr:uid="{DCA301F1-E0F8-4700-BEE5-2688AF43F23A}"/>
  <tableColumns count="5">
    <tableColumn id="2" xr3:uid="{1ED2164D-0973-4259-9781-6BAF2E084165}" name="ability"/>
    <tableColumn id="6" xr3:uid="{04D193BA-DBF0-4CDC-A756-9B40E68313C2}" name="takes" dataDxfId="63">
      <calculatedColumnFormula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calculatedColumnFormula>
    </tableColumn>
    <tableColumn id="4" xr3:uid="{7ADEC841-AD50-43F9-8690-360B475CF8BE}" name="wins" dataDxfId="62">
      <calculatedColumnFormula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calculatedColumnFormula>
    </tableColumn>
    <tableColumn id="5" xr3:uid="{5F5D36E3-C252-4FDD-8F2A-EB8ACE45BFFB}" name="battles-take-rate" dataDxfId="61">
      <calculatedColumnFormula>IF(SUM(Table7121620242832[[#This Row],[takes]]) &gt; 0,Table7121620242832[[#This Row],[takes]]/SUM(Table7121620242832[takes]),0)</calculatedColumnFormula>
    </tableColumn>
    <tableColumn id="7" xr3:uid="{40DF0F53-0FA5-4FFC-AEF7-2258D444EBFA}" name="take-win-rate" dataDxfId="60">
      <calculatedColumnFormula>IF(Table7121620242832[[#This Row],[takes]]&gt;0,Table7121620242832[[#This Row],[wins]]/Table7121620242832[[#This Row],[takes]],0)</calculatedColumnFormula>
    </tableColumn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23BEAC8-A0CE-4882-9DC5-8C4FD9B02A23}" name="Table8131721252933" displayName="Table8131721252933" ref="A6:E9" totalsRowShown="0" headerRowDxfId="59" headerRowBorderDxfId="58" tableBorderDxfId="57" totalsRowBorderDxfId="56">
  <autoFilter ref="A6:E9" xr:uid="{8ADAEE31-4DDA-4DF2-9EAD-04808D53FFC1}"/>
  <tableColumns count="5">
    <tableColumn id="1" xr3:uid="{969F47E9-33E4-48BE-AA5E-5736E1870A56}" name="ability"/>
    <tableColumn id="2" xr3:uid="{312B6A3F-AFB6-43B5-B057-8FF53D835BCF}" name="takes" dataDxfId="55">
      <calculatedColumnFormula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calculatedColumnFormula>
    </tableColumn>
    <tableColumn id="3" xr3:uid="{2E60A39F-6EAF-4AD0-A4E8-0191778971B9}" name="wins" dataDxfId="54">
      <calculatedColumnFormula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calculatedColumnFormula>
    </tableColumn>
    <tableColumn id="4" xr3:uid="{E0075A4B-AEEA-431C-ACC8-5783B6613B01}" name="battles-take-rate" dataDxfId="53">
      <calculatedColumnFormula>IF(SUM(Table8131721252933[[#This Row],[takes]]) &gt; 0,Table8131721252933[[#This Row],[takes]]/SUM(Table8131721252933[takes]),0)</calculatedColumnFormula>
    </tableColumn>
    <tableColumn id="5" xr3:uid="{4C732FF7-A77B-452D-B826-49D203EAF61C}" name="take-win-rate" dataDxfId="52">
      <calculatedColumnFormula>IF(Table8131721252933[[#This Row],[takes]]&gt;0,Table8131721252933[[#This Row],[wins]]/Table8131721252933[[#This Row],[takes]],0)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A95774D6-ADD7-42F4-A3CD-4305812B602C}" name="Table9141822263034" displayName="Table9141822263034" ref="A11:E14" totalsRowShown="0" headerRowDxfId="51" headerRowBorderDxfId="50" tableBorderDxfId="49" totalsRowBorderDxfId="48">
  <autoFilter ref="A11:E14" xr:uid="{1B0EA3CA-FA8E-4345-B52C-471D5C94AD38}"/>
  <tableColumns count="5">
    <tableColumn id="1" xr3:uid="{1D143A54-64E0-40CF-969A-A6571AEE79E2}" name="ability"/>
    <tableColumn id="2" xr3:uid="{3AE5DA17-372A-4E8E-9891-F503A49BB59C}" name="takes" dataDxfId="47">
      <calculatedColumnFormula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calculatedColumnFormula>
    </tableColumn>
    <tableColumn id="3" xr3:uid="{5819056E-9672-4D70-9BDD-FC7203231C89}" name="wins" dataDxfId="46">
      <calculatedColumnFormula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calculatedColumnFormula>
    </tableColumn>
    <tableColumn id="4" xr3:uid="{157D9699-1B48-4EC3-B510-852D9FD33170}" name="battles-take-rate" dataDxfId="45">
      <calculatedColumnFormula>IF(SUM(Table9141822263034[[#This Row],[takes]]) &gt; 0,Table9141822263034[[#This Row],[takes]]/SUM(Table9141822263034[takes]),0)</calculatedColumnFormula>
    </tableColumn>
    <tableColumn id="5" xr3:uid="{C8BF4F38-4704-4527-BF37-8BCCFF678E26}" name="take-win-rate" dataDxfId="44">
      <calculatedColumnFormula>IF(Table9141822263034[[#This Row],[takes]]&gt;0,Table9141822263034[[#This Row],[wins]]/Table9141822263034[[#This Row],[takes]],0)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DFBFAE47-6AC4-43F2-B74E-AED00007CFE4}" name="Table10151923273135" displayName="Table10151923273135" ref="A16:E19" totalsRowShown="0" headerRowDxfId="43" headerRowBorderDxfId="42" tableBorderDxfId="41" totalsRowBorderDxfId="40">
  <autoFilter ref="A16:E19" xr:uid="{2AADA4A0-2F4A-4009-8ECF-0BECA693390C}"/>
  <tableColumns count="5">
    <tableColumn id="1" xr3:uid="{D55FA695-8094-4C3D-88EE-A07EC3164BAD}" name="ability"/>
    <tableColumn id="2" xr3:uid="{CFA5A920-D977-44D2-B67A-D3AD87AA6150}" name="takes" dataDxfId="39">
      <calculatedColumnFormula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calculatedColumnFormula>
    </tableColumn>
    <tableColumn id="3" xr3:uid="{3BAA5B2E-190A-400B-8854-BA9FD156788A}" name="wins" dataDxfId="38">
      <calculatedColumnFormula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calculatedColumnFormula>
    </tableColumn>
    <tableColumn id="4" xr3:uid="{6799D6E7-DA8F-425B-B7F1-A98E30323F53}" name="battles-take-rate" dataDxfId="37">
      <calculatedColumnFormula>IF(SUM(Table10151923273135[[#This Row],[takes]]) &gt; 0,Table10151923273135[[#This Row],[takes]]/SUM(Table10151923273135[takes]),0)</calculatedColumnFormula>
    </tableColumn>
    <tableColumn id="5" xr3:uid="{F569E1D6-6B34-4F3F-84CB-3AB52432D2E8}" name="take-win-rate" dataDxfId="36">
      <calculatedColumnFormula>IF(Table10151923273135[[#This Row],[takes]]&gt;0,Table10151923273135[[#This Row],[wins]]/Table10151923273135[[#This Row],[takes]],0)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1198641-B5B5-466C-BF2E-5DFD2A0EAB1E}" name="Table42444546474849" displayName="Table42444546474849" ref="G1:I4" totalsRowShown="0">
  <autoFilter ref="G1:I4" xr:uid="{01198641-B5B5-466C-BF2E-5DFD2A0EAB1E}"/>
  <tableColumns count="3">
    <tableColumn id="1" xr3:uid="{E68D959A-6ABE-435F-9FA5-6532806F6473}" name="level"/>
    <tableColumn id="2" xr3:uid="{40CC5232-BC2A-4C74-8693-FE7CD3F5E97B}" name="hammer" dataDxfId="35">
      <calculatedColumnFormula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calculatedColumnFormula>
    </tableColumn>
    <tableColumn id="4" xr3:uid="{F0BB8FA1-DB94-41D7-8821-CC33E132D173}" name="chestpiece" dataDxfId="34">
      <calculatedColumnFormula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08EAB5D-4BDF-4694-A177-1D86474C11F5}" name="Table712162024283236" displayName="Table712162024283236" ref="A1:E4" totalsRowShown="0">
  <autoFilter ref="A1:E4" xr:uid="{DCA301F1-E0F8-4700-BEE5-2688AF43F23A}"/>
  <tableColumns count="5">
    <tableColumn id="2" xr3:uid="{141B3573-1107-4477-85C4-9A46F985DE3A}" name="ability"/>
    <tableColumn id="6" xr3:uid="{F60E52FB-D906-4921-8590-53CC77576411}" name="takes" dataDxfId="33">
      <calculatedColumnFormula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calculatedColumnFormula>
    </tableColumn>
    <tableColumn id="4" xr3:uid="{789DFF79-4E8A-4455-9F11-868C053D7987}" name="wins" dataDxfId="32">
      <calculatedColumnFormula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calculatedColumnFormula>
    </tableColumn>
    <tableColumn id="5" xr3:uid="{F1C8A607-C20A-45DA-9600-9CB0A33E8E2F}" name="battles-take-rate" dataDxfId="31">
      <calculatedColumnFormula>IF(SUM(Table712162024283236[[#This Row],[takes]]) &gt; 0,Table712162024283236[[#This Row],[takes]]/SUM(Table712162024283236[takes]),0)</calculatedColumnFormula>
    </tableColumn>
    <tableColumn id="7" xr3:uid="{8158EFD4-3FF6-48D9-9855-F204B278A59F}" name="take-win-rate" dataDxfId="30">
      <calculatedColumnFormula>IF(Table712162024283236[[#This Row],[takes]]&gt;0,Table712162024283236[[#This Row],[wins]]/Table712162024283236[[#This Row],[takes]],0)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B8B4FE1A-721E-445D-B7FE-544C1E559758}" name="Table813172125293337" displayName="Table813172125293337" ref="A6:E9" totalsRowShown="0" headerRowDxfId="29" headerRowBorderDxfId="28" tableBorderDxfId="27" totalsRowBorderDxfId="26">
  <autoFilter ref="A6:E9" xr:uid="{8ADAEE31-4DDA-4DF2-9EAD-04808D53FFC1}"/>
  <tableColumns count="5">
    <tableColumn id="1" xr3:uid="{A4E908F7-D504-4F53-BF01-5BCBA77EA5EE}" name="ability"/>
    <tableColumn id="2" xr3:uid="{ECAE308A-5AC5-4A80-B04B-1202E0DE701E}" name="takes" dataDxfId="25">
      <calculatedColumnFormula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calculatedColumnFormula>
    </tableColumn>
    <tableColumn id="3" xr3:uid="{CB736A48-B13B-4B9C-8F34-EE02E1C41F6A}" name="wins" dataDxfId="24">
      <calculatedColumnFormula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calculatedColumnFormula>
    </tableColumn>
    <tableColumn id="4" xr3:uid="{7B7C8B4B-CC34-4704-AB97-C84815D668EF}" name="battles-take-rate" dataDxfId="23">
      <calculatedColumnFormula>IF(SUM(Table813172125293337[[#This Row],[takes]]) &gt; 0,Table813172125293337[[#This Row],[takes]]/SUM(Table813172125293337[takes]),0)</calculatedColumnFormula>
    </tableColumn>
    <tableColumn id="5" xr3:uid="{200B53C6-F34B-4F51-8D59-87BDA3EF3991}" name="take-win-rate" dataDxfId="22">
      <calculatedColumnFormula>IF(Table813172125293337[[#This Row],[takes]]&gt;0,Table813172125293337[[#This Row],[wins]]/Table813172125293337[[#This Row],[takes]],0)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8656292-EBA4-4FFA-97EA-22863D0FC025}" name="Table914182226303438" displayName="Table914182226303438" ref="A11:E14" totalsRowShown="0" headerRowDxfId="21" headerRowBorderDxfId="20" tableBorderDxfId="19" totalsRowBorderDxfId="18">
  <autoFilter ref="A11:E14" xr:uid="{1B0EA3CA-FA8E-4345-B52C-471D5C94AD38}"/>
  <tableColumns count="5">
    <tableColumn id="1" xr3:uid="{3C366E04-3732-4401-B166-CFBEFB79CA7C}" name="ability"/>
    <tableColumn id="2" xr3:uid="{7A4B73B5-D380-462C-AE0E-FFE1E26EADF4}" name="takes" dataDxfId="17">
      <calculatedColumnFormula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calculatedColumnFormula>
    </tableColumn>
    <tableColumn id="3" xr3:uid="{4B46F025-9564-43E2-8C60-72D0340A7006}" name="wins" dataDxfId="16">
      <calculatedColumnFormula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calculatedColumnFormula>
    </tableColumn>
    <tableColumn id="4" xr3:uid="{81BA3B73-94C1-44D2-A568-4D75E2308314}" name="battles-take-rate" dataDxfId="15">
      <calculatedColumnFormula>IF(SUM(Table914182226303438[[#This Row],[takes]]) &gt; 0,Table914182226303438[[#This Row],[takes]]/SUM(Table914182226303438[takes]),0)</calculatedColumnFormula>
    </tableColumn>
    <tableColumn id="5" xr3:uid="{94C3AD85-8A80-49F8-890D-784C47D1DD3D}" name="take-win-rate" dataDxfId="14">
      <calculatedColumnFormula>IF(Table914182226303438[[#This Row],[takes]]&gt;0,Table914182226303438[[#This Row],[wins]]/Table914182226303438[[#This Row],[takes]],0)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3AE526D2-E569-4158-9521-D085C3CA944E}" name="Table1015192327313539" displayName="Table1015192327313539" ref="A16:E19" totalsRowShown="0" headerRowDxfId="13" headerRowBorderDxfId="12" tableBorderDxfId="11" totalsRowBorderDxfId="10">
  <autoFilter ref="A16:E19" xr:uid="{2AADA4A0-2F4A-4009-8ECF-0BECA693390C}"/>
  <tableColumns count="5">
    <tableColumn id="1" xr3:uid="{D1614699-3BF2-4CB0-AF69-55D9197FFA37}" name="ability"/>
    <tableColumn id="2" xr3:uid="{2AEFD293-6E60-4102-90C1-C426928BD5A8}" name="takes" dataDxfId="9">
      <calculatedColumnFormula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calculatedColumnFormula>
    </tableColumn>
    <tableColumn id="3" xr3:uid="{7A79D551-0723-4B22-8B7F-DE20E9FA2C70}" name="wins" dataDxfId="8">
      <calculatedColumnFormula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calculatedColumnFormula>
    </tableColumn>
    <tableColumn id="4" xr3:uid="{8FD45B06-430F-453A-B143-E8B554BB65D6}" name="battles-take-rate" dataDxfId="7">
      <calculatedColumnFormula>IF(SUM(Table1015192327313539[[#This Row],[takes]]) &gt; 0,Table1015192327313539[[#This Row],[takes]]/SUM(Table1015192327313539[takes]),0)</calculatedColumnFormula>
    </tableColumn>
    <tableColumn id="5" xr3:uid="{19E23A61-3746-4D96-87FF-F61A60D368A6}" name="take-win-rate" dataDxfId="6">
      <calculatedColumnFormula>IF(Table1015192327313539[[#This Row],[takes]]&gt;0,Table1015192327313539[[#This Row],[wins]]/Table1015192327313539[[#This Row],[takes]],0)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5F273BC3-5AFA-41BB-8C24-806A95220EE6}" name="Table4250" displayName="Table4250" ref="G1:J4" totalsRowShown="0">
  <autoFilter ref="G1:J4" xr:uid="{5F273BC3-5AFA-41BB-8C24-806A95220EE6}"/>
  <tableColumns count="4">
    <tableColumn id="1" xr3:uid="{A0A4C4A9-F2B5-4758-BEBF-1E803960491D}" name="level"/>
    <tableColumn id="2" xr3:uid="{DD91AD0D-7905-4223-B980-E9838979E734}" name="sabre" dataDxfId="5">
      <calculatedColumnFormula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calculatedColumnFormula>
    </tableColumn>
    <tableColumn id="3" xr3:uid="{18B9760F-1156-4C5E-B23A-07BF460F3151}" name="blade" dataDxfId="4">
      <calculatedColumnFormula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calculatedColumnFormula>
    </tableColumn>
    <tableColumn id="4" xr3:uid="{9CCE91F8-70DC-4A87-8D5C-1503F44DE864}" name="chestpiece" dataDxfId="3">
      <calculatedColumnFormula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8FF0AB99-2334-42CE-ABF7-14A6AEB9D902}" name="Table41" displayName="Table41" ref="A1:BB281" totalsRowShown="0">
  <autoFilter ref="A1:BB281" xr:uid="{8FF0AB99-2334-42CE-ABF7-14A6AEB9D902}"/>
  <tableColumns count="54">
    <tableColumn id="1" xr3:uid="{CD10349B-4AB7-4535-B085-37444EE4435D}" name="battle"/>
    <tableColumn id="54" xr3:uid="{401481B3-4C79-4DD9-A098-F6C00DE1A103}" name="setup"/>
    <tableColumn id="3" xr3:uid="{611F2791-43B2-4D45-A159-38BE1D3E1EF9}" name="winner1"/>
    <tableColumn id="4" xr3:uid="{5E08434A-B308-48E0-B1F4-AF9E9F84F41C}" name="winner1-pw"/>
    <tableColumn id="5" xr3:uid="{FCB8D1AA-0D85-476D-9AAF-291E234B367A}" name="winner1-sw"/>
    <tableColumn id="6" xr3:uid="{EBF05520-590C-4065-8C3B-02B70DEBA3C9}" name="winner1-cp"/>
    <tableColumn id="7" xr3:uid="{06CD4FAB-6C72-4EDC-A42F-0F958BC65724}" name="winner1-ability1"/>
    <tableColumn id="8" xr3:uid="{D2C8318E-A0DC-402A-B055-AA93F30311E7}" name="winner1-ability2"/>
    <tableColumn id="9" xr3:uid="{A1DDEB49-E396-435D-82FE-307AD445CBF0}" name="winner1-ability3"/>
    <tableColumn id="10" xr3:uid="{D969CE8C-4783-4E7B-A7E2-F2845715EF28}" name="winner1-ability4"/>
    <tableColumn id="11" xr3:uid="{E06C438B-BBC6-4D84-A3A6-658732C5C443}" name="winner2"/>
    <tableColumn id="12" xr3:uid="{67BE1913-C9B6-4061-BE63-938BFFAE9048}" name="winner2-pw"/>
    <tableColumn id="13" xr3:uid="{31D56A4D-4D9A-4D2F-B15F-57CAC9197596}" name="winner2-sw"/>
    <tableColumn id="14" xr3:uid="{34685EE1-DEAE-4CDA-A44C-B7D9E48AD7D3}" name="winner2-cp"/>
    <tableColumn id="15" xr3:uid="{5E08A873-6F3D-49D3-B83C-8831BA60C29F}" name="winner2-ability1"/>
    <tableColumn id="16" xr3:uid="{683000C3-6957-4B78-BC44-6F1D549A4DF8}" name="winner2-ability2"/>
    <tableColumn id="17" xr3:uid="{C9C52A9A-20AA-4E28-9E1D-C7D156CAB25D}" name="winner2-ability3"/>
    <tableColumn id="18" xr3:uid="{76868B41-8100-4268-8430-1D483F4C9A0E}" name="winner2-ability4"/>
    <tableColumn id="19" xr3:uid="{6483BDCE-3361-4946-A955-7DE20CC26194}" name="winner3"/>
    <tableColumn id="20" xr3:uid="{6446379F-B8CA-460E-AB8A-C437AEF93030}" name="winner3-pw"/>
    <tableColumn id="21" xr3:uid="{4F8A1AA5-551A-4DCD-9909-18C1AF93871C}" name="winner3-sw"/>
    <tableColumn id="22" xr3:uid="{D5C03365-941B-468E-9892-22C626072F91}" name="winner3-cp"/>
    <tableColumn id="23" xr3:uid="{E6ABDF06-D2EB-4340-AE90-9DE022C5B6CB}" name="winner3-ability1"/>
    <tableColumn id="24" xr3:uid="{FEA694FB-EEE0-4ECB-A938-0241A92BF3C8}" name="winner3-ability2"/>
    <tableColumn id="25" xr3:uid="{0A4686CD-1474-4C08-982A-3444E07D629E}" name="winner3-ability3"/>
    <tableColumn id="26" xr3:uid="{680CDE85-DC53-44DB-B6E1-4F8331EFCED1}" name="winner3-ability4"/>
    <tableColumn id="27" xr3:uid="{35D1AB2A-3B71-4969-92E0-08BBD513A3A9}" name="loser1"/>
    <tableColumn id="28" xr3:uid="{DAF38951-0335-4014-AE30-8E2F9104EDC4}" name="loser1-pw"/>
    <tableColumn id="29" xr3:uid="{625893EB-8CA2-4099-ABF5-F124105639B1}" name="loser1-sw"/>
    <tableColumn id="30" xr3:uid="{254D5944-A2FC-4AF9-A797-635089C0116E}" name="loser1-cp"/>
    <tableColumn id="31" xr3:uid="{C3DC5E45-EC69-4FA5-A979-3780B60349CF}" name="loser1-ability1"/>
    <tableColumn id="32" xr3:uid="{7D8D363A-53C7-4B21-8A5F-A502D6186EA9}" name="loser1-ability2"/>
    <tableColumn id="33" xr3:uid="{98E83E7C-8AF8-4753-A36A-327E15B732D2}" name="loser1-ability3"/>
    <tableColumn id="34" xr3:uid="{5853F7B1-D535-4DA8-A7C0-15D564AE49E4}" name="loser1-ability4"/>
    <tableColumn id="35" xr3:uid="{9627691C-A9CA-498B-86F2-F923A7430194}" name="loser2"/>
    <tableColumn id="36" xr3:uid="{A8643B45-9442-4636-A068-52099D295984}" name="loser2-pw"/>
    <tableColumn id="37" xr3:uid="{9223D36A-3318-4A69-BA2A-DD67900F8E6C}" name="loser2-sw"/>
    <tableColumn id="38" xr3:uid="{A30BC4C5-2235-49A9-8390-9C1484DC1384}" name="loser2-cp"/>
    <tableColumn id="39" xr3:uid="{B59DF931-79E0-492E-AE3E-D9990D6C2849}" name="loser2-ability1"/>
    <tableColumn id="40" xr3:uid="{C61BE7F4-DBE9-48B1-A834-714DC440945F}" name="loser2-ability2"/>
    <tableColumn id="41" xr3:uid="{2A1B4D7B-E1EF-4506-85FF-A74ECFDC13D4}" name="loser2-ability3"/>
    <tableColumn id="42" xr3:uid="{D3562DBF-B35A-4CC0-81C0-94D7887C6D57}" name="loser2-ability4"/>
    <tableColumn id="43" xr3:uid="{A569A1F0-988C-465E-AA9F-356DC5ED38D4}" name="loser3"/>
    <tableColumn id="44" xr3:uid="{15C27CBF-11CB-47AD-A2C6-4990036B26C5}" name="loser3-pw"/>
    <tableColumn id="45" xr3:uid="{B35235AE-E3F3-41D9-920C-3B4F323EC35F}" name="loser3-sw"/>
    <tableColumn id="46" xr3:uid="{484DD19A-1CD3-4EB8-8636-F7B98BE61595}" name="loser3-cp"/>
    <tableColumn id="47" xr3:uid="{58D13FBC-A154-4337-A158-49DACD1F83D1}" name="loser3-ability1"/>
    <tableColumn id="48" xr3:uid="{50C03ED5-FE9C-4992-96F6-6165EECDC9F4}" name="loser3-ability2"/>
    <tableColumn id="49" xr3:uid="{C3EE0C10-7698-44F3-92A6-44E15608CA97}" name="loser3-ability3"/>
    <tableColumn id="50" xr3:uid="{9D6DCA61-18B0-4902-8D49-CD8148C2BF2E}" name="loser3-ability4"/>
    <tableColumn id="51" xr3:uid="{3176BC7A-ADB9-408B-836E-A1DDFA07F271}" name="crystals"/>
    <tableColumn id="52" xr3:uid="{73E00C21-60BE-4711-820B-5069322A4ADF}" name="turns"/>
    <tableColumn id="2" xr3:uid="{CE8400DF-FC1C-46A0-9BE0-0D529D168456}" name="think-time"/>
    <tableColumn id="53" xr3:uid="{80D25258-2531-46D5-B21A-647B7093663B}" name="expl-p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A6E77E-375E-4802-BE84-281AD0BDBD1B}" name="Таблица26" displayName="Таблица26" ref="A2:I282" totalsRowShown="0">
  <autoFilter ref="A2:I282" xr:uid="{00000000-0009-0000-0100-000002000000}"/>
  <tableColumns count="9">
    <tableColumn id="1" xr3:uid="{4A970956-3AF6-4C02-9A06-055E5956EF0A}" name="hero-1"/>
    <tableColumn id="3" xr3:uid="{0CD9B2CC-9C06-4E9E-94FC-F682BF987965}" name="hero-2"/>
    <tableColumn id="10" xr3:uid="{C27C2EEB-D406-4C4F-AA99-D8E093FBB70B}" name="hero-3"/>
    <tableColumn id="4" xr3:uid="{A747E94C-1831-4FC0-B7A3-D05F870B8966}" name="team-1-win" dataDxfId="256">
      <calculatedColumnFormula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calculatedColumnFormula>
    </tableColumn>
    <tableColumn id="5" xr3:uid="{128C557E-8342-4183-B44E-301E27402F84}" name="hero-4"/>
    <tableColumn id="7" xr3:uid="{AAC6C4FD-799F-4646-B17E-E24AA4D9541B}" name="hero-5"/>
    <tableColumn id="11" xr3:uid="{C8C96B24-B321-4ADB-ABA1-C0FF91014439}" name="hero-6"/>
    <tableColumn id="8" xr3:uid="{9F54B67B-95D9-418F-AAF4-DD2E413CCC12}" name="team-2-win" dataDxfId="255">
      <calculatedColumnFormula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calculatedColumnFormula>
    </tableColumn>
    <tableColumn id="2" xr3:uid="{438AEE33-BDE4-4986-ABE4-25B10C96EB4E}" name="battles" dataDxfId="254">
      <calculatedColumnFormula>Таблица26[[#This Row],[team-1-win]]+Таблица26[[#This Row],[team-2-win]]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3C35E2E-2009-4D9D-89C7-22A01A169B69}" name="Table340" displayName="Table340" ref="K2:P58">
  <autoFilter ref="K2:P58" xr:uid="{3BA29664-241D-4460-819F-8FE8E5CEB60F}"/>
  <tableColumns count="6">
    <tableColumn id="1" xr3:uid="{BBD7F247-2F6A-4116-BD29-8B4177AB29B3}" name="hero-1" totalsRowLabel="Total"/>
    <tableColumn id="2" xr3:uid="{E004DC88-94ED-4DBB-83F5-C4A4E25911C4}" name="hero-2"/>
    <tableColumn id="4" xr3:uid="{EE81324B-5B95-48AF-B411-62B354E5C4BE}" name="hero-3"/>
    <tableColumn id="7" xr3:uid="{BEC1694F-5B04-4A72-894C-ED1227DECC95}" name="battles" totalsRowFunction="count" dataDxfId="253">
      <calculatedColumnFormula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calculatedColumnFormula>
    </tableColumn>
    <tableColumn id="3" xr3:uid="{87DE653F-8EF1-405F-B4A7-479CD7C5DD97}" name="wins" dataDxfId="252">
      <calculatedColumnFormula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calculatedColumnFormula>
    </tableColumn>
    <tableColumn id="5" xr3:uid="{30777B54-84B2-475D-B26F-19D51218558B}" name="win-rate" totalsRowFunction="sum" dataDxfId="251" totalsRowDxfId="250">
      <calculatedColumnFormula>IF(Table340[[#This Row],[battles]],Table340[[#This Row],[wins]]/Table340[[#This Row],[battles]],0)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773F6931-BB03-4540-9CB9-09CF7C07E1BD}" name="Table641" displayName="Table641" ref="U1:W3" totalsRowShown="0">
  <autoFilter ref="U1:W3" xr:uid="{21FB0D7B-4BDC-4B81-A663-E75531662A7B}"/>
  <tableColumns count="3">
    <tableColumn id="1" xr3:uid="{3905B64C-07AB-49CA-906E-1B3EFDA5D5F4}" name="Think Time"/>
    <tableColumn id="2" xr3:uid="{84711717-1DDC-40F7-B239-77A0090D7A85}" name="Estimated Battle Time (mins)" dataDxfId="249">
      <calculatedColumnFormula>Table641[[#This Row],[Think Time]]*$S$6/1000/60</calculatedColumnFormula>
    </tableColumn>
    <tableColumn id="3" xr3:uid="{0FA5B76A-E646-4973-9E9A-8A991294D912}" name="Estimated Full Run Time (hours)" dataDxfId="248">
      <calculatedColumnFormula>Table641[[#This Row],[Estimated Battle Time (mins)]]*COUNTA(Таблица26[hero-1])/60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405EB0-A525-4FAC-AD12-CF7C798DE05C}" name="Table4" displayName="Table4" ref="A1:D9" totalsRowShown="0">
  <autoFilter ref="A1:D9" xr:uid="{63405EB0-A525-4FAC-AD12-CF7C798DE05C}"/>
  <tableColumns count="4">
    <tableColumn id="1" xr3:uid="{85B8E500-D508-49B7-B6C2-4293FF88864C}" name="hero"/>
    <tableColumn id="2" xr3:uid="{58A5592F-1F6D-4BC0-A001-DA1EE7044444}" name="battles" dataDxfId="247">
      <calculatedColumnFormula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calculatedColumnFormula>
    </tableColumn>
    <tableColumn id="3" xr3:uid="{907E2C9A-88EE-4007-82F2-9E1679E4E1E8}" name="wins" dataDxfId="246">
      <calculatedColumnFormula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calculatedColumnFormula>
    </tableColumn>
    <tableColumn id="4" xr3:uid="{6F2DCA26-2AD4-4FD6-9D9C-74EB1F995BF0}" name="win-rate" dataDxfId="245">
      <calculatedColumnFormula>Table4[[#This Row],[wins]]/Table4[[#This Row],[battles]]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table" Target="../tables/table36.xml"/><Relationship Id="rId1" Type="http://schemas.openxmlformats.org/officeDocument/2006/relationships/table" Target="../tables/table35.xml"/><Relationship Id="rId5" Type="http://schemas.openxmlformats.org/officeDocument/2006/relationships/table" Target="../tables/table39.xml"/><Relationship Id="rId4" Type="http://schemas.openxmlformats.org/officeDocument/2006/relationships/table" Target="../tables/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table" Target="../tables/table40.xml"/><Relationship Id="rId5" Type="http://schemas.openxmlformats.org/officeDocument/2006/relationships/table" Target="../tables/table44.xml"/><Relationship Id="rId4" Type="http://schemas.openxmlformats.org/officeDocument/2006/relationships/table" Target="../tables/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7.xml"/><Relationship Id="rId2" Type="http://schemas.openxmlformats.org/officeDocument/2006/relationships/table" Target="../tables/table46.xml"/><Relationship Id="rId1" Type="http://schemas.openxmlformats.org/officeDocument/2006/relationships/table" Target="../tables/table45.xml"/><Relationship Id="rId5" Type="http://schemas.openxmlformats.org/officeDocument/2006/relationships/table" Target="../tables/table49.xml"/><Relationship Id="rId4" Type="http://schemas.openxmlformats.org/officeDocument/2006/relationships/table" Target="../tables/table4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11"/>
  <sheetViews>
    <sheetView topLeftCell="A181" workbookViewId="0">
      <selection activeCell="C214" sqref="C214"/>
    </sheetView>
  </sheetViews>
  <sheetFormatPr defaultRowHeight="15" x14ac:dyDescent="0.25"/>
  <cols>
    <col min="1" max="1" width="38.4257812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18.425781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.42578125" hidden="1" customWidth="1"/>
    <col min="16" max="16" width="19.140625" hidden="1" customWidth="1"/>
    <col min="17" max="17" width="19.42578125" hidden="1" customWidth="1"/>
    <col min="18" max="18" width="18" hidden="1" customWidth="1"/>
    <col min="19" max="19" width="11.42578125" bestFit="1" customWidth="1"/>
    <col min="20" max="20" width="12.140625" hidden="1" customWidth="1"/>
    <col min="21" max="21" width="11.85546875" hidden="1" customWidth="1"/>
    <col min="22" max="22" width="11.42578125" hidden="1" customWidth="1"/>
    <col min="23" max="23" width="18.42578125" hidden="1" customWidth="1"/>
    <col min="24" max="24" width="18.7109375" hidden="1" customWidth="1"/>
    <col min="25" max="25" width="20.7109375" hidden="1" customWidth="1"/>
    <col min="26" max="26" width="17.2851562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24" hidden="1" customWidth="1"/>
    <col min="32" max="32" width="19.140625" hidden="1" customWidth="1"/>
    <col min="33" max="33" width="19.42578125" hidden="1" customWidth="1"/>
    <col min="34" max="34" width="16.140625" hidden="1" customWidth="1"/>
    <col min="35" max="35" width="9.85546875" bestFit="1" customWidth="1"/>
    <col min="36" max="36" width="7.85546875" bestFit="1" customWidth="1"/>
    <col min="37" max="37" width="12.7109375" bestFit="1" customWidth="1"/>
    <col min="38" max="38" width="9" bestFit="1" customWidth="1"/>
  </cols>
  <sheetData>
    <row r="1" spans="1:38" x14ac:dyDescent="0.25">
      <c r="A1" t="s">
        <v>0</v>
      </c>
      <c r="B1" t="s">
        <v>286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122</v>
      </c>
      <c r="AG1" t="s">
        <v>30</v>
      </c>
      <c r="AH1" t="s">
        <v>31</v>
      </c>
      <c r="AI1" t="s">
        <v>64</v>
      </c>
      <c r="AJ1" t="s">
        <v>32</v>
      </c>
      <c r="AK1" t="s">
        <v>194</v>
      </c>
      <c r="AL1" t="s">
        <v>195</v>
      </c>
    </row>
    <row r="2" spans="1:38" x14ac:dyDescent="0.25">
      <c r="A2" t="s">
        <v>196</v>
      </c>
      <c r="B2">
        <v>0</v>
      </c>
      <c r="C2" t="s">
        <v>48</v>
      </c>
      <c r="D2">
        <v>3</v>
      </c>
      <c r="F2">
        <v>3</v>
      </c>
      <c r="G2" t="s">
        <v>49</v>
      </c>
      <c r="H2" t="s">
        <v>84</v>
      </c>
      <c r="I2" t="s">
        <v>90</v>
      </c>
      <c r="J2" t="s">
        <v>131</v>
      </c>
      <c r="K2" t="s">
        <v>33</v>
      </c>
      <c r="L2">
        <v>2</v>
      </c>
      <c r="N2">
        <v>1</v>
      </c>
      <c r="O2" t="s">
        <v>46</v>
      </c>
      <c r="P2" t="s">
        <v>35</v>
      </c>
      <c r="Q2" t="s">
        <v>135</v>
      </c>
      <c r="R2" t="s">
        <v>136</v>
      </c>
      <c r="S2" t="s">
        <v>53</v>
      </c>
      <c r="T2">
        <v>2</v>
      </c>
      <c r="U2">
        <v>1</v>
      </c>
      <c r="V2">
        <v>1</v>
      </c>
      <c r="W2" t="s">
        <v>54</v>
      </c>
      <c r="X2" t="s">
        <v>55</v>
      </c>
      <c r="Y2" t="s">
        <v>97</v>
      </c>
      <c r="AA2" t="s">
        <v>56</v>
      </c>
      <c r="AB2">
        <v>3</v>
      </c>
      <c r="AD2">
        <v>3</v>
      </c>
      <c r="AE2" t="s">
        <v>123</v>
      </c>
      <c r="AF2" t="s">
        <v>69</v>
      </c>
      <c r="AG2" t="s">
        <v>87</v>
      </c>
      <c r="AH2" t="s">
        <v>127</v>
      </c>
      <c r="AI2">
        <v>21</v>
      </c>
      <c r="AJ2">
        <v>91</v>
      </c>
      <c r="AK2">
        <v>120</v>
      </c>
      <c r="AL2">
        <v>2</v>
      </c>
    </row>
    <row r="3" spans="1:38" x14ac:dyDescent="0.25">
      <c r="A3" t="s">
        <v>197</v>
      </c>
      <c r="B3">
        <v>1</v>
      </c>
      <c r="C3" t="s">
        <v>53</v>
      </c>
      <c r="D3">
        <v>3</v>
      </c>
      <c r="E3">
        <v>3</v>
      </c>
      <c r="F3">
        <v>3</v>
      </c>
      <c r="G3" t="s">
        <v>115</v>
      </c>
      <c r="K3" t="s">
        <v>56</v>
      </c>
      <c r="L3">
        <v>1</v>
      </c>
      <c r="N3">
        <v>1</v>
      </c>
      <c r="O3" t="s">
        <v>123</v>
      </c>
      <c r="S3" t="s">
        <v>48</v>
      </c>
      <c r="T3">
        <v>1</v>
      </c>
      <c r="V3">
        <v>2</v>
      </c>
      <c r="W3" t="s">
        <v>49</v>
      </c>
      <c r="X3" t="s">
        <v>71</v>
      </c>
      <c r="AA3" t="s">
        <v>43</v>
      </c>
      <c r="AB3">
        <v>3</v>
      </c>
      <c r="AD3">
        <v>3</v>
      </c>
      <c r="AE3" t="s">
        <v>138</v>
      </c>
      <c r="AF3" t="s">
        <v>99</v>
      </c>
      <c r="AG3" t="s">
        <v>75</v>
      </c>
      <c r="AI3">
        <v>14</v>
      </c>
      <c r="AJ3">
        <v>56</v>
      </c>
      <c r="AK3">
        <v>120</v>
      </c>
      <c r="AL3">
        <v>2</v>
      </c>
    </row>
    <row r="4" spans="1:38" x14ac:dyDescent="0.25">
      <c r="A4" t="s">
        <v>198</v>
      </c>
      <c r="B4">
        <v>2</v>
      </c>
      <c r="C4" t="s">
        <v>53</v>
      </c>
      <c r="D4">
        <v>3</v>
      </c>
      <c r="E4">
        <v>2</v>
      </c>
      <c r="F4">
        <v>1</v>
      </c>
      <c r="G4" t="s">
        <v>54</v>
      </c>
      <c r="H4" t="s">
        <v>55</v>
      </c>
      <c r="K4" t="s">
        <v>56</v>
      </c>
      <c r="L4">
        <v>2</v>
      </c>
      <c r="N4">
        <v>1</v>
      </c>
      <c r="O4" t="s">
        <v>68</v>
      </c>
      <c r="P4" t="s">
        <v>69</v>
      </c>
      <c r="S4" t="s">
        <v>48</v>
      </c>
      <c r="T4">
        <v>1</v>
      </c>
      <c r="V4">
        <v>1</v>
      </c>
      <c r="W4" t="s">
        <v>49</v>
      </c>
      <c r="X4" t="s">
        <v>84</v>
      </c>
      <c r="Y4" t="s">
        <v>90</v>
      </c>
      <c r="AA4" t="s">
        <v>45</v>
      </c>
      <c r="AB4">
        <v>2</v>
      </c>
      <c r="AD4">
        <v>1</v>
      </c>
      <c r="AE4" t="s">
        <v>86</v>
      </c>
      <c r="AF4" t="s">
        <v>76</v>
      </c>
      <c r="AI4">
        <v>10</v>
      </c>
      <c r="AJ4">
        <v>33</v>
      </c>
      <c r="AK4">
        <v>120</v>
      </c>
      <c r="AL4">
        <v>2</v>
      </c>
    </row>
    <row r="5" spans="1:38" x14ac:dyDescent="0.25">
      <c r="A5" t="s">
        <v>199</v>
      </c>
      <c r="B5">
        <v>3</v>
      </c>
      <c r="C5" t="s">
        <v>53</v>
      </c>
      <c r="D5">
        <v>2</v>
      </c>
      <c r="E5">
        <v>1</v>
      </c>
      <c r="F5">
        <v>1</v>
      </c>
      <c r="G5" t="s">
        <v>54</v>
      </c>
      <c r="H5" t="s">
        <v>55</v>
      </c>
      <c r="I5" t="s">
        <v>117</v>
      </c>
      <c r="K5" t="s">
        <v>56</v>
      </c>
      <c r="L5">
        <v>3</v>
      </c>
      <c r="N5">
        <v>1</v>
      </c>
      <c r="O5" t="s">
        <v>123</v>
      </c>
      <c r="P5" t="s">
        <v>69</v>
      </c>
      <c r="Q5" t="s">
        <v>87</v>
      </c>
      <c r="R5" t="s">
        <v>88</v>
      </c>
      <c r="S5" t="s">
        <v>48</v>
      </c>
      <c r="T5">
        <v>1</v>
      </c>
      <c r="V5">
        <v>2</v>
      </c>
      <c r="W5" t="s">
        <v>49</v>
      </c>
      <c r="AA5" t="s">
        <v>63</v>
      </c>
      <c r="AB5">
        <v>1</v>
      </c>
      <c r="AD5">
        <v>1</v>
      </c>
      <c r="AE5" t="s">
        <v>103</v>
      </c>
      <c r="AF5" t="s">
        <v>149</v>
      </c>
      <c r="AI5">
        <v>10</v>
      </c>
      <c r="AJ5">
        <v>50</v>
      </c>
      <c r="AK5">
        <v>120</v>
      </c>
      <c r="AL5">
        <v>2</v>
      </c>
    </row>
    <row r="6" spans="1:38" x14ac:dyDescent="0.25">
      <c r="A6" s="4" t="s">
        <v>200</v>
      </c>
      <c r="B6">
        <v>4</v>
      </c>
      <c r="C6" t="s">
        <v>53</v>
      </c>
      <c r="D6">
        <v>3</v>
      </c>
      <c r="E6">
        <v>1</v>
      </c>
      <c r="F6">
        <v>1</v>
      </c>
      <c r="G6" t="s">
        <v>114</v>
      </c>
      <c r="H6" t="s">
        <v>83</v>
      </c>
      <c r="I6" t="s">
        <v>97</v>
      </c>
      <c r="J6" t="s">
        <v>119</v>
      </c>
      <c r="K6" t="s">
        <v>56</v>
      </c>
      <c r="L6">
        <v>1</v>
      </c>
      <c r="N6">
        <v>2</v>
      </c>
      <c r="O6" t="s">
        <v>123</v>
      </c>
      <c r="S6" t="s">
        <v>48</v>
      </c>
      <c r="T6">
        <v>3</v>
      </c>
      <c r="V6">
        <v>1</v>
      </c>
      <c r="W6" t="s">
        <v>49</v>
      </c>
      <c r="AA6" t="s">
        <v>38</v>
      </c>
      <c r="AB6">
        <v>1</v>
      </c>
      <c r="AC6">
        <v>2</v>
      </c>
      <c r="AD6">
        <v>1</v>
      </c>
      <c r="AE6" t="s">
        <v>155</v>
      </c>
      <c r="AI6">
        <v>9</v>
      </c>
      <c r="AJ6">
        <v>45</v>
      </c>
      <c r="AK6">
        <v>120</v>
      </c>
      <c r="AL6">
        <v>2</v>
      </c>
    </row>
    <row r="7" spans="1:38" x14ac:dyDescent="0.25">
      <c r="A7" t="s">
        <v>201</v>
      </c>
      <c r="B7">
        <v>5</v>
      </c>
      <c r="C7" t="s">
        <v>33</v>
      </c>
      <c r="D7">
        <v>2</v>
      </c>
      <c r="F7">
        <v>2</v>
      </c>
      <c r="G7" t="s">
        <v>46</v>
      </c>
      <c r="H7" t="s">
        <v>133</v>
      </c>
      <c r="I7" t="s">
        <v>134</v>
      </c>
      <c r="K7" t="s">
        <v>43</v>
      </c>
      <c r="L7">
        <v>1</v>
      </c>
      <c r="N7">
        <v>1</v>
      </c>
      <c r="O7" t="s">
        <v>138</v>
      </c>
      <c r="P7" t="s">
        <v>99</v>
      </c>
      <c r="S7" t="s">
        <v>53</v>
      </c>
      <c r="T7">
        <v>3</v>
      </c>
      <c r="U7">
        <v>1</v>
      </c>
      <c r="V7">
        <v>1</v>
      </c>
      <c r="W7" t="s">
        <v>115</v>
      </c>
      <c r="X7" t="s">
        <v>83</v>
      </c>
      <c r="AA7" t="s">
        <v>56</v>
      </c>
      <c r="AB7">
        <v>1</v>
      </c>
      <c r="AD7">
        <v>1</v>
      </c>
      <c r="AE7" t="s">
        <v>123</v>
      </c>
      <c r="AI7">
        <v>8</v>
      </c>
      <c r="AJ7">
        <v>49</v>
      </c>
      <c r="AK7">
        <v>120</v>
      </c>
      <c r="AL7">
        <v>2</v>
      </c>
    </row>
    <row r="8" spans="1:38" x14ac:dyDescent="0.25">
      <c r="A8" t="s">
        <v>202</v>
      </c>
      <c r="B8">
        <v>6</v>
      </c>
      <c r="C8" t="s">
        <v>53</v>
      </c>
      <c r="D8">
        <v>3</v>
      </c>
      <c r="E8">
        <v>1</v>
      </c>
      <c r="F8">
        <v>3</v>
      </c>
      <c r="G8" t="s">
        <v>115</v>
      </c>
      <c r="K8" t="s">
        <v>56</v>
      </c>
      <c r="L8">
        <v>1</v>
      </c>
      <c r="N8">
        <v>1</v>
      </c>
      <c r="O8" t="s">
        <v>68</v>
      </c>
      <c r="S8" t="s">
        <v>33</v>
      </c>
      <c r="T8">
        <v>2</v>
      </c>
      <c r="V8">
        <v>2</v>
      </c>
      <c r="W8" t="s">
        <v>46</v>
      </c>
      <c r="X8" t="s">
        <v>66</v>
      </c>
      <c r="AA8" t="s">
        <v>45</v>
      </c>
      <c r="AB8">
        <v>2</v>
      </c>
      <c r="AD8">
        <v>1</v>
      </c>
      <c r="AE8" t="s">
        <v>86</v>
      </c>
      <c r="AI8">
        <v>8</v>
      </c>
      <c r="AJ8">
        <v>45</v>
      </c>
      <c r="AK8">
        <v>120</v>
      </c>
      <c r="AL8">
        <v>2</v>
      </c>
    </row>
    <row r="9" spans="1:38" x14ac:dyDescent="0.25">
      <c r="A9" t="s">
        <v>203</v>
      </c>
      <c r="B9">
        <v>7</v>
      </c>
      <c r="C9" t="s">
        <v>53</v>
      </c>
      <c r="D9">
        <v>3</v>
      </c>
      <c r="E9">
        <v>1</v>
      </c>
      <c r="F9">
        <v>2</v>
      </c>
      <c r="G9" t="s">
        <v>54</v>
      </c>
      <c r="K9" t="s">
        <v>56</v>
      </c>
      <c r="L9">
        <v>2</v>
      </c>
      <c r="N9">
        <v>1</v>
      </c>
      <c r="O9" t="s">
        <v>123</v>
      </c>
      <c r="S9" t="s">
        <v>33</v>
      </c>
      <c r="T9">
        <v>1</v>
      </c>
      <c r="V9">
        <v>2</v>
      </c>
      <c r="W9" t="s">
        <v>46</v>
      </c>
      <c r="X9" t="s">
        <v>133</v>
      </c>
      <c r="Y9" t="s">
        <v>135</v>
      </c>
      <c r="AA9" t="s">
        <v>63</v>
      </c>
      <c r="AB9">
        <v>2</v>
      </c>
      <c r="AD9">
        <v>1</v>
      </c>
      <c r="AE9" t="s">
        <v>103</v>
      </c>
      <c r="AI9">
        <v>8</v>
      </c>
      <c r="AJ9">
        <v>30</v>
      </c>
      <c r="AK9">
        <v>120</v>
      </c>
      <c r="AL9">
        <v>2</v>
      </c>
    </row>
    <row r="10" spans="1:38" x14ac:dyDescent="0.25">
      <c r="A10" t="s">
        <v>204</v>
      </c>
      <c r="B10">
        <v>8</v>
      </c>
      <c r="C10" t="s">
        <v>53</v>
      </c>
      <c r="D10">
        <v>3</v>
      </c>
      <c r="E10">
        <v>1</v>
      </c>
      <c r="F10">
        <v>1</v>
      </c>
      <c r="G10" t="s">
        <v>115</v>
      </c>
      <c r="K10" t="s">
        <v>56</v>
      </c>
      <c r="L10">
        <v>2</v>
      </c>
      <c r="N10">
        <v>2</v>
      </c>
      <c r="O10" t="s">
        <v>123</v>
      </c>
      <c r="P10" t="s">
        <v>69</v>
      </c>
      <c r="Q10" t="s">
        <v>87</v>
      </c>
      <c r="S10" t="s">
        <v>33</v>
      </c>
      <c r="T10">
        <v>3</v>
      </c>
      <c r="V10">
        <v>3</v>
      </c>
      <c r="W10" t="s">
        <v>46</v>
      </c>
      <c r="X10" t="s">
        <v>133</v>
      </c>
      <c r="Y10" t="s">
        <v>134</v>
      </c>
      <c r="AA10" t="s">
        <v>38</v>
      </c>
      <c r="AB10">
        <v>2</v>
      </c>
      <c r="AC10">
        <v>1</v>
      </c>
      <c r="AD10">
        <v>1</v>
      </c>
      <c r="AE10" t="s">
        <v>155</v>
      </c>
      <c r="AF10" t="s">
        <v>96</v>
      </c>
      <c r="AG10" t="s">
        <v>156</v>
      </c>
      <c r="AI10">
        <v>15</v>
      </c>
      <c r="AJ10">
        <v>48</v>
      </c>
      <c r="AK10">
        <v>120</v>
      </c>
      <c r="AL10">
        <v>2</v>
      </c>
    </row>
    <row r="11" spans="1:38" x14ac:dyDescent="0.25">
      <c r="A11" t="s">
        <v>205</v>
      </c>
      <c r="B11">
        <v>9</v>
      </c>
      <c r="C11" t="s">
        <v>53</v>
      </c>
      <c r="D11">
        <v>3</v>
      </c>
      <c r="E11">
        <v>1</v>
      </c>
      <c r="F11">
        <v>2</v>
      </c>
      <c r="G11" t="s">
        <v>115</v>
      </c>
      <c r="H11" t="s">
        <v>83</v>
      </c>
      <c r="I11" t="s">
        <v>117</v>
      </c>
      <c r="K11" t="s">
        <v>56</v>
      </c>
      <c r="L11">
        <v>2</v>
      </c>
      <c r="N11">
        <v>1</v>
      </c>
      <c r="O11" t="s">
        <v>123</v>
      </c>
      <c r="P11" t="s">
        <v>69</v>
      </c>
      <c r="S11" t="s">
        <v>43</v>
      </c>
      <c r="T11">
        <v>3</v>
      </c>
      <c r="V11">
        <v>2</v>
      </c>
      <c r="W11" t="s">
        <v>138</v>
      </c>
      <c r="X11" t="s">
        <v>139</v>
      </c>
      <c r="Y11" t="s">
        <v>75</v>
      </c>
      <c r="Z11" t="s">
        <v>141</v>
      </c>
      <c r="AA11" t="s">
        <v>45</v>
      </c>
      <c r="AB11">
        <v>3</v>
      </c>
      <c r="AD11">
        <v>3</v>
      </c>
      <c r="AE11" t="s">
        <v>86</v>
      </c>
      <c r="AF11" t="s">
        <v>144</v>
      </c>
      <c r="AG11" t="s">
        <v>93</v>
      </c>
      <c r="AI11">
        <v>19</v>
      </c>
      <c r="AJ11">
        <v>58</v>
      </c>
      <c r="AK11">
        <v>120</v>
      </c>
      <c r="AL11">
        <v>2</v>
      </c>
    </row>
    <row r="12" spans="1:38" x14ac:dyDescent="0.25">
      <c r="A12" t="s">
        <v>206</v>
      </c>
      <c r="B12">
        <v>10</v>
      </c>
      <c r="C12" t="s">
        <v>53</v>
      </c>
      <c r="D12">
        <v>2</v>
      </c>
      <c r="E12">
        <v>1</v>
      </c>
      <c r="F12">
        <v>1</v>
      </c>
      <c r="G12" t="s">
        <v>115</v>
      </c>
      <c r="K12" t="s">
        <v>56</v>
      </c>
      <c r="L12">
        <v>1</v>
      </c>
      <c r="N12">
        <v>1</v>
      </c>
      <c r="O12" t="s">
        <v>123</v>
      </c>
      <c r="P12" t="s">
        <v>69</v>
      </c>
      <c r="S12" t="s">
        <v>43</v>
      </c>
      <c r="T12">
        <v>1</v>
      </c>
      <c r="V12">
        <v>1</v>
      </c>
      <c r="W12" t="s">
        <v>138</v>
      </c>
      <c r="X12" t="s">
        <v>74</v>
      </c>
      <c r="AA12" t="s">
        <v>63</v>
      </c>
      <c r="AB12">
        <v>1</v>
      </c>
      <c r="AD12">
        <v>1</v>
      </c>
      <c r="AE12" t="s">
        <v>103</v>
      </c>
      <c r="AI12">
        <v>3</v>
      </c>
      <c r="AJ12">
        <v>38</v>
      </c>
      <c r="AK12">
        <v>120</v>
      </c>
      <c r="AL12">
        <v>2</v>
      </c>
    </row>
    <row r="13" spans="1:38" x14ac:dyDescent="0.25">
      <c r="A13" t="s">
        <v>207</v>
      </c>
      <c r="B13">
        <v>11</v>
      </c>
      <c r="C13" t="s">
        <v>53</v>
      </c>
      <c r="D13">
        <v>1</v>
      </c>
      <c r="E13">
        <v>1</v>
      </c>
      <c r="F13">
        <v>1</v>
      </c>
      <c r="G13" t="s">
        <v>115</v>
      </c>
      <c r="K13" t="s">
        <v>56</v>
      </c>
      <c r="L13">
        <v>1</v>
      </c>
      <c r="N13">
        <v>1</v>
      </c>
      <c r="O13" t="s">
        <v>123</v>
      </c>
      <c r="P13" t="s">
        <v>69</v>
      </c>
      <c r="Q13" t="s">
        <v>85</v>
      </c>
      <c r="S13" t="s">
        <v>43</v>
      </c>
      <c r="T13">
        <v>2</v>
      </c>
      <c r="V13">
        <v>1</v>
      </c>
      <c r="W13" t="s">
        <v>138</v>
      </c>
      <c r="AA13" t="s">
        <v>38</v>
      </c>
      <c r="AB13">
        <v>3</v>
      </c>
      <c r="AC13">
        <v>1</v>
      </c>
      <c r="AD13">
        <v>1</v>
      </c>
      <c r="AE13" t="s">
        <v>155</v>
      </c>
      <c r="AI13">
        <v>5</v>
      </c>
      <c r="AJ13">
        <v>26</v>
      </c>
      <c r="AK13">
        <v>120</v>
      </c>
      <c r="AL13">
        <v>2</v>
      </c>
    </row>
    <row r="14" spans="1:38" x14ac:dyDescent="0.25">
      <c r="A14" t="s">
        <v>208</v>
      </c>
      <c r="B14">
        <v>12</v>
      </c>
      <c r="C14" t="s">
        <v>45</v>
      </c>
      <c r="D14">
        <v>3</v>
      </c>
      <c r="F14">
        <v>1</v>
      </c>
      <c r="G14" t="s">
        <v>86</v>
      </c>
      <c r="H14" t="s">
        <v>76</v>
      </c>
      <c r="K14" t="s">
        <v>63</v>
      </c>
      <c r="L14">
        <v>2</v>
      </c>
      <c r="N14">
        <v>1</v>
      </c>
      <c r="O14" t="s">
        <v>103</v>
      </c>
      <c r="P14" t="s">
        <v>149</v>
      </c>
      <c r="S14" t="s">
        <v>53</v>
      </c>
      <c r="T14">
        <v>1</v>
      </c>
      <c r="U14">
        <v>1</v>
      </c>
      <c r="V14">
        <v>1</v>
      </c>
      <c r="W14" t="s">
        <v>54</v>
      </c>
      <c r="AA14" t="s">
        <v>56</v>
      </c>
      <c r="AB14">
        <v>1</v>
      </c>
      <c r="AD14">
        <v>1</v>
      </c>
      <c r="AE14" t="s">
        <v>68</v>
      </c>
      <c r="AI14">
        <v>5</v>
      </c>
      <c r="AJ14">
        <v>43</v>
      </c>
      <c r="AK14">
        <v>120</v>
      </c>
      <c r="AL14">
        <v>2</v>
      </c>
    </row>
    <row r="15" spans="1:38" x14ac:dyDescent="0.25">
      <c r="A15" t="s">
        <v>209</v>
      </c>
      <c r="B15">
        <v>13</v>
      </c>
      <c r="C15" t="s">
        <v>45</v>
      </c>
      <c r="D15">
        <v>3</v>
      </c>
      <c r="F15">
        <v>3</v>
      </c>
      <c r="G15" t="s">
        <v>86</v>
      </c>
      <c r="H15" t="s">
        <v>76</v>
      </c>
      <c r="I15" t="s">
        <v>93</v>
      </c>
      <c r="J15" t="s">
        <v>146</v>
      </c>
      <c r="K15" t="s">
        <v>38</v>
      </c>
      <c r="L15">
        <v>3</v>
      </c>
      <c r="M15">
        <v>1</v>
      </c>
      <c r="N15">
        <v>1</v>
      </c>
      <c r="O15" t="s">
        <v>155</v>
      </c>
      <c r="P15" t="s">
        <v>96</v>
      </c>
      <c r="Q15" t="s">
        <v>156</v>
      </c>
      <c r="R15" t="s">
        <v>42</v>
      </c>
      <c r="S15" t="s">
        <v>53</v>
      </c>
      <c r="T15">
        <v>2</v>
      </c>
      <c r="U15">
        <v>1</v>
      </c>
      <c r="V15">
        <v>3</v>
      </c>
      <c r="W15" t="s">
        <v>54</v>
      </c>
      <c r="X15" t="s">
        <v>83</v>
      </c>
      <c r="AA15" t="s">
        <v>56</v>
      </c>
      <c r="AB15">
        <v>2</v>
      </c>
      <c r="AD15">
        <v>3</v>
      </c>
      <c r="AE15" t="s">
        <v>68</v>
      </c>
      <c r="AI15">
        <v>19</v>
      </c>
      <c r="AJ15">
        <v>71</v>
      </c>
      <c r="AK15">
        <v>120</v>
      </c>
      <c r="AL15">
        <v>2</v>
      </c>
    </row>
    <row r="16" spans="1:38" x14ac:dyDescent="0.25">
      <c r="A16" t="s">
        <v>210</v>
      </c>
      <c r="B16">
        <v>14</v>
      </c>
      <c r="C16" t="s">
        <v>63</v>
      </c>
      <c r="D16">
        <v>2</v>
      </c>
      <c r="F16">
        <v>2</v>
      </c>
      <c r="G16" t="s">
        <v>103</v>
      </c>
      <c r="H16" t="s">
        <v>149</v>
      </c>
      <c r="K16" t="s">
        <v>38</v>
      </c>
      <c r="L16">
        <v>2</v>
      </c>
      <c r="M16">
        <v>3</v>
      </c>
      <c r="N16">
        <v>1</v>
      </c>
      <c r="O16" t="s">
        <v>155</v>
      </c>
      <c r="P16" t="s">
        <v>96</v>
      </c>
      <c r="S16" t="s">
        <v>53</v>
      </c>
      <c r="T16">
        <v>1</v>
      </c>
      <c r="U16">
        <v>1</v>
      </c>
      <c r="V16">
        <v>1</v>
      </c>
      <c r="W16" t="s">
        <v>54</v>
      </c>
      <c r="AA16" t="s">
        <v>56</v>
      </c>
      <c r="AB16">
        <v>2</v>
      </c>
      <c r="AD16">
        <v>1</v>
      </c>
      <c r="AE16" t="s">
        <v>57</v>
      </c>
      <c r="AF16" t="s">
        <v>125</v>
      </c>
      <c r="AG16" t="s">
        <v>85</v>
      </c>
      <c r="AI16">
        <v>10</v>
      </c>
      <c r="AJ16">
        <v>55</v>
      </c>
      <c r="AK16">
        <v>120</v>
      </c>
      <c r="AL16">
        <v>2</v>
      </c>
    </row>
    <row r="17" spans="1:38" x14ac:dyDescent="0.25">
      <c r="A17" t="s">
        <v>211</v>
      </c>
      <c r="B17">
        <v>15</v>
      </c>
      <c r="C17" t="s">
        <v>53</v>
      </c>
      <c r="D17">
        <v>3</v>
      </c>
      <c r="E17">
        <v>3</v>
      </c>
      <c r="F17">
        <v>3</v>
      </c>
      <c r="G17" t="s">
        <v>54</v>
      </c>
      <c r="H17" t="s">
        <v>83</v>
      </c>
      <c r="I17" t="s">
        <v>117</v>
      </c>
      <c r="J17" t="s">
        <v>98</v>
      </c>
      <c r="K17" t="s">
        <v>48</v>
      </c>
      <c r="L17">
        <v>1</v>
      </c>
      <c r="N17">
        <v>1</v>
      </c>
      <c r="O17" t="s">
        <v>49</v>
      </c>
      <c r="S17" t="s">
        <v>56</v>
      </c>
      <c r="T17">
        <v>3</v>
      </c>
      <c r="V17">
        <v>3</v>
      </c>
      <c r="W17" t="s">
        <v>57</v>
      </c>
      <c r="X17" t="s">
        <v>69</v>
      </c>
      <c r="AA17" t="s">
        <v>33</v>
      </c>
      <c r="AB17">
        <v>3</v>
      </c>
      <c r="AD17">
        <v>1</v>
      </c>
      <c r="AE17" t="s">
        <v>46</v>
      </c>
      <c r="AF17" t="s">
        <v>35</v>
      </c>
      <c r="AG17" t="s">
        <v>36</v>
      </c>
      <c r="AI17">
        <v>18</v>
      </c>
      <c r="AJ17">
        <v>96</v>
      </c>
      <c r="AK17">
        <v>120</v>
      </c>
      <c r="AL17">
        <v>2</v>
      </c>
    </row>
    <row r="18" spans="1:38" x14ac:dyDescent="0.25">
      <c r="A18" t="s">
        <v>212</v>
      </c>
      <c r="B18">
        <v>16</v>
      </c>
      <c r="C18" t="s">
        <v>56</v>
      </c>
      <c r="D18">
        <v>3</v>
      </c>
      <c r="F18">
        <v>1</v>
      </c>
      <c r="G18" t="s">
        <v>57</v>
      </c>
      <c r="H18" t="s">
        <v>125</v>
      </c>
      <c r="K18" t="s">
        <v>43</v>
      </c>
      <c r="L18">
        <v>2</v>
      </c>
      <c r="N18">
        <v>1</v>
      </c>
      <c r="O18" t="s">
        <v>138</v>
      </c>
      <c r="P18" t="s">
        <v>99</v>
      </c>
      <c r="Q18" t="s">
        <v>100</v>
      </c>
      <c r="S18" t="s">
        <v>53</v>
      </c>
      <c r="T18">
        <v>1</v>
      </c>
      <c r="U18">
        <v>1</v>
      </c>
      <c r="V18">
        <v>2</v>
      </c>
      <c r="W18" t="s">
        <v>115</v>
      </c>
      <c r="X18" t="s">
        <v>116</v>
      </c>
      <c r="AA18" t="s">
        <v>48</v>
      </c>
      <c r="AB18">
        <v>1</v>
      </c>
      <c r="AD18">
        <v>1</v>
      </c>
      <c r="AE18" t="s">
        <v>129</v>
      </c>
      <c r="AF18" t="s">
        <v>50</v>
      </c>
      <c r="AG18" t="s">
        <v>51</v>
      </c>
      <c r="AH18" t="s">
        <v>52</v>
      </c>
      <c r="AI18">
        <v>11</v>
      </c>
      <c r="AJ18">
        <v>42</v>
      </c>
      <c r="AK18">
        <v>120</v>
      </c>
      <c r="AL18">
        <v>2</v>
      </c>
    </row>
    <row r="19" spans="1:38" x14ac:dyDescent="0.25">
      <c r="A19" t="s">
        <v>213</v>
      </c>
      <c r="B19">
        <v>17</v>
      </c>
      <c r="C19" t="s">
        <v>56</v>
      </c>
      <c r="D19">
        <v>2</v>
      </c>
      <c r="F19">
        <v>1</v>
      </c>
      <c r="G19" t="s">
        <v>57</v>
      </c>
      <c r="H19" t="s">
        <v>125</v>
      </c>
      <c r="I19" t="s">
        <v>85</v>
      </c>
      <c r="K19" t="s">
        <v>45</v>
      </c>
      <c r="L19">
        <v>2</v>
      </c>
      <c r="N19">
        <v>1</v>
      </c>
      <c r="O19" t="s">
        <v>47</v>
      </c>
      <c r="S19" t="s">
        <v>53</v>
      </c>
      <c r="T19">
        <v>2</v>
      </c>
      <c r="U19">
        <v>1</v>
      </c>
      <c r="V19">
        <v>2</v>
      </c>
      <c r="W19" t="s">
        <v>54</v>
      </c>
      <c r="AA19" t="s">
        <v>48</v>
      </c>
      <c r="AB19">
        <v>1</v>
      </c>
      <c r="AD19">
        <v>1</v>
      </c>
      <c r="AE19" t="s">
        <v>49</v>
      </c>
      <c r="AF19" t="s">
        <v>50</v>
      </c>
      <c r="AG19" t="s">
        <v>90</v>
      </c>
      <c r="AH19" t="s">
        <v>52</v>
      </c>
      <c r="AI19">
        <v>9</v>
      </c>
      <c r="AJ19">
        <v>30</v>
      </c>
      <c r="AK19">
        <v>120</v>
      </c>
      <c r="AL19">
        <v>2</v>
      </c>
    </row>
    <row r="20" spans="1:38" x14ac:dyDescent="0.25">
      <c r="A20" t="s">
        <v>214</v>
      </c>
      <c r="B20">
        <v>18</v>
      </c>
      <c r="C20" t="s">
        <v>53</v>
      </c>
      <c r="D20">
        <v>3</v>
      </c>
      <c r="E20">
        <v>1</v>
      </c>
      <c r="F20">
        <v>2</v>
      </c>
      <c r="G20" t="s">
        <v>54</v>
      </c>
      <c r="K20" t="s">
        <v>48</v>
      </c>
      <c r="L20">
        <v>3</v>
      </c>
      <c r="N20">
        <v>2</v>
      </c>
      <c r="O20" t="s">
        <v>49</v>
      </c>
      <c r="P20" t="s">
        <v>50</v>
      </c>
      <c r="Q20" t="s">
        <v>51</v>
      </c>
      <c r="R20" t="s">
        <v>52</v>
      </c>
      <c r="S20" t="s">
        <v>56</v>
      </c>
      <c r="T20">
        <v>1</v>
      </c>
      <c r="V20">
        <v>1</v>
      </c>
      <c r="W20" t="s">
        <v>57</v>
      </c>
      <c r="X20" t="s">
        <v>125</v>
      </c>
      <c r="Y20" t="s">
        <v>85</v>
      </c>
      <c r="AA20" t="s">
        <v>63</v>
      </c>
      <c r="AB20">
        <v>3</v>
      </c>
      <c r="AD20">
        <v>2</v>
      </c>
      <c r="AE20" t="s">
        <v>103</v>
      </c>
      <c r="AI20">
        <v>14</v>
      </c>
      <c r="AJ20">
        <v>57</v>
      </c>
      <c r="AK20">
        <v>120</v>
      </c>
      <c r="AL20">
        <v>2</v>
      </c>
    </row>
    <row r="21" spans="1:38" x14ac:dyDescent="0.25">
      <c r="A21" t="s">
        <v>215</v>
      </c>
      <c r="B21">
        <v>19</v>
      </c>
      <c r="C21" t="s">
        <v>53</v>
      </c>
      <c r="D21">
        <v>3</v>
      </c>
      <c r="E21">
        <v>1</v>
      </c>
      <c r="F21">
        <v>3</v>
      </c>
      <c r="G21" t="s">
        <v>54</v>
      </c>
      <c r="H21" t="s">
        <v>83</v>
      </c>
      <c r="I21" t="s">
        <v>117</v>
      </c>
      <c r="K21" t="s">
        <v>48</v>
      </c>
      <c r="L21">
        <v>1</v>
      </c>
      <c r="N21">
        <v>1</v>
      </c>
      <c r="O21" t="s">
        <v>49</v>
      </c>
      <c r="P21" t="s">
        <v>50</v>
      </c>
      <c r="S21" t="s">
        <v>56</v>
      </c>
      <c r="T21">
        <v>2</v>
      </c>
      <c r="V21">
        <v>3</v>
      </c>
      <c r="W21" t="s">
        <v>57</v>
      </c>
      <c r="X21" t="s">
        <v>69</v>
      </c>
      <c r="Y21" t="s">
        <v>87</v>
      </c>
      <c r="AA21" t="s">
        <v>38</v>
      </c>
      <c r="AB21">
        <v>1</v>
      </c>
      <c r="AC21">
        <v>1</v>
      </c>
      <c r="AD21">
        <v>1</v>
      </c>
      <c r="AE21" t="s">
        <v>155</v>
      </c>
      <c r="AF21" t="s">
        <v>40</v>
      </c>
      <c r="AI21">
        <v>13</v>
      </c>
      <c r="AJ21">
        <v>54</v>
      </c>
      <c r="AK21">
        <v>120</v>
      </c>
      <c r="AL21">
        <v>2</v>
      </c>
    </row>
    <row r="22" spans="1:38" x14ac:dyDescent="0.25">
      <c r="A22" t="s">
        <v>216</v>
      </c>
      <c r="B22">
        <v>20</v>
      </c>
      <c r="C22" t="s">
        <v>33</v>
      </c>
      <c r="D22">
        <v>1</v>
      </c>
      <c r="F22">
        <v>1</v>
      </c>
      <c r="G22" t="s">
        <v>46</v>
      </c>
      <c r="H22" t="s">
        <v>133</v>
      </c>
      <c r="I22" t="s">
        <v>36</v>
      </c>
      <c r="K22" t="s">
        <v>43</v>
      </c>
      <c r="L22">
        <v>2</v>
      </c>
      <c r="N22">
        <v>2</v>
      </c>
      <c r="O22" t="s">
        <v>138</v>
      </c>
      <c r="P22" t="s">
        <v>99</v>
      </c>
      <c r="S22" t="s">
        <v>53</v>
      </c>
      <c r="T22">
        <v>3</v>
      </c>
      <c r="U22">
        <v>2</v>
      </c>
      <c r="V22">
        <v>1</v>
      </c>
      <c r="W22" t="s">
        <v>115</v>
      </c>
      <c r="AA22" t="s">
        <v>48</v>
      </c>
      <c r="AB22">
        <v>1</v>
      </c>
      <c r="AD22">
        <v>1</v>
      </c>
      <c r="AE22" t="s">
        <v>129</v>
      </c>
      <c r="AI22">
        <v>8</v>
      </c>
      <c r="AJ22">
        <v>33</v>
      </c>
      <c r="AK22">
        <v>120</v>
      </c>
      <c r="AL22">
        <v>2</v>
      </c>
    </row>
    <row r="23" spans="1:38" x14ac:dyDescent="0.25">
      <c r="A23" s="4" t="s">
        <v>217</v>
      </c>
      <c r="B23">
        <v>21</v>
      </c>
      <c r="C23" t="s">
        <v>33</v>
      </c>
      <c r="D23">
        <v>2</v>
      </c>
      <c r="F23">
        <v>3</v>
      </c>
      <c r="G23" t="s">
        <v>46</v>
      </c>
      <c r="H23" t="s">
        <v>35</v>
      </c>
      <c r="I23" t="s">
        <v>36</v>
      </c>
      <c r="K23" t="s">
        <v>45</v>
      </c>
      <c r="L23">
        <v>2</v>
      </c>
      <c r="N23">
        <v>1</v>
      </c>
      <c r="O23" t="s">
        <v>86</v>
      </c>
      <c r="P23" t="s">
        <v>144</v>
      </c>
      <c r="S23" t="s">
        <v>53</v>
      </c>
      <c r="T23">
        <v>1</v>
      </c>
      <c r="U23">
        <v>1</v>
      </c>
      <c r="V23">
        <v>3</v>
      </c>
      <c r="W23" t="s">
        <v>54</v>
      </c>
      <c r="AA23" t="s">
        <v>48</v>
      </c>
      <c r="AB23">
        <v>1</v>
      </c>
      <c r="AD23">
        <v>1</v>
      </c>
      <c r="AE23" t="s">
        <v>89</v>
      </c>
      <c r="AI23">
        <v>9</v>
      </c>
      <c r="AJ23">
        <v>33</v>
      </c>
      <c r="AK23">
        <v>120</v>
      </c>
      <c r="AL23">
        <v>2</v>
      </c>
    </row>
    <row r="24" spans="1:38" x14ac:dyDescent="0.25">
      <c r="A24" t="s">
        <v>218</v>
      </c>
      <c r="B24">
        <v>22</v>
      </c>
      <c r="C24" t="s">
        <v>33</v>
      </c>
      <c r="D24">
        <v>3</v>
      </c>
      <c r="F24">
        <v>2</v>
      </c>
      <c r="G24" t="s">
        <v>46</v>
      </c>
      <c r="K24" t="s">
        <v>63</v>
      </c>
      <c r="L24">
        <v>2</v>
      </c>
      <c r="N24">
        <v>1</v>
      </c>
      <c r="O24" t="s">
        <v>103</v>
      </c>
      <c r="S24" t="s">
        <v>53</v>
      </c>
      <c r="T24">
        <v>2</v>
      </c>
      <c r="U24">
        <v>1</v>
      </c>
      <c r="V24">
        <v>2</v>
      </c>
      <c r="W24" t="s">
        <v>54</v>
      </c>
      <c r="AA24" t="s">
        <v>48</v>
      </c>
      <c r="AB24">
        <v>1</v>
      </c>
      <c r="AD24">
        <v>1</v>
      </c>
      <c r="AE24" t="s">
        <v>49</v>
      </c>
      <c r="AI24">
        <v>6</v>
      </c>
      <c r="AJ24">
        <v>23</v>
      </c>
      <c r="AK24">
        <v>120</v>
      </c>
      <c r="AL24">
        <v>2</v>
      </c>
    </row>
    <row r="25" spans="1:38" x14ac:dyDescent="0.25">
      <c r="A25" t="s">
        <v>219</v>
      </c>
      <c r="B25">
        <v>23</v>
      </c>
      <c r="C25" t="s">
        <v>53</v>
      </c>
      <c r="D25">
        <v>3</v>
      </c>
      <c r="E25">
        <v>1</v>
      </c>
      <c r="F25">
        <v>1</v>
      </c>
      <c r="G25" t="s">
        <v>54</v>
      </c>
      <c r="H25" t="s">
        <v>83</v>
      </c>
      <c r="I25" t="s">
        <v>97</v>
      </c>
      <c r="K25" t="s">
        <v>48</v>
      </c>
      <c r="L25">
        <v>3</v>
      </c>
      <c r="N25">
        <v>2</v>
      </c>
      <c r="O25" t="s">
        <v>49</v>
      </c>
      <c r="P25" t="s">
        <v>71</v>
      </c>
      <c r="S25" t="s">
        <v>33</v>
      </c>
      <c r="T25">
        <v>3</v>
      </c>
      <c r="V25">
        <v>1</v>
      </c>
      <c r="W25" t="s">
        <v>46</v>
      </c>
      <c r="AA25" t="s">
        <v>38</v>
      </c>
      <c r="AB25">
        <v>1</v>
      </c>
      <c r="AC25">
        <v>1</v>
      </c>
      <c r="AD25">
        <v>1</v>
      </c>
      <c r="AE25" t="s">
        <v>155</v>
      </c>
      <c r="AF25" t="s">
        <v>40</v>
      </c>
      <c r="AI25">
        <v>11</v>
      </c>
      <c r="AJ25">
        <v>45</v>
      </c>
      <c r="AK25">
        <v>120</v>
      </c>
      <c r="AL25">
        <v>2</v>
      </c>
    </row>
    <row r="26" spans="1:38" x14ac:dyDescent="0.25">
      <c r="A26" t="s">
        <v>220</v>
      </c>
      <c r="B26">
        <v>24</v>
      </c>
      <c r="C26" t="s">
        <v>53</v>
      </c>
      <c r="D26">
        <v>3</v>
      </c>
      <c r="E26">
        <v>1</v>
      </c>
      <c r="F26">
        <v>3</v>
      </c>
      <c r="G26" t="s">
        <v>115</v>
      </c>
      <c r="H26" t="s">
        <v>83</v>
      </c>
      <c r="K26" t="s">
        <v>48</v>
      </c>
      <c r="L26">
        <v>3</v>
      </c>
      <c r="N26">
        <v>3</v>
      </c>
      <c r="O26" t="s">
        <v>129</v>
      </c>
      <c r="P26" t="s">
        <v>71</v>
      </c>
      <c r="S26" t="s">
        <v>43</v>
      </c>
      <c r="T26">
        <v>3</v>
      </c>
      <c r="V26">
        <v>3</v>
      </c>
      <c r="W26" t="s">
        <v>138</v>
      </c>
      <c r="X26" t="s">
        <v>99</v>
      </c>
      <c r="Y26" t="s">
        <v>140</v>
      </c>
      <c r="AA26" t="s">
        <v>45</v>
      </c>
      <c r="AB26">
        <v>2</v>
      </c>
      <c r="AD26">
        <v>1</v>
      </c>
      <c r="AE26" t="s">
        <v>86</v>
      </c>
      <c r="AI26">
        <v>17</v>
      </c>
      <c r="AJ26">
        <v>61</v>
      </c>
      <c r="AK26">
        <v>120</v>
      </c>
      <c r="AL26">
        <v>2</v>
      </c>
    </row>
    <row r="27" spans="1:38" x14ac:dyDescent="0.25">
      <c r="A27" t="s">
        <v>221</v>
      </c>
      <c r="B27">
        <v>25</v>
      </c>
      <c r="C27" t="s">
        <v>53</v>
      </c>
      <c r="D27">
        <v>3</v>
      </c>
      <c r="E27">
        <v>1</v>
      </c>
      <c r="F27">
        <v>1</v>
      </c>
      <c r="G27" t="s">
        <v>115</v>
      </c>
      <c r="H27" t="s">
        <v>83</v>
      </c>
      <c r="I27" t="s">
        <v>117</v>
      </c>
      <c r="K27" t="s">
        <v>48</v>
      </c>
      <c r="L27">
        <v>1</v>
      </c>
      <c r="N27">
        <v>1</v>
      </c>
      <c r="O27" t="s">
        <v>49</v>
      </c>
      <c r="P27" t="s">
        <v>50</v>
      </c>
      <c r="Q27" t="s">
        <v>51</v>
      </c>
      <c r="S27" t="s">
        <v>43</v>
      </c>
      <c r="T27">
        <v>2</v>
      </c>
      <c r="V27">
        <v>1</v>
      </c>
      <c r="W27" t="s">
        <v>138</v>
      </c>
      <c r="X27" t="s">
        <v>99</v>
      </c>
      <c r="Y27" t="s">
        <v>140</v>
      </c>
      <c r="AA27" t="s">
        <v>63</v>
      </c>
      <c r="AB27">
        <v>2</v>
      </c>
      <c r="AD27">
        <v>3</v>
      </c>
      <c r="AE27" t="s">
        <v>103</v>
      </c>
      <c r="AF27" t="s">
        <v>95</v>
      </c>
      <c r="AI27">
        <v>13</v>
      </c>
      <c r="AJ27">
        <v>84</v>
      </c>
      <c r="AK27">
        <v>120</v>
      </c>
      <c r="AL27">
        <v>2</v>
      </c>
    </row>
    <row r="28" spans="1:38" x14ac:dyDescent="0.25">
      <c r="A28" t="s">
        <v>222</v>
      </c>
      <c r="B28">
        <v>26</v>
      </c>
      <c r="C28" t="s">
        <v>43</v>
      </c>
      <c r="D28">
        <v>1</v>
      </c>
      <c r="F28">
        <v>3</v>
      </c>
      <c r="G28" t="s">
        <v>138</v>
      </c>
      <c r="H28" t="s">
        <v>74</v>
      </c>
      <c r="I28" t="s">
        <v>75</v>
      </c>
      <c r="K28" t="s">
        <v>38</v>
      </c>
      <c r="L28">
        <v>2</v>
      </c>
      <c r="M28">
        <v>1</v>
      </c>
      <c r="N28">
        <v>1</v>
      </c>
      <c r="O28" t="s">
        <v>67</v>
      </c>
      <c r="P28" t="s">
        <v>70</v>
      </c>
      <c r="Q28" t="s">
        <v>157</v>
      </c>
      <c r="S28" t="s">
        <v>53</v>
      </c>
      <c r="T28">
        <v>3</v>
      </c>
      <c r="U28">
        <v>1</v>
      </c>
      <c r="V28">
        <v>1</v>
      </c>
      <c r="W28" t="s">
        <v>115</v>
      </c>
      <c r="X28" t="s">
        <v>55</v>
      </c>
      <c r="AA28" t="s">
        <v>48</v>
      </c>
      <c r="AB28">
        <v>3</v>
      </c>
      <c r="AD28">
        <v>1</v>
      </c>
      <c r="AE28" t="s">
        <v>89</v>
      </c>
      <c r="AI28">
        <v>12</v>
      </c>
      <c r="AJ28">
        <v>49</v>
      </c>
      <c r="AK28">
        <v>120</v>
      </c>
      <c r="AL28">
        <v>2</v>
      </c>
    </row>
    <row r="29" spans="1:38" x14ac:dyDescent="0.25">
      <c r="A29" t="s">
        <v>223</v>
      </c>
      <c r="B29">
        <v>27</v>
      </c>
      <c r="C29" t="s">
        <v>53</v>
      </c>
      <c r="D29">
        <v>3</v>
      </c>
      <c r="E29">
        <v>1</v>
      </c>
      <c r="F29">
        <v>3</v>
      </c>
      <c r="G29" t="s">
        <v>54</v>
      </c>
      <c r="K29" t="s">
        <v>48</v>
      </c>
      <c r="L29">
        <v>1</v>
      </c>
      <c r="N29">
        <v>1</v>
      </c>
      <c r="O29" t="s">
        <v>49</v>
      </c>
      <c r="S29" t="s">
        <v>45</v>
      </c>
      <c r="T29">
        <v>3</v>
      </c>
      <c r="V29">
        <v>1</v>
      </c>
      <c r="W29" t="s">
        <v>47</v>
      </c>
      <c r="X29" t="s">
        <v>76</v>
      </c>
      <c r="Y29" t="s">
        <v>93</v>
      </c>
      <c r="AA29" t="s">
        <v>63</v>
      </c>
      <c r="AB29">
        <v>2</v>
      </c>
      <c r="AD29">
        <v>1</v>
      </c>
      <c r="AE29" t="s">
        <v>103</v>
      </c>
      <c r="AI29">
        <v>9</v>
      </c>
      <c r="AJ29">
        <v>60</v>
      </c>
      <c r="AK29">
        <v>120</v>
      </c>
      <c r="AL29">
        <v>2</v>
      </c>
    </row>
    <row r="30" spans="1:38" x14ac:dyDescent="0.25">
      <c r="A30" t="s">
        <v>224</v>
      </c>
      <c r="B30">
        <v>28</v>
      </c>
      <c r="C30" t="s">
        <v>45</v>
      </c>
      <c r="D30">
        <v>3</v>
      </c>
      <c r="F30">
        <v>2</v>
      </c>
      <c r="G30" t="s">
        <v>86</v>
      </c>
      <c r="H30" t="s">
        <v>76</v>
      </c>
      <c r="I30" t="s">
        <v>93</v>
      </c>
      <c r="J30" t="s">
        <v>94</v>
      </c>
      <c r="K30" t="s">
        <v>38</v>
      </c>
      <c r="L30">
        <v>3</v>
      </c>
      <c r="M30">
        <v>1</v>
      </c>
      <c r="N30">
        <v>3</v>
      </c>
      <c r="O30" t="s">
        <v>155</v>
      </c>
      <c r="P30" t="s">
        <v>40</v>
      </c>
      <c r="Q30" t="s">
        <v>41</v>
      </c>
      <c r="R30" t="s">
        <v>42</v>
      </c>
      <c r="S30" t="s">
        <v>53</v>
      </c>
      <c r="T30">
        <v>3</v>
      </c>
      <c r="U30">
        <v>1</v>
      </c>
      <c r="V30">
        <v>3</v>
      </c>
      <c r="W30" t="s">
        <v>54</v>
      </c>
      <c r="AA30" t="s">
        <v>48</v>
      </c>
      <c r="AB30">
        <v>1</v>
      </c>
      <c r="AD30">
        <v>3</v>
      </c>
      <c r="AE30" t="s">
        <v>49</v>
      </c>
      <c r="AI30">
        <v>19</v>
      </c>
      <c r="AJ30">
        <v>61</v>
      </c>
      <c r="AK30">
        <v>120</v>
      </c>
      <c r="AL30">
        <v>2</v>
      </c>
    </row>
    <row r="31" spans="1:38" x14ac:dyDescent="0.25">
      <c r="A31" t="s">
        <v>225</v>
      </c>
      <c r="B31">
        <v>29</v>
      </c>
      <c r="C31" t="s">
        <v>53</v>
      </c>
      <c r="D31">
        <v>3</v>
      </c>
      <c r="E31">
        <v>1</v>
      </c>
      <c r="F31">
        <v>1</v>
      </c>
      <c r="G31" t="s">
        <v>54</v>
      </c>
      <c r="K31" t="s">
        <v>48</v>
      </c>
      <c r="L31">
        <v>2</v>
      </c>
      <c r="N31">
        <v>1</v>
      </c>
      <c r="O31" t="s">
        <v>49</v>
      </c>
      <c r="P31" t="s">
        <v>71</v>
      </c>
      <c r="S31" t="s">
        <v>63</v>
      </c>
      <c r="T31">
        <v>1</v>
      </c>
      <c r="V31">
        <v>2</v>
      </c>
      <c r="W31" t="s">
        <v>103</v>
      </c>
      <c r="AA31" t="s">
        <v>38</v>
      </c>
      <c r="AB31">
        <v>2</v>
      </c>
      <c r="AC31">
        <v>1</v>
      </c>
      <c r="AD31">
        <v>1</v>
      </c>
      <c r="AE31" t="s">
        <v>155</v>
      </c>
      <c r="AI31">
        <v>6</v>
      </c>
      <c r="AJ31">
        <v>39</v>
      </c>
      <c r="AK31">
        <v>120</v>
      </c>
      <c r="AL31">
        <v>2</v>
      </c>
    </row>
    <row r="32" spans="1:38" x14ac:dyDescent="0.25">
      <c r="A32" t="s">
        <v>226</v>
      </c>
      <c r="B32">
        <v>30</v>
      </c>
      <c r="C32" t="s">
        <v>53</v>
      </c>
      <c r="D32">
        <v>2</v>
      </c>
      <c r="E32">
        <v>1</v>
      </c>
      <c r="F32">
        <v>1</v>
      </c>
      <c r="G32" t="s">
        <v>54</v>
      </c>
      <c r="K32" t="s">
        <v>33</v>
      </c>
      <c r="L32">
        <v>3</v>
      </c>
      <c r="N32">
        <v>1</v>
      </c>
      <c r="O32" t="s">
        <v>46</v>
      </c>
      <c r="S32" t="s">
        <v>56</v>
      </c>
      <c r="T32">
        <v>1</v>
      </c>
      <c r="V32">
        <v>2</v>
      </c>
      <c r="W32" t="s">
        <v>57</v>
      </c>
      <c r="AA32" t="s">
        <v>48</v>
      </c>
      <c r="AB32">
        <v>2</v>
      </c>
      <c r="AD32">
        <v>1</v>
      </c>
      <c r="AE32" t="s">
        <v>49</v>
      </c>
      <c r="AI32">
        <v>5</v>
      </c>
      <c r="AJ32">
        <v>23</v>
      </c>
      <c r="AK32">
        <v>120</v>
      </c>
      <c r="AL32">
        <v>2</v>
      </c>
    </row>
    <row r="33" spans="1:38" x14ac:dyDescent="0.25">
      <c r="A33" t="s">
        <v>227</v>
      </c>
      <c r="B33">
        <v>31</v>
      </c>
      <c r="C33" t="s">
        <v>53</v>
      </c>
      <c r="D33">
        <v>3</v>
      </c>
      <c r="E33">
        <v>1</v>
      </c>
      <c r="F33">
        <v>1</v>
      </c>
      <c r="G33" t="s">
        <v>115</v>
      </c>
      <c r="H33" t="s">
        <v>116</v>
      </c>
      <c r="K33" t="s">
        <v>33</v>
      </c>
      <c r="L33">
        <v>2</v>
      </c>
      <c r="N33">
        <v>2</v>
      </c>
      <c r="O33" t="s">
        <v>46</v>
      </c>
      <c r="P33" t="s">
        <v>66</v>
      </c>
      <c r="Q33" t="s">
        <v>135</v>
      </c>
      <c r="R33" t="s">
        <v>136</v>
      </c>
      <c r="S33" t="s">
        <v>56</v>
      </c>
      <c r="T33">
        <v>2</v>
      </c>
      <c r="V33">
        <v>3</v>
      </c>
      <c r="W33" t="s">
        <v>68</v>
      </c>
      <c r="X33" t="s">
        <v>69</v>
      </c>
      <c r="Y33" t="s">
        <v>87</v>
      </c>
      <c r="AA33" t="s">
        <v>43</v>
      </c>
      <c r="AB33">
        <v>1</v>
      </c>
      <c r="AD33">
        <v>1</v>
      </c>
      <c r="AE33" t="s">
        <v>138</v>
      </c>
      <c r="AF33" t="s">
        <v>139</v>
      </c>
      <c r="AG33" t="s">
        <v>75</v>
      </c>
      <c r="AI33">
        <v>15</v>
      </c>
      <c r="AJ33">
        <v>53</v>
      </c>
      <c r="AK33">
        <v>120</v>
      </c>
      <c r="AL33">
        <v>2</v>
      </c>
    </row>
    <row r="34" spans="1:38" x14ac:dyDescent="0.25">
      <c r="A34" t="s">
        <v>228</v>
      </c>
      <c r="B34">
        <v>32</v>
      </c>
      <c r="C34" t="s">
        <v>53</v>
      </c>
      <c r="D34">
        <v>3</v>
      </c>
      <c r="E34">
        <v>3</v>
      </c>
      <c r="F34">
        <v>3</v>
      </c>
      <c r="G34" t="s">
        <v>115</v>
      </c>
      <c r="H34" t="s">
        <v>55</v>
      </c>
      <c r="I34" t="s">
        <v>117</v>
      </c>
      <c r="K34" t="s">
        <v>33</v>
      </c>
      <c r="L34">
        <v>1</v>
      </c>
      <c r="N34">
        <v>1</v>
      </c>
      <c r="O34" t="s">
        <v>46</v>
      </c>
      <c r="S34" t="s">
        <v>56</v>
      </c>
      <c r="T34">
        <v>3</v>
      </c>
      <c r="V34">
        <v>3</v>
      </c>
      <c r="W34" t="s">
        <v>123</v>
      </c>
      <c r="X34" t="s">
        <v>69</v>
      </c>
      <c r="Y34" t="s">
        <v>87</v>
      </c>
      <c r="Z34" t="s">
        <v>88</v>
      </c>
      <c r="AA34" t="s">
        <v>45</v>
      </c>
      <c r="AB34">
        <v>2</v>
      </c>
      <c r="AD34">
        <v>3</v>
      </c>
      <c r="AE34" t="s">
        <v>47</v>
      </c>
      <c r="AF34" t="s">
        <v>76</v>
      </c>
      <c r="AG34" t="s">
        <v>93</v>
      </c>
      <c r="AI34">
        <v>21</v>
      </c>
      <c r="AJ34">
        <v>85</v>
      </c>
      <c r="AK34">
        <v>120</v>
      </c>
      <c r="AL34">
        <v>2</v>
      </c>
    </row>
    <row r="35" spans="1:38" x14ac:dyDescent="0.25">
      <c r="A35" t="s">
        <v>229</v>
      </c>
      <c r="B35">
        <v>33</v>
      </c>
      <c r="C35" t="s">
        <v>53</v>
      </c>
      <c r="D35">
        <v>3</v>
      </c>
      <c r="E35">
        <v>1</v>
      </c>
      <c r="F35">
        <v>1</v>
      </c>
      <c r="G35" t="s">
        <v>54</v>
      </c>
      <c r="H35" t="s">
        <v>55</v>
      </c>
      <c r="K35" t="s">
        <v>33</v>
      </c>
      <c r="L35">
        <v>2</v>
      </c>
      <c r="N35">
        <v>1</v>
      </c>
      <c r="O35" t="s">
        <v>46</v>
      </c>
      <c r="P35" t="s">
        <v>35</v>
      </c>
      <c r="Q35" t="s">
        <v>135</v>
      </c>
      <c r="S35" t="s">
        <v>56</v>
      </c>
      <c r="T35">
        <v>1</v>
      </c>
      <c r="V35">
        <v>2</v>
      </c>
      <c r="W35" t="s">
        <v>123</v>
      </c>
      <c r="X35" t="s">
        <v>69</v>
      </c>
      <c r="AA35" t="s">
        <v>63</v>
      </c>
      <c r="AB35">
        <v>1</v>
      </c>
      <c r="AD35">
        <v>1</v>
      </c>
      <c r="AE35" t="s">
        <v>103</v>
      </c>
      <c r="AI35">
        <v>8</v>
      </c>
      <c r="AJ35">
        <v>39</v>
      </c>
      <c r="AK35">
        <v>120</v>
      </c>
      <c r="AL35">
        <v>2</v>
      </c>
    </row>
    <row r="36" spans="1:38" x14ac:dyDescent="0.25">
      <c r="A36" t="s">
        <v>230</v>
      </c>
      <c r="B36">
        <v>34</v>
      </c>
      <c r="C36" t="s">
        <v>53</v>
      </c>
      <c r="D36">
        <v>3</v>
      </c>
      <c r="E36">
        <v>1</v>
      </c>
      <c r="F36">
        <v>1</v>
      </c>
      <c r="G36" t="s">
        <v>114</v>
      </c>
      <c r="H36" t="s">
        <v>55</v>
      </c>
      <c r="K36" t="s">
        <v>33</v>
      </c>
      <c r="L36">
        <v>1</v>
      </c>
      <c r="N36">
        <v>3</v>
      </c>
      <c r="O36" t="s">
        <v>46</v>
      </c>
      <c r="P36" t="s">
        <v>133</v>
      </c>
      <c r="Q36" t="s">
        <v>135</v>
      </c>
      <c r="S36" t="s">
        <v>56</v>
      </c>
      <c r="T36">
        <v>2</v>
      </c>
      <c r="V36">
        <v>3</v>
      </c>
      <c r="W36" t="s">
        <v>123</v>
      </c>
      <c r="X36" t="s">
        <v>69</v>
      </c>
      <c r="Y36" t="s">
        <v>87</v>
      </c>
      <c r="AA36" t="s">
        <v>38</v>
      </c>
      <c r="AB36">
        <v>1</v>
      </c>
      <c r="AC36">
        <v>1</v>
      </c>
      <c r="AD36">
        <v>1</v>
      </c>
      <c r="AE36" t="s">
        <v>155</v>
      </c>
      <c r="AI36">
        <v>12</v>
      </c>
      <c r="AJ36">
        <v>50</v>
      </c>
      <c r="AK36">
        <v>120</v>
      </c>
      <c r="AL36">
        <v>2</v>
      </c>
    </row>
    <row r="37" spans="1:38" x14ac:dyDescent="0.25">
      <c r="A37" t="s">
        <v>231</v>
      </c>
      <c r="B37">
        <v>35</v>
      </c>
      <c r="C37" t="s">
        <v>53</v>
      </c>
      <c r="D37">
        <v>3</v>
      </c>
      <c r="E37">
        <v>1</v>
      </c>
      <c r="F37">
        <v>1</v>
      </c>
      <c r="G37" t="s">
        <v>115</v>
      </c>
      <c r="H37" t="s">
        <v>83</v>
      </c>
      <c r="I37" t="s">
        <v>117</v>
      </c>
      <c r="K37" t="s">
        <v>33</v>
      </c>
      <c r="L37">
        <v>2</v>
      </c>
      <c r="N37">
        <v>3</v>
      </c>
      <c r="O37" t="s">
        <v>34</v>
      </c>
      <c r="S37" t="s">
        <v>48</v>
      </c>
      <c r="T37">
        <v>3</v>
      </c>
      <c r="V37">
        <v>1</v>
      </c>
      <c r="W37" t="s">
        <v>49</v>
      </c>
      <c r="AA37" t="s">
        <v>43</v>
      </c>
      <c r="AB37">
        <v>1</v>
      </c>
      <c r="AD37">
        <v>3</v>
      </c>
      <c r="AE37" t="s">
        <v>138</v>
      </c>
      <c r="AF37" t="s">
        <v>139</v>
      </c>
      <c r="AI37">
        <v>12</v>
      </c>
      <c r="AJ37">
        <v>39</v>
      </c>
      <c r="AK37">
        <v>120</v>
      </c>
      <c r="AL37">
        <v>2</v>
      </c>
    </row>
    <row r="38" spans="1:38" x14ac:dyDescent="0.25">
      <c r="A38" t="s">
        <v>232</v>
      </c>
      <c r="B38">
        <v>36</v>
      </c>
      <c r="C38" t="s">
        <v>53</v>
      </c>
      <c r="D38">
        <v>1</v>
      </c>
      <c r="E38">
        <v>1</v>
      </c>
      <c r="F38">
        <v>1</v>
      </c>
      <c r="G38" t="s">
        <v>115</v>
      </c>
      <c r="K38" t="s">
        <v>33</v>
      </c>
      <c r="L38">
        <v>3</v>
      </c>
      <c r="N38">
        <v>1</v>
      </c>
      <c r="O38" t="s">
        <v>46</v>
      </c>
      <c r="S38" t="s">
        <v>48</v>
      </c>
      <c r="T38">
        <v>2</v>
      </c>
      <c r="V38">
        <v>1</v>
      </c>
      <c r="W38" t="s">
        <v>49</v>
      </c>
      <c r="AA38" t="s">
        <v>45</v>
      </c>
      <c r="AB38">
        <v>1</v>
      </c>
      <c r="AD38">
        <v>1</v>
      </c>
      <c r="AE38" t="s">
        <v>47</v>
      </c>
      <c r="AI38">
        <v>3</v>
      </c>
      <c r="AJ38">
        <v>29</v>
      </c>
      <c r="AK38">
        <v>120</v>
      </c>
      <c r="AL38">
        <v>2</v>
      </c>
    </row>
    <row r="39" spans="1:38" x14ac:dyDescent="0.25">
      <c r="A39" t="s">
        <v>233</v>
      </c>
      <c r="B39">
        <v>37</v>
      </c>
      <c r="C39" t="s">
        <v>53</v>
      </c>
      <c r="D39">
        <v>1</v>
      </c>
      <c r="E39">
        <v>1</v>
      </c>
      <c r="F39">
        <v>1</v>
      </c>
      <c r="G39" t="s">
        <v>54</v>
      </c>
      <c r="H39" t="s">
        <v>55</v>
      </c>
      <c r="I39" t="s">
        <v>117</v>
      </c>
      <c r="J39" t="s">
        <v>98</v>
      </c>
      <c r="K39" t="s">
        <v>33</v>
      </c>
      <c r="L39">
        <v>2</v>
      </c>
      <c r="N39">
        <v>2</v>
      </c>
      <c r="O39" t="s">
        <v>46</v>
      </c>
      <c r="P39" t="s">
        <v>35</v>
      </c>
      <c r="S39" t="s">
        <v>48</v>
      </c>
      <c r="T39">
        <v>3</v>
      </c>
      <c r="V39">
        <v>1</v>
      </c>
      <c r="W39" t="s">
        <v>49</v>
      </c>
      <c r="AA39" t="s">
        <v>63</v>
      </c>
      <c r="AB39">
        <v>1</v>
      </c>
      <c r="AD39">
        <v>1</v>
      </c>
      <c r="AE39" t="s">
        <v>72</v>
      </c>
      <c r="AF39" t="s">
        <v>95</v>
      </c>
      <c r="AI39">
        <v>9</v>
      </c>
      <c r="AJ39">
        <v>42</v>
      </c>
      <c r="AK39">
        <v>120</v>
      </c>
      <c r="AL39">
        <v>2</v>
      </c>
    </row>
    <row r="40" spans="1:38" x14ac:dyDescent="0.25">
      <c r="A40" t="s">
        <v>234</v>
      </c>
      <c r="B40">
        <v>38</v>
      </c>
      <c r="C40" t="s">
        <v>53</v>
      </c>
      <c r="D40">
        <v>3</v>
      </c>
      <c r="E40">
        <v>1</v>
      </c>
      <c r="F40">
        <v>2</v>
      </c>
      <c r="G40" t="s">
        <v>54</v>
      </c>
      <c r="K40" t="s">
        <v>33</v>
      </c>
      <c r="L40">
        <v>2</v>
      </c>
      <c r="N40">
        <v>1</v>
      </c>
      <c r="O40" t="s">
        <v>46</v>
      </c>
      <c r="P40" t="s">
        <v>66</v>
      </c>
      <c r="S40" t="s">
        <v>48</v>
      </c>
      <c r="T40">
        <v>1</v>
      </c>
      <c r="V40">
        <v>2</v>
      </c>
      <c r="W40" t="s">
        <v>49</v>
      </c>
      <c r="X40" t="s">
        <v>50</v>
      </c>
      <c r="AA40" t="s">
        <v>38</v>
      </c>
      <c r="AB40">
        <v>1</v>
      </c>
      <c r="AC40">
        <v>2</v>
      </c>
      <c r="AD40">
        <v>1</v>
      </c>
      <c r="AE40" t="s">
        <v>155</v>
      </c>
      <c r="AI40">
        <v>8</v>
      </c>
      <c r="AJ40">
        <v>44</v>
      </c>
      <c r="AK40">
        <v>120</v>
      </c>
      <c r="AL40">
        <v>2</v>
      </c>
    </row>
    <row r="41" spans="1:38" x14ac:dyDescent="0.25">
      <c r="A41" t="s">
        <v>235</v>
      </c>
      <c r="B41">
        <v>39</v>
      </c>
      <c r="C41" t="s">
        <v>53</v>
      </c>
      <c r="D41">
        <v>3</v>
      </c>
      <c r="E41">
        <v>1</v>
      </c>
      <c r="F41">
        <v>2</v>
      </c>
      <c r="G41" t="s">
        <v>115</v>
      </c>
      <c r="H41" t="s">
        <v>83</v>
      </c>
      <c r="K41" t="s">
        <v>33</v>
      </c>
      <c r="L41">
        <v>1</v>
      </c>
      <c r="N41">
        <v>1</v>
      </c>
      <c r="O41" t="s">
        <v>34</v>
      </c>
      <c r="S41" t="s">
        <v>43</v>
      </c>
      <c r="T41">
        <v>1</v>
      </c>
      <c r="V41">
        <v>2</v>
      </c>
      <c r="W41" t="s">
        <v>138</v>
      </c>
      <c r="X41" t="s">
        <v>74</v>
      </c>
      <c r="AA41" t="s">
        <v>45</v>
      </c>
      <c r="AB41">
        <v>3</v>
      </c>
      <c r="AD41">
        <v>3</v>
      </c>
      <c r="AE41" t="s">
        <v>47</v>
      </c>
      <c r="AF41" t="s">
        <v>76</v>
      </c>
      <c r="AI41">
        <v>11</v>
      </c>
      <c r="AJ41">
        <v>45</v>
      </c>
      <c r="AK41">
        <v>120</v>
      </c>
      <c r="AL41">
        <v>2</v>
      </c>
    </row>
    <row r="42" spans="1:38" x14ac:dyDescent="0.25">
      <c r="A42" t="s">
        <v>236</v>
      </c>
      <c r="B42">
        <v>40</v>
      </c>
      <c r="C42" t="s">
        <v>43</v>
      </c>
      <c r="D42">
        <v>3</v>
      </c>
      <c r="F42">
        <v>2</v>
      </c>
      <c r="G42" t="s">
        <v>138</v>
      </c>
      <c r="H42" t="s">
        <v>139</v>
      </c>
      <c r="I42" t="s">
        <v>140</v>
      </c>
      <c r="J42" t="s">
        <v>141</v>
      </c>
      <c r="K42" t="s">
        <v>63</v>
      </c>
      <c r="L42">
        <v>2</v>
      </c>
      <c r="N42">
        <v>2</v>
      </c>
      <c r="O42" t="s">
        <v>103</v>
      </c>
      <c r="S42" t="s">
        <v>53</v>
      </c>
      <c r="T42">
        <v>3</v>
      </c>
      <c r="U42">
        <v>1</v>
      </c>
      <c r="V42">
        <v>1</v>
      </c>
      <c r="W42" t="s">
        <v>115</v>
      </c>
      <c r="X42" t="s">
        <v>83</v>
      </c>
      <c r="AA42" t="s">
        <v>33</v>
      </c>
      <c r="AB42">
        <v>3</v>
      </c>
      <c r="AD42">
        <v>3</v>
      </c>
      <c r="AE42" t="s">
        <v>65</v>
      </c>
      <c r="AI42">
        <v>15</v>
      </c>
      <c r="AJ42">
        <v>40</v>
      </c>
      <c r="AK42">
        <v>120</v>
      </c>
      <c r="AL42">
        <v>2</v>
      </c>
    </row>
    <row r="43" spans="1:38" x14ac:dyDescent="0.25">
      <c r="A43" t="s">
        <v>237</v>
      </c>
      <c r="B43">
        <v>41</v>
      </c>
      <c r="C43" t="s">
        <v>53</v>
      </c>
      <c r="D43">
        <v>3</v>
      </c>
      <c r="E43">
        <v>1</v>
      </c>
      <c r="F43">
        <v>1</v>
      </c>
      <c r="G43" t="s">
        <v>115</v>
      </c>
      <c r="H43" t="s">
        <v>55</v>
      </c>
      <c r="K43" t="s">
        <v>33</v>
      </c>
      <c r="L43">
        <v>3</v>
      </c>
      <c r="N43">
        <v>2</v>
      </c>
      <c r="O43" t="s">
        <v>65</v>
      </c>
      <c r="P43" t="s">
        <v>35</v>
      </c>
      <c r="Q43" t="s">
        <v>134</v>
      </c>
      <c r="S43" t="s">
        <v>43</v>
      </c>
      <c r="T43">
        <v>1</v>
      </c>
      <c r="V43">
        <v>3</v>
      </c>
      <c r="W43" t="s">
        <v>138</v>
      </c>
      <c r="X43" t="s">
        <v>139</v>
      </c>
      <c r="AA43" t="s">
        <v>38</v>
      </c>
      <c r="AB43">
        <v>1</v>
      </c>
      <c r="AC43">
        <v>1</v>
      </c>
      <c r="AD43">
        <v>1</v>
      </c>
      <c r="AE43" t="s">
        <v>155</v>
      </c>
      <c r="AF43" t="s">
        <v>70</v>
      </c>
      <c r="AI43">
        <v>12</v>
      </c>
      <c r="AJ43">
        <v>43</v>
      </c>
      <c r="AK43">
        <v>120</v>
      </c>
      <c r="AL43">
        <v>2</v>
      </c>
    </row>
    <row r="44" spans="1:38" x14ac:dyDescent="0.25">
      <c r="A44" t="s">
        <v>238</v>
      </c>
      <c r="B44">
        <v>42</v>
      </c>
      <c r="C44" t="s">
        <v>53</v>
      </c>
      <c r="D44">
        <v>3</v>
      </c>
      <c r="E44">
        <v>1</v>
      </c>
      <c r="F44">
        <v>3</v>
      </c>
      <c r="G44" t="s">
        <v>54</v>
      </c>
      <c r="H44" t="s">
        <v>83</v>
      </c>
      <c r="K44" t="s">
        <v>33</v>
      </c>
      <c r="L44">
        <v>1</v>
      </c>
      <c r="N44">
        <v>2</v>
      </c>
      <c r="O44" t="s">
        <v>46</v>
      </c>
      <c r="P44" t="s">
        <v>35</v>
      </c>
      <c r="S44" t="s">
        <v>45</v>
      </c>
      <c r="T44">
        <v>3</v>
      </c>
      <c r="V44">
        <v>2</v>
      </c>
      <c r="W44" t="s">
        <v>47</v>
      </c>
      <c r="X44" t="s">
        <v>76</v>
      </c>
      <c r="Y44" t="s">
        <v>93</v>
      </c>
      <c r="AA44" t="s">
        <v>63</v>
      </c>
      <c r="AB44">
        <v>2</v>
      </c>
      <c r="AD44">
        <v>1</v>
      </c>
      <c r="AE44" t="s">
        <v>103</v>
      </c>
      <c r="AF44" t="s">
        <v>149</v>
      </c>
      <c r="AI44">
        <v>14</v>
      </c>
      <c r="AJ44">
        <v>47</v>
      </c>
      <c r="AK44">
        <v>120</v>
      </c>
      <c r="AL44">
        <v>2</v>
      </c>
    </row>
    <row r="45" spans="1:38" x14ac:dyDescent="0.25">
      <c r="A45" t="s">
        <v>239</v>
      </c>
      <c r="B45">
        <v>43</v>
      </c>
      <c r="C45" t="s">
        <v>53</v>
      </c>
      <c r="D45">
        <v>3</v>
      </c>
      <c r="E45">
        <v>2</v>
      </c>
      <c r="F45">
        <v>1</v>
      </c>
      <c r="G45" t="s">
        <v>54</v>
      </c>
      <c r="H45" t="s">
        <v>55</v>
      </c>
      <c r="I45" t="s">
        <v>97</v>
      </c>
      <c r="J45" t="s">
        <v>119</v>
      </c>
      <c r="K45" t="s">
        <v>33</v>
      </c>
      <c r="L45">
        <v>1</v>
      </c>
      <c r="N45">
        <v>1</v>
      </c>
      <c r="O45" t="s">
        <v>46</v>
      </c>
      <c r="S45" t="s">
        <v>45</v>
      </c>
      <c r="T45">
        <v>1</v>
      </c>
      <c r="V45">
        <v>1</v>
      </c>
      <c r="W45" t="s">
        <v>47</v>
      </c>
      <c r="AA45" t="s">
        <v>38</v>
      </c>
      <c r="AB45">
        <v>3</v>
      </c>
      <c r="AC45">
        <v>1</v>
      </c>
      <c r="AD45">
        <v>3</v>
      </c>
      <c r="AE45" t="s">
        <v>155</v>
      </c>
      <c r="AF45" t="s">
        <v>40</v>
      </c>
      <c r="AG45" t="s">
        <v>157</v>
      </c>
      <c r="AH45" t="s">
        <v>158</v>
      </c>
      <c r="AI45">
        <v>13</v>
      </c>
      <c r="AJ45">
        <v>51</v>
      </c>
      <c r="AK45">
        <v>120</v>
      </c>
      <c r="AL45">
        <v>2</v>
      </c>
    </row>
    <row r="46" spans="1:38" x14ac:dyDescent="0.25">
      <c r="A46" t="s">
        <v>240</v>
      </c>
      <c r="B46">
        <v>44</v>
      </c>
      <c r="C46" t="s">
        <v>53</v>
      </c>
      <c r="D46">
        <v>2</v>
      </c>
      <c r="E46">
        <v>1</v>
      </c>
      <c r="F46">
        <v>2</v>
      </c>
      <c r="G46" t="s">
        <v>54</v>
      </c>
      <c r="K46" t="s">
        <v>33</v>
      </c>
      <c r="L46">
        <v>2</v>
      </c>
      <c r="N46">
        <v>3</v>
      </c>
      <c r="O46" t="s">
        <v>46</v>
      </c>
      <c r="P46" t="s">
        <v>35</v>
      </c>
      <c r="S46" t="s">
        <v>63</v>
      </c>
      <c r="T46">
        <v>1</v>
      </c>
      <c r="V46">
        <v>1</v>
      </c>
      <c r="W46" t="s">
        <v>72</v>
      </c>
      <c r="AA46" t="s">
        <v>38</v>
      </c>
      <c r="AB46">
        <v>1</v>
      </c>
      <c r="AC46">
        <v>3</v>
      </c>
      <c r="AD46">
        <v>1</v>
      </c>
      <c r="AE46" t="s">
        <v>155</v>
      </c>
      <c r="AF46" t="s">
        <v>96</v>
      </c>
      <c r="AI46">
        <v>9</v>
      </c>
      <c r="AJ46">
        <v>31</v>
      </c>
      <c r="AK46">
        <v>120</v>
      </c>
      <c r="AL46">
        <v>2</v>
      </c>
    </row>
    <row r="47" spans="1:38" x14ac:dyDescent="0.25">
      <c r="A47" t="s">
        <v>241</v>
      </c>
      <c r="B47">
        <v>45</v>
      </c>
      <c r="C47" t="s">
        <v>53</v>
      </c>
      <c r="D47">
        <v>3</v>
      </c>
      <c r="E47">
        <v>1</v>
      </c>
      <c r="F47">
        <v>1</v>
      </c>
      <c r="G47" t="s">
        <v>54</v>
      </c>
      <c r="K47" t="s">
        <v>43</v>
      </c>
      <c r="L47">
        <v>1</v>
      </c>
      <c r="N47">
        <v>2</v>
      </c>
      <c r="O47" t="s">
        <v>138</v>
      </c>
      <c r="S47" t="s">
        <v>56</v>
      </c>
      <c r="T47">
        <v>1</v>
      </c>
      <c r="V47">
        <v>1</v>
      </c>
      <c r="W47" t="s">
        <v>123</v>
      </c>
      <c r="X47" t="s">
        <v>69</v>
      </c>
      <c r="AA47" t="s">
        <v>48</v>
      </c>
      <c r="AB47">
        <v>2</v>
      </c>
      <c r="AD47">
        <v>1</v>
      </c>
      <c r="AE47" t="s">
        <v>49</v>
      </c>
      <c r="AI47">
        <v>5</v>
      </c>
      <c r="AJ47">
        <v>31</v>
      </c>
      <c r="AK47">
        <v>120</v>
      </c>
      <c r="AL47">
        <v>2</v>
      </c>
    </row>
    <row r="48" spans="1:38" x14ac:dyDescent="0.25">
      <c r="A48" t="s">
        <v>242</v>
      </c>
      <c r="B48">
        <v>46</v>
      </c>
      <c r="C48" t="s">
        <v>53</v>
      </c>
      <c r="D48">
        <v>3</v>
      </c>
      <c r="E48">
        <v>1</v>
      </c>
      <c r="F48">
        <v>1</v>
      </c>
      <c r="G48" t="s">
        <v>54</v>
      </c>
      <c r="K48" t="s">
        <v>43</v>
      </c>
      <c r="L48">
        <v>1</v>
      </c>
      <c r="N48">
        <v>1</v>
      </c>
      <c r="O48" t="s">
        <v>138</v>
      </c>
      <c r="P48" t="s">
        <v>139</v>
      </c>
      <c r="S48" t="s">
        <v>56</v>
      </c>
      <c r="T48">
        <v>1</v>
      </c>
      <c r="V48">
        <v>2</v>
      </c>
      <c r="W48" t="s">
        <v>68</v>
      </c>
      <c r="AA48" t="s">
        <v>33</v>
      </c>
      <c r="AB48">
        <v>2</v>
      </c>
      <c r="AD48">
        <v>1</v>
      </c>
      <c r="AE48" t="s">
        <v>65</v>
      </c>
      <c r="AI48">
        <v>5</v>
      </c>
      <c r="AJ48">
        <v>28</v>
      </c>
      <c r="AK48">
        <v>120</v>
      </c>
      <c r="AL48">
        <v>2</v>
      </c>
    </row>
    <row r="49" spans="1:38" x14ac:dyDescent="0.25">
      <c r="A49" t="s">
        <v>243</v>
      </c>
      <c r="B49">
        <v>47</v>
      </c>
      <c r="C49" t="s">
        <v>53</v>
      </c>
      <c r="D49">
        <v>3</v>
      </c>
      <c r="E49">
        <v>3</v>
      </c>
      <c r="F49">
        <v>3</v>
      </c>
      <c r="G49" t="s">
        <v>115</v>
      </c>
      <c r="H49" t="s">
        <v>55</v>
      </c>
      <c r="K49" t="s">
        <v>43</v>
      </c>
      <c r="L49">
        <v>1</v>
      </c>
      <c r="N49">
        <v>3</v>
      </c>
      <c r="O49" t="s">
        <v>138</v>
      </c>
      <c r="P49" t="s">
        <v>99</v>
      </c>
      <c r="S49" t="s">
        <v>56</v>
      </c>
      <c r="T49">
        <v>3</v>
      </c>
      <c r="V49">
        <v>3</v>
      </c>
      <c r="W49" t="s">
        <v>57</v>
      </c>
      <c r="X49" t="s">
        <v>69</v>
      </c>
      <c r="Y49" t="s">
        <v>85</v>
      </c>
      <c r="Z49" t="s">
        <v>127</v>
      </c>
      <c r="AA49" t="s">
        <v>45</v>
      </c>
      <c r="AB49">
        <v>3</v>
      </c>
      <c r="AD49">
        <v>3</v>
      </c>
      <c r="AE49" t="s">
        <v>47</v>
      </c>
      <c r="AF49" t="s">
        <v>76</v>
      </c>
      <c r="AG49" t="s">
        <v>93</v>
      </c>
      <c r="AH49" t="s">
        <v>94</v>
      </c>
      <c r="AI49">
        <v>24</v>
      </c>
      <c r="AJ49">
        <v>65</v>
      </c>
      <c r="AK49">
        <v>120</v>
      </c>
      <c r="AL49">
        <v>2</v>
      </c>
    </row>
    <row r="50" spans="1:38" x14ac:dyDescent="0.25">
      <c r="A50" t="s">
        <v>244</v>
      </c>
      <c r="B50">
        <v>48</v>
      </c>
      <c r="C50" t="s">
        <v>56</v>
      </c>
      <c r="D50">
        <v>1</v>
      </c>
      <c r="F50">
        <v>1</v>
      </c>
      <c r="G50" t="s">
        <v>123</v>
      </c>
      <c r="H50" t="s">
        <v>125</v>
      </c>
      <c r="I50" t="s">
        <v>126</v>
      </c>
      <c r="K50" t="s">
        <v>63</v>
      </c>
      <c r="L50">
        <v>2</v>
      </c>
      <c r="N50">
        <v>1</v>
      </c>
      <c r="O50" t="s">
        <v>103</v>
      </c>
      <c r="S50" t="s">
        <v>53</v>
      </c>
      <c r="T50">
        <v>3</v>
      </c>
      <c r="U50">
        <v>1</v>
      </c>
      <c r="V50">
        <v>1</v>
      </c>
      <c r="W50" t="s">
        <v>54</v>
      </c>
      <c r="X50" t="s">
        <v>83</v>
      </c>
      <c r="AA50" t="s">
        <v>43</v>
      </c>
      <c r="AB50">
        <v>2</v>
      </c>
      <c r="AD50">
        <v>1</v>
      </c>
      <c r="AE50" t="s">
        <v>138</v>
      </c>
      <c r="AF50" t="s">
        <v>99</v>
      </c>
      <c r="AI50">
        <v>8</v>
      </c>
      <c r="AJ50">
        <v>42</v>
      </c>
      <c r="AK50">
        <v>120</v>
      </c>
      <c r="AL50">
        <v>2</v>
      </c>
    </row>
    <row r="51" spans="1:38" x14ac:dyDescent="0.25">
      <c r="A51" t="s">
        <v>245</v>
      </c>
      <c r="B51">
        <v>49</v>
      </c>
      <c r="C51" t="s">
        <v>56</v>
      </c>
      <c r="D51">
        <v>1</v>
      </c>
      <c r="F51">
        <v>3</v>
      </c>
      <c r="G51" t="s">
        <v>123</v>
      </c>
      <c r="H51" t="s">
        <v>69</v>
      </c>
      <c r="I51" t="s">
        <v>87</v>
      </c>
      <c r="K51" t="s">
        <v>38</v>
      </c>
      <c r="L51">
        <v>1</v>
      </c>
      <c r="M51">
        <v>3</v>
      </c>
      <c r="N51">
        <v>2</v>
      </c>
      <c r="O51" t="s">
        <v>155</v>
      </c>
      <c r="P51" t="s">
        <v>70</v>
      </c>
      <c r="S51" t="s">
        <v>53</v>
      </c>
      <c r="T51">
        <v>3</v>
      </c>
      <c r="U51">
        <v>1</v>
      </c>
      <c r="V51">
        <v>1</v>
      </c>
      <c r="W51" t="s">
        <v>115</v>
      </c>
      <c r="X51" t="s">
        <v>55</v>
      </c>
      <c r="AA51" t="s">
        <v>43</v>
      </c>
      <c r="AB51">
        <v>1</v>
      </c>
      <c r="AD51">
        <v>2</v>
      </c>
      <c r="AE51" t="s">
        <v>138</v>
      </c>
      <c r="AI51">
        <v>12</v>
      </c>
      <c r="AJ51">
        <v>45</v>
      </c>
      <c r="AK51">
        <v>120</v>
      </c>
      <c r="AL51">
        <v>2</v>
      </c>
    </row>
    <row r="52" spans="1:38" x14ac:dyDescent="0.25">
      <c r="A52" t="s">
        <v>246</v>
      </c>
      <c r="B52">
        <v>50</v>
      </c>
      <c r="C52" t="s">
        <v>48</v>
      </c>
      <c r="D52">
        <v>1</v>
      </c>
      <c r="F52">
        <v>1</v>
      </c>
      <c r="G52" t="s">
        <v>129</v>
      </c>
      <c r="H52" t="s">
        <v>50</v>
      </c>
      <c r="K52" t="s">
        <v>33</v>
      </c>
      <c r="L52">
        <v>3</v>
      </c>
      <c r="N52">
        <v>3</v>
      </c>
      <c r="O52" t="s">
        <v>34</v>
      </c>
      <c r="P52" t="s">
        <v>66</v>
      </c>
      <c r="S52" t="s">
        <v>53</v>
      </c>
      <c r="T52">
        <v>2</v>
      </c>
      <c r="U52">
        <v>1</v>
      </c>
      <c r="V52">
        <v>2</v>
      </c>
      <c r="W52" t="s">
        <v>54</v>
      </c>
      <c r="X52" t="s">
        <v>116</v>
      </c>
      <c r="AA52" t="s">
        <v>43</v>
      </c>
      <c r="AB52">
        <v>3</v>
      </c>
      <c r="AD52">
        <v>1</v>
      </c>
      <c r="AE52" t="s">
        <v>138</v>
      </c>
      <c r="AF52" t="s">
        <v>99</v>
      </c>
      <c r="AG52" t="s">
        <v>75</v>
      </c>
      <c r="AI52">
        <v>13</v>
      </c>
      <c r="AJ52">
        <v>44</v>
      </c>
      <c r="AK52">
        <v>120</v>
      </c>
      <c r="AL52">
        <v>2</v>
      </c>
    </row>
    <row r="53" spans="1:38" x14ac:dyDescent="0.25">
      <c r="A53" t="s">
        <v>247</v>
      </c>
      <c r="B53">
        <v>51</v>
      </c>
      <c r="C53" t="s">
        <v>48</v>
      </c>
      <c r="D53">
        <v>3</v>
      </c>
      <c r="F53">
        <v>1</v>
      </c>
      <c r="G53" t="s">
        <v>49</v>
      </c>
      <c r="K53" t="s">
        <v>45</v>
      </c>
      <c r="L53">
        <v>3</v>
      </c>
      <c r="N53">
        <v>1</v>
      </c>
      <c r="O53" t="s">
        <v>86</v>
      </c>
      <c r="S53" t="s">
        <v>53</v>
      </c>
      <c r="T53">
        <v>2</v>
      </c>
      <c r="U53">
        <v>1</v>
      </c>
      <c r="V53">
        <v>1</v>
      </c>
      <c r="W53" t="s">
        <v>114</v>
      </c>
      <c r="AA53" t="s">
        <v>43</v>
      </c>
      <c r="AB53">
        <v>2</v>
      </c>
      <c r="AD53">
        <v>3</v>
      </c>
      <c r="AE53" t="s">
        <v>138</v>
      </c>
      <c r="AI53">
        <v>8</v>
      </c>
      <c r="AJ53">
        <v>31</v>
      </c>
      <c r="AK53">
        <v>120</v>
      </c>
      <c r="AL53">
        <v>2</v>
      </c>
    </row>
    <row r="54" spans="1:38" x14ac:dyDescent="0.25">
      <c r="A54" t="s">
        <v>248</v>
      </c>
      <c r="B54">
        <v>52</v>
      </c>
      <c r="C54" t="s">
        <v>48</v>
      </c>
      <c r="D54">
        <v>1</v>
      </c>
      <c r="F54">
        <v>1</v>
      </c>
      <c r="G54" t="s">
        <v>49</v>
      </c>
      <c r="H54" t="s">
        <v>84</v>
      </c>
      <c r="K54" t="s">
        <v>63</v>
      </c>
      <c r="L54">
        <v>3</v>
      </c>
      <c r="N54">
        <v>3</v>
      </c>
      <c r="O54" t="s">
        <v>103</v>
      </c>
      <c r="P54" t="s">
        <v>149</v>
      </c>
      <c r="Q54" t="s">
        <v>104</v>
      </c>
      <c r="R54" t="s">
        <v>154</v>
      </c>
      <c r="S54" t="s">
        <v>53</v>
      </c>
      <c r="T54">
        <v>1</v>
      </c>
      <c r="U54">
        <v>3</v>
      </c>
      <c r="V54">
        <v>3</v>
      </c>
      <c r="W54" t="s">
        <v>54</v>
      </c>
      <c r="X54" t="s">
        <v>116</v>
      </c>
      <c r="Y54" t="s">
        <v>117</v>
      </c>
      <c r="Z54" t="s">
        <v>98</v>
      </c>
      <c r="AA54" t="s">
        <v>43</v>
      </c>
      <c r="AB54">
        <v>3</v>
      </c>
      <c r="AD54">
        <v>3</v>
      </c>
      <c r="AE54" t="s">
        <v>138</v>
      </c>
      <c r="AF54" t="s">
        <v>74</v>
      </c>
      <c r="AG54" t="s">
        <v>75</v>
      </c>
      <c r="AH54" t="s">
        <v>141</v>
      </c>
      <c r="AI54">
        <v>23</v>
      </c>
      <c r="AJ54">
        <v>147</v>
      </c>
      <c r="AK54">
        <v>120</v>
      </c>
      <c r="AL54">
        <v>2</v>
      </c>
    </row>
    <row r="55" spans="1:38" x14ac:dyDescent="0.25">
      <c r="A55" t="s">
        <v>249</v>
      </c>
      <c r="B55">
        <v>53</v>
      </c>
      <c r="C55" t="s">
        <v>53</v>
      </c>
      <c r="D55">
        <v>3</v>
      </c>
      <c r="E55">
        <v>1</v>
      </c>
      <c r="F55">
        <v>2</v>
      </c>
      <c r="G55" t="s">
        <v>54</v>
      </c>
      <c r="H55" t="s">
        <v>83</v>
      </c>
      <c r="K55" t="s">
        <v>43</v>
      </c>
      <c r="L55">
        <v>1</v>
      </c>
      <c r="N55">
        <v>2</v>
      </c>
      <c r="O55" t="s">
        <v>138</v>
      </c>
      <c r="P55" t="s">
        <v>139</v>
      </c>
      <c r="S55" t="s">
        <v>48</v>
      </c>
      <c r="T55">
        <v>3</v>
      </c>
      <c r="V55">
        <v>2</v>
      </c>
      <c r="W55" t="s">
        <v>49</v>
      </c>
      <c r="X55" t="s">
        <v>50</v>
      </c>
      <c r="Y55" t="s">
        <v>130</v>
      </c>
      <c r="Z55" t="s">
        <v>131</v>
      </c>
      <c r="AA55" t="s">
        <v>38</v>
      </c>
      <c r="AB55">
        <v>2</v>
      </c>
      <c r="AC55">
        <v>1</v>
      </c>
      <c r="AD55">
        <v>1</v>
      </c>
      <c r="AE55" t="s">
        <v>155</v>
      </c>
      <c r="AF55" t="s">
        <v>96</v>
      </c>
      <c r="AG55" t="s">
        <v>41</v>
      </c>
      <c r="AI55">
        <v>15</v>
      </c>
      <c r="AJ55">
        <v>60</v>
      </c>
      <c r="AK55">
        <v>120</v>
      </c>
      <c r="AL55">
        <v>2</v>
      </c>
    </row>
    <row r="56" spans="1:38" x14ac:dyDescent="0.25">
      <c r="A56" t="s">
        <v>250</v>
      </c>
      <c r="B56">
        <v>54</v>
      </c>
      <c r="C56" t="s">
        <v>53</v>
      </c>
      <c r="D56">
        <v>3</v>
      </c>
      <c r="E56">
        <v>1</v>
      </c>
      <c r="F56">
        <v>1</v>
      </c>
      <c r="G56" t="s">
        <v>115</v>
      </c>
      <c r="K56" t="s">
        <v>43</v>
      </c>
      <c r="L56">
        <v>2</v>
      </c>
      <c r="N56">
        <v>2</v>
      </c>
      <c r="O56" t="s">
        <v>138</v>
      </c>
      <c r="P56" t="s">
        <v>139</v>
      </c>
      <c r="S56" t="s">
        <v>33</v>
      </c>
      <c r="T56">
        <v>2</v>
      </c>
      <c r="V56">
        <v>1</v>
      </c>
      <c r="W56" t="s">
        <v>46</v>
      </c>
      <c r="X56" t="s">
        <v>133</v>
      </c>
      <c r="AA56" t="s">
        <v>45</v>
      </c>
      <c r="AB56">
        <v>2</v>
      </c>
      <c r="AD56">
        <v>1</v>
      </c>
      <c r="AE56" t="s">
        <v>86</v>
      </c>
      <c r="AF56" t="s">
        <v>144</v>
      </c>
      <c r="AI56">
        <v>9</v>
      </c>
      <c r="AJ56">
        <v>28</v>
      </c>
      <c r="AK56">
        <v>120</v>
      </c>
      <c r="AL56">
        <v>2</v>
      </c>
    </row>
    <row r="57" spans="1:38" x14ac:dyDescent="0.25">
      <c r="A57" t="s">
        <v>251</v>
      </c>
      <c r="B57">
        <v>55</v>
      </c>
      <c r="C57" t="s">
        <v>53</v>
      </c>
      <c r="D57">
        <v>3</v>
      </c>
      <c r="E57">
        <v>1</v>
      </c>
      <c r="F57">
        <v>2</v>
      </c>
      <c r="G57" t="s">
        <v>54</v>
      </c>
      <c r="K57" t="s">
        <v>43</v>
      </c>
      <c r="L57">
        <v>2</v>
      </c>
      <c r="N57">
        <v>1</v>
      </c>
      <c r="O57" t="s">
        <v>138</v>
      </c>
      <c r="P57" t="s">
        <v>139</v>
      </c>
      <c r="S57" t="s">
        <v>33</v>
      </c>
      <c r="T57">
        <v>2</v>
      </c>
      <c r="V57">
        <v>2</v>
      </c>
      <c r="W57" t="s">
        <v>34</v>
      </c>
      <c r="AA57" t="s">
        <v>63</v>
      </c>
      <c r="AB57">
        <v>1</v>
      </c>
      <c r="AD57">
        <v>2</v>
      </c>
      <c r="AE57" t="s">
        <v>103</v>
      </c>
      <c r="AI57">
        <v>8</v>
      </c>
      <c r="AJ57">
        <v>50</v>
      </c>
      <c r="AK57">
        <v>120</v>
      </c>
      <c r="AL57">
        <v>2</v>
      </c>
    </row>
    <row r="58" spans="1:38" x14ac:dyDescent="0.25">
      <c r="A58" t="s">
        <v>252</v>
      </c>
      <c r="B58">
        <v>56</v>
      </c>
      <c r="C58" t="s">
        <v>33</v>
      </c>
      <c r="D58">
        <v>3</v>
      </c>
      <c r="F58">
        <v>1</v>
      </c>
      <c r="G58" t="s">
        <v>65</v>
      </c>
      <c r="H58" t="s">
        <v>35</v>
      </c>
      <c r="I58" t="s">
        <v>134</v>
      </c>
      <c r="K58" t="s">
        <v>38</v>
      </c>
      <c r="L58">
        <v>3</v>
      </c>
      <c r="M58">
        <v>1</v>
      </c>
      <c r="N58">
        <v>1</v>
      </c>
      <c r="O58" t="s">
        <v>155</v>
      </c>
      <c r="P58" t="s">
        <v>96</v>
      </c>
      <c r="Q58" t="s">
        <v>157</v>
      </c>
      <c r="S58" t="s">
        <v>53</v>
      </c>
      <c r="T58">
        <v>3</v>
      </c>
      <c r="U58">
        <v>1</v>
      </c>
      <c r="V58">
        <v>1</v>
      </c>
      <c r="W58" t="s">
        <v>115</v>
      </c>
      <c r="X58" t="s">
        <v>55</v>
      </c>
      <c r="AA58" t="s">
        <v>43</v>
      </c>
      <c r="AB58">
        <v>2</v>
      </c>
      <c r="AD58">
        <v>1</v>
      </c>
      <c r="AE58" t="s">
        <v>138</v>
      </c>
      <c r="AF58" t="s">
        <v>139</v>
      </c>
      <c r="AI58">
        <v>13</v>
      </c>
      <c r="AJ58">
        <v>37</v>
      </c>
      <c r="AK58">
        <v>120</v>
      </c>
      <c r="AL58">
        <v>2</v>
      </c>
    </row>
    <row r="59" spans="1:38" x14ac:dyDescent="0.25">
      <c r="A59" t="s">
        <v>253</v>
      </c>
      <c r="B59">
        <v>57</v>
      </c>
      <c r="C59" t="s">
        <v>53</v>
      </c>
      <c r="D59">
        <v>3</v>
      </c>
      <c r="E59">
        <v>1</v>
      </c>
      <c r="F59">
        <v>1</v>
      </c>
      <c r="G59" t="s">
        <v>115</v>
      </c>
      <c r="H59" t="s">
        <v>55</v>
      </c>
      <c r="I59" t="s">
        <v>117</v>
      </c>
      <c r="J59" t="s">
        <v>118</v>
      </c>
      <c r="K59" t="s">
        <v>43</v>
      </c>
      <c r="L59">
        <v>3</v>
      </c>
      <c r="N59">
        <v>3</v>
      </c>
      <c r="O59" t="s">
        <v>138</v>
      </c>
      <c r="P59" t="s">
        <v>74</v>
      </c>
      <c r="Q59" t="s">
        <v>140</v>
      </c>
      <c r="R59" t="s">
        <v>142</v>
      </c>
      <c r="S59" t="s">
        <v>45</v>
      </c>
      <c r="T59">
        <v>2</v>
      </c>
      <c r="V59">
        <v>1</v>
      </c>
      <c r="W59" t="s">
        <v>47</v>
      </c>
      <c r="X59" t="s">
        <v>144</v>
      </c>
      <c r="AA59" t="s">
        <v>63</v>
      </c>
      <c r="AB59">
        <v>3</v>
      </c>
      <c r="AD59">
        <v>2</v>
      </c>
      <c r="AE59" t="s">
        <v>103</v>
      </c>
      <c r="AF59" t="s">
        <v>149</v>
      </c>
      <c r="AG59" t="s">
        <v>104</v>
      </c>
      <c r="AH59" t="s">
        <v>153</v>
      </c>
      <c r="AI59">
        <v>20</v>
      </c>
      <c r="AJ59">
        <v>119</v>
      </c>
      <c r="AK59">
        <v>120</v>
      </c>
      <c r="AL59">
        <v>2</v>
      </c>
    </row>
    <row r="60" spans="1:38" x14ac:dyDescent="0.25">
      <c r="A60" t="s">
        <v>254</v>
      </c>
      <c r="B60">
        <v>58</v>
      </c>
      <c r="C60" t="s">
        <v>45</v>
      </c>
      <c r="D60">
        <v>3</v>
      </c>
      <c r="F60">
        <v>3</v>
      </c>
      <c r="G60" t="s">
        <v>86</v>
      </c>
      <c r="H60" t="s">
        <v>76</v>
      </c>
      <c r="K60" t="s">
        <v>38</v>
      </c>
      <c r="L60">
        <v>1</v>
      </c>
      <c r="M60">
        <v>2</v>
      </c>
      <c r="N60">
        <v>1</v>
      </c>
      <c r="O60" t="s">
        <v>155</v>
      </c>
      <c r="P60" t="s">
        <v>70</v>
      </c>
      <c r="S60" t="s">
        <v>53</v>
      </c>
      <c r="T60">
        <v>3</v>
      </c>
      <c r="U60">
        <v>1</v>
      </c>
      <c r="V60">
        <v>1</v>
      </c>
      <c r="W60" t="s">
        <v>115</v>
      </c>
      <c r="AA60" t="s">
        <v>43</v>
      </c>
      <c r="AB60">
        <v>3</v>
      </c>
      <c r="AD60">
        <v>1</v>
      </c>
      <c r="AE60" t="s">
        <v>138</v>
      </c>
      <c r="AF60" t="s">
        <v>74</v>
      </c>
      <c r="AG60" t="s">
        <v>140</v>
      </c>
      <c r="AI60">
        <v>13</v>
      </c>
      <c r="AJ60">
        <v>51</v>
      </c>
      <c r="AK60">
        <v>120</v>
      </c>
      <c r="AL60">
        <v>2</v>
      </c>
    </row>
    <row r="61" spans="1:38" x14ac:dyDescent="0.25">
      <c r="A61" t="s">
        <v>255</v>
      </c>
      <c r="B61">
        <v>59</v>
      </c>
      <c r="C61" t="s">
        <v>53</v>
      </c>
      <c r="D61">
        <v>2</v>
      </c>
      <c r="E61">
        <v>1</v>
      </c>
      <c r="F61">
        <v>1</v>
      </c>
      <c r="G61" t="s">
        <v>54</v>
      </c>
      <c r="H61" t="s">
        <v>55</v>
      </c>
      <c r="I61" t="s">
        <v>117</v>
      </c>
      <c r="J61" t="s">
        <v>119</v>
      </c>
      <c r="K61" t="s">
        <v>43</v>
      </c>
      <c r="L61">
        <v>3</v>
      </c>
      <c r="N61">
        <v>3</v>
      </c>
      <c r="O61" t="s">
        <v>138</v>
      </c>
      <c r="P61" t="s">
        <v>99</v>
      </c>
      <c r="Q61" t="s">
        <v>140</v>
      </c>
      <c r="S61" t="s">
        <v>63</v>
      </c>
      <c r="T61">
        <v>3</v>
      </c>
      <c r="V61">
        <v>3</v>
      </c>
      <c r="W61" t="s">
        <v>103</v>
      </c>
      <c r="X61" t="s">
        <v>149</v>
      </c>
      <c r="Y61" t="s">
        <v>151</v>
      </c>
      <c r="AA61" t="s">
        <v>38</v>
      </c>
      <c r="AB61">
        <v>1</v>
      </c>
      <c r="AC61">
        <v>1</v>
      </c>
      <c r="AD61">
        <v>1</v>
      </c>
      <c r="AE61" t="s">
        <v>155</v>
      </c>
      <c r="AI61">
        <v>16</v>
      </c>
      <c r="AJ61">
        <v>52</v>
      </c>
      <c r="AK61">
        <v>120</v>
      </c>
      <c r="AL61">
        <v>2</v>
      </c>
    </row>
    <row r="62" spans="1:38" x14ac:dyDescent="0.25">
      <c r="A62" t="s">
        <v>256</v>
      </c>
      <c r="B62">
        <v>60</v>
      </c>
      <c r="C62" t="s">
        <v>53</v>
      </c>
      <c r="D62">
        <v>2</v>
      </c>
      <c r="E62">
        <v>1</v>
      </c>
      <c r="F62">
        <v>1</v>
      </c>
      <c r="G62" t="s">
        <v>54</v>
      </c>
      <c r="K62" t="s">
        <v>45</v>
      </c>
      <c r="L62">
        <v>3</v>
      </c>
      <c r="N62">
        <v>2</v>
      </c>
      <c r="O62" t="s">
        <v>86</v>
      </c>
      <c r="S62" t="s">
        <v>56</v>
      </c>
      <c r="T62">
        <v>2</v>
      </c>
      <c r="V62">
        <v>2</v>
      </c>
      <c r="W62" t="s">
        <v>68</v>
      </c>
      <c r="AA62" t="s">
        <v>48</v>
      </c>
      <c r="AB62">
        <v>1</v>
      </c>
      <c r="AD62">
        <v>1</v>
      </c>
      <c r="AE62" t="s">
        <v>49</v>
      </c>
      <c r="AF62" t="s">
        <v>50</v>
      </c>
      <c r="AG62" t="s">
        <v>130</v>
      </c>
      <c r="AI62">
        <v>8</v>
      </c>
      <c r="AJ62">
        <v>31</v>
      </c>
      <c r="AK62">
        <v>120</v>
      </c>
      <c r="AL62">
        <v>2</v>
      </c>
    </row>
    <row r="63" spans="1:38" x14ac:dyDescent="0.25">
      <c r="A63" t="s">
        <v>257</v>
      </c>
      <c r="B63">
        <v>61</v>
      </c>
      <c r="C63" t="s">
        <v>53</v>
      </c>
      <c r="D63">
        <v>3</v>
      </c>
      <c r="E63">
        <v>1</v>
      </c>
      <c r="F63">
        <v>3</v>
      </c>
      <c r="G63" t="s">
        <v>54</v>
      </c>
      <c r="H63" t="s">
        <v>55</v>
      </c>
      <c r="I63" t="s">
        <v>97</v>
      </c>
      <c r="J63" t="s">
        <v>98</v>
      </c>
      <c r="K63" t="s">
        <v>45</v>
      </c>
      <c r="L63">
        <v>3</v>
      </c>
      <c r="N63">
        <v>1</v>
      </c>
      <c r="O63" t="s">
        <v>86</v>
      </c>
      <c r="S63" t="s">
        <v>56</v>
      </c>
      <c r="T63">
        <v>3</v>
      </c>
      <c r="V63">
        <v>3</v>
      </c>
      <c r="W63" t="s">
        <v>68</v>
      </c>
      <c r="X63" t="s">
        <v>69</v>
      </c>
      <c r="Y63" t="s">
        <v>85</v>
      </c>
      <c r="Z63" t="s">
        <v>127</v>
      </c>
      <c r="AA63" t="s">
        <v>33</v>
      </c>
      <c r="AB63">
        <v>1</v>
      </c>
      <c r="AD63">
        <v>1</v>
      </c>
      <c r="AE63" t="s">
        <v>46</v>
      </c>
      <c r="AI63">
        <v>16</v>
      </c>
      <c r="AJ63">
        <v>81</v>
      </c>
      <c r="AK63">
        <v>120</v>
      </c>
      <c r="AL63">
        <v>2</v>
      </c>
    </row>
    <row r="64" spans="1:38" x14ac:dyDescent="0.25">
      <c r="A64" t="s">
        <v>258</v>
      </c>
      <c r="B64">
        <v>62</v>
      </c>
      <c r="C64" t="s">
        <v>53</v>
      </c>
      <c r="D64">
        <v>3</v>
      </c>
      <c r="E64">
        <v>1</v>
      </c>
      <c r="F64">
        <v>2</v>
      </c>
      <c r="G64" t="s">
        <v>115</v>
      </c>
      <c r="H64" t="s">
        <v>83</v>
      </c>
      <c r="K64" t="s">
        <v>45</v>
      </c>
      <c r="L64">
        <v>1</v>
      </c>
      <c r="N64">
        <v>1</v>
      </c>
      <c r="O64" t="s">
        <v>47</v>
      </c>
      <c r="P64" t="s">
        <v>76</v>
      </c>
      <c r="S64" t="s">
        <v>56</v>
      </c>
      <c r="T64">
        <v>2</v>
      </c>
      <c r="V64">
        <v>2</v>
      </c>
      <c r="W64" t="s">
        <v>68</v>
      </c>
      <c r="X64" t="s">
        <v>69</v>
      </c>
      <c r="AA64" t="s">
        <v>43</v>
      </c>
      <c r="AB64">
        <v>1</v>
      </c>
      <c r="AD64">
        <v>3</v>
      </c>
      <c r="AE64" t="s">
        <v>138</v>
      </c>
      <c r="AF64" t="s">
        <v>99</v>
      </c>
      <c r="AG64" t="s">
        <v>140</v>
      </c>
      <c r="AI64">
        <v>12</v>
      </c>
      <c r="AJ64">
        <v>49</v>
      </c>
      <c r="AK64">
        <v>120</v>
      </c>
      <c r="AL64">
        <v>2</v>
      </c>
    </row>
    <row r="65" spans="1:38" x14ac:dyDescent="0.25">
      <c r="A65" t="s">
        <v>259</v>
      </c>
      <c r="B65">
        <v>63</v>
      </c>
      <c r="C65" t="s">
        <v>56</v>
      </c>
      <c r="D65">
        <v>1</v>
      </c>
      <c r="F65">
        <v>1</v>
      </c>
      <c r="G65" t="s">
        <v>57</v>
      </c>
      <c r="K65" t="s">
        <v>63</v>
      </c>
      <c r="L65">
        <v>2</v>
      </c>
      <c r="N65">
        <v>3</v>
      </c>
      <c r="O65" t="s">
        <v>103</v>
      </c>
      <c r="P65" t="s">
        <v>95</v>
      </c>
      <c r="Q65" t="s">
        <v>150</v>
      </c>
      <c r="S65" t="s">
        <v>53</v>
      </c>
      <c r="T65">
        <v>1</v>
      </c>
      <c r="U65">
        <v>1</v>
      </c>
      <c r="V65">
        <v>1</v>
      </c>
      <c r="W65" t="s">
        <v>54</v>
      </c>
      <c r="X65" t="s">
        <v>116</v>
      </c>
      <c r="Y65" t="s">
        <v>105</v>
      </c>
      <c r="AA65" t="s">
        <v>45</v>
      </c>
      <c r="AB65">
        <v>3</v>
      </c>
      <c r="AD65">
        <v>1</v>
      </c>
      <c r="AE65" t="s">
        <v>86</v>
      </c>
      <c r="AI65">
        <v>9</v>
      </c>
      <c r="AJ65">
        <v>50</v>
      </c>
      <c r="AK65">
        <v>120</v>
      </c>
      <c r="AL65">
        <v>2</v>
      </c>
    </row>
    <row r="66" spans="1:38" x14ac:dyDescent="0.25">
      <c r="A66" t="s">
        <v>260</v>
      </c>
      <c r="B66">
        <v>64</v>
      </c>
      <c r="C66" t="s">
        <v>56</v>
      </c>
      <c r="D66">
        <v>2</v>
      </c>
      <c r="F66">
        <v>3</v>
      </c>
      <c r="G66" t="s">
        <v>57</v>
      </c>
      <c r="H66" t="s">
        <v>69</v>
      </c>
      <c r="I66" t="s">
        <v>87</v>
      </c>
      <c r="K66" t="s">
        <v>38</v>
      </c>
      <c r="L66">
        <v>3</v>
      </c>
      <c r="M66">
        <v>1</v>
      </c>
      <c r="N66">
        <v>3</v>
      </c>
      <c r="O66" t="s">
        <v>67</v>
      </c>
      <c r="P66" t="s">
        <v>96</v>
      </c>
      <c r="Q66" t="s">
        <v>157</v>
      </c>
      <c r="R66" t="s">
        <v>159</v>
      </c>
      <c r="S66" t="s">
        <v>53</v>
      </c>
      <c r="T66">
        <v>3</v>
      </c>
      <c r="U66">
        <v>1</v>
      </c>
      <c r="V66">
        <v>2</v>
      </c>
      <c r="W66" t="s">
        <v>54</v>
      </c>
      <c r="X66" t="s">
        <v>83</v>
      </c>
      <c r="Y66" t="s">
        <v>97</v>
      </c>
      <c r="AA66" t="s">
        <v>45</v>
      </c>
      <c r="AB66">
        <v>2</v>
      </c>
      <c r="AD66">
        <v>1</v>
      </c>
      <c r="AE66" t="s">
        <v>86</v>
      </c>
      <c r="AI66">
        <v>18</v>
      </c>
      <c r="AJ66">
        <v>54</v>
      </c>
      <c r="AK66">
        <v>120</v>
      </c>
      <c r="AL66">
        <v>2</v>
      </c>
    </row>
    <row r="67" spans="1:38" x14ac:dyDescent="0.25">
      <c r="A67" t="s">
        <v>261</v>
      </c>
      <c r="B67">
        <v>65</v>
      </c>
      <c r="C67" t="s">
        <v>53</v>
      </c>
      <c r="D67">
        <v>1</v>
      </c>
      <c r="E67">
        <v>1</v>
      </c>
      <c r="F67">
        <v>1</v>
      </c>
      <c r="G67" t="s">
        <v>54</v>
      </c>
      <c r="K67" t="s">
        <v>45</v>
      </c>
      <c r="L67">
        <v>3</v>
      </c>
      <c r="N67">
        <v>1</v>
      </c>
      <c r="O67" t="s">
        <v>47</v>
      </c>
      <c r="S67" t="s">
        <v>48</v>
      </c>
      <c r="T67">
        <v>1</v>
      </c>
      <c r="V67">
        <v>1</v>
      </c>
      <c r="W67" t="s">
        <v>49</v>
      </c>
      <c r="AA67" t="s">
        <v>33</v>
      </c>
      <c r="AB67">
        <v>1</v>
      </c>
      <c r="AD67">
        <v>1</v>
      </c>
      <c r="AE67" t="s">
        <v>46</v>
      </c>
      <c r="AI67">
        <v>2</v>
      </c>
      <c r="AJ67">
        <v>16</v>
      </c>
      <c r="AK67">
        <v>120</v>
      </c>
      <c r="AL67">
        <v>2</v>
      </c>
    </row>
    <row r="68" spans="1:38" x14ac:dyDescent="0.25">
      <c r="A68" t="s">
        <v>262</v>
      </c>
      <c r="B68">
        <v>66</v>
      </c>
      <c r="C68" t="s">
        <v>53</v>
      </c>
      <c r="D68">
        <v>1</v>
      </c>
      <c r="E68">
        <v>1</v>
      </c>
      <c r="F68">
        <v>1</v>
      </c>
      <c r="G68" t="s">
        <v>54</v>
      </c>
      <c r="K68" t="s">
        <v>45</v>
      </c>
      <c r="L68">
        <v>3</v>
      </c>
      <c r="N68">
        <v>1</v>
      </c>
      <c r="O68" t="s">
        <v>86</v>
      </c>
      <c r="S68" t="s">
        <v>48</v>
      </c>
      <c r="T68">
        <v>1</v>
      </c>
      <c r="V68">
        <v>1</v>
      </c>
      <c r="W68" t="s">
        <v>49</v>
      </c>
      <c r="AA68" t="s">
        <v>43</v>
      </c>
      <c r="AB68">
        <v>2</v>
      </c>
      <c r="AD68">
        <v>1</v>
      </c>
      <c r="AE68" t="s">
        <v>138</v>
      </c>
      <c r="AF68" t="s">
        <v>74</v>
      </c>
      <c r="AI68">
        <v>4</v>
      </c>
      <c r="AJ68">
        <v>19</v>
      </c>
      <c r="AK68">
        <v>120</v>
      </c>
      <c r="AL68">
        <v>2</v>
      </c>
    </row>
    <row r="69" spans="1:38" x14ac:dyDescent="0.25">
      <c r="A69" t="s">
        <v>263</v>
      </c>
      <c r="B69">
        <v>67</v>
      </c>
      <c r="C69" t="s">
        <v>53</v>
      </c>
      <c r="D69">
        <v>3</v>
      </c>
      <c r="E69">
        <v>1</v>
      </c>
      <c r="F69">
        <v>1</v>
      </c>
      <c r="G69" t="s">
        <v>54</v>
      </c>
      <c r="H69" t="s">
        <v>55</v>
      </c>
      <c r="K69" t="s">
        <v>45</v>
      </c>
      <c r="L69">
        <v>2</v>
      </c>
      <c r="N69">
        <v>1</v>
      </c>
      <c r="O69" t="s">
        <v>86</v>
      </c>
      <c r="S69" t="s">
        <v>48</v>
      </c>
      <c r="T69">
        <v>1</v>
      </c>
      <c r="V69">
        <v>1</v>
      </c>
      <c r="W69" t="s">
        <v>49</v>
      </c>
      <c r="X69" t="s">
        <v>50</v>
      </c>
      <c r="AA69" t="s">
        <v>63</v>
      </c>
      <c r="AB69">
        <v>2</v>
      </c>
      <c r="AD69">
        <v>2</v>
      </c>
      <c r="AE69" t="s">
        <v>103</v>
      </c>
      <c r="AF69" t="s">
        <v>149</v>
      </c>
      <c r="AI69">
        <v>8</v>
      </c>
      <c r="AJ69">
        <v>39</v>
      </c>
      <c r="AK69">
        <v>120</v>
      </c>
      <c r="AL69">
        <v>2</v>
      </c>
    </row>
    <row r="70" spans="1:38" x14ac:dyDescent="0.25">
      <c r="A70" t="s">
        <v>264</v>
      </c>
      <c r="B70">
        <v>68</v>
      </c>
      <c r="C70" t="s">
        <v>53</v>
      </c>
      <c r="D70">
        <v>3</v>
      </c>
      <c r="E70">
        <v>1</v>
      </c>
      <c r="F70">
        <v>1</v>
      </c>
      <c r="G70" t="s">
        <v>54</v>
      </c>
      <c r="H70" t="s">
        <v>83</v>
      </c>
      <c r="K70" t="s">
        <v>45</v>
      </c>
      <c r="L70">
        <v>2</v>
      </c>
      <c r="N70">
        <v>1</v>
      </c>
      <c r="O70" t="s">
        <v>47</v>
      </c>
      <c r="S70" t="s">
        <v>48</v>
      </c>
      <c r="T70">
        <v>1</v>
      </c>
      <c r="V70">
        <v>2</v>
      </c>
      <c r="W70" t="s">
        <v>49</v>
      </c>
      <c r="X70" t="s">
        <v>84</v>
      </c>
      <c r="Y70" t="s">
        <v>90</v>
      </c>
      <c r="AA70" t="s">
        <v>38</v>
      </c>
      <c r="AB70">
        <v>2</v>
      </c>
      <c r="AC70">
        <v>1</v>
      </c>
      <c r="AD70">
        <v>1</v>
      </c>
      <c r="AE70" t="s">
        <v>155</v>
      </c>
      <c r="AF70" t="s">
        <v>40</v>
      </c>
      <c r="AI70">
        <v>9</v>
      </c>
      <c r="AJ70">
        <v>29</v>
      </c>
      <c r="AK70">
        <v>120</v>
      </c>
      <c r="AL70">
        <v>2</v>
      </c>
    </row>
    <row r="71" spans="1:38" x14ac:dyDescent="0.25">
      <c r="A71" t="s">
        <v>265</v>
      </c>
      <c r="B71">
        <v>69</v>
      </c>
      <c r="C71" t="s">
        <v>53</v>
      </c>
      <c r="D71">
        <v>1</v>
      </c>
      <c r="E71">
        <v>1</v>
      </c>
      <c r="F71">
        <v>1</v>
      </c>
      <c r="G71" t="s">
        <v>115</v>
      </c>
      <c r="H71" t="s">
        <v>116</v>
      </c>
      <c r="K71" t="s">
        <v>45</v>
      </c>
      <c r="L71">
        <v>3</v>
      </c>
      <c r="N71">
        <v>1</v>
      </c>
      <c r="O71" t="s">
        <v>47</v>
      </c>
      <c r="S71" t="s">
        <v>33</v>
      </c>
      <c r="T71">
        <v>2</v>
      </c>
      <c r="V71">
        <v>3</v>
      </c>
      <c r="W71" t="s">
        <v>46</v>
      </c>
      <c r="X71" t="s">
        <v>35</v>
      </c>
      <c r="Y71" t="s">
        <v>135</v>
      </c>
      <c r="Z71" t="s">
        <v>136</v>
      </c>
      <c r="AA71" t="s">
        <v>43</v>
      </c>
      <c r="AB71">
        <v>1</v>
      </c>
      <c r="AD71">
        <v>3</v>
      </c>
      <c r="AE71" t="s">
        <v>138</v>
      </c>
      <c r="AF71" t="s">
        <v>139</v>
      </c>
      <c r="AI71">
        <v>12</v>
      </c>
      <c r="AJ71">
        <v>39</v>
      </c>
      <c r="AK71">
        <v>120</v>
      </c>
      <c r="AL71">
        <v>2</v>
      </c>
    </row>
    <row r="72" spans="1:38" x14ac:dyDescent="0.25">
      <c r="A72" t="s">
        <v>266</v>
      </c>
      <c r="B72">
        <v>70</v>
      </c>
      <c r="C72" t="s">
        <v>53</v>
      </c>
      <c r="D72">
        <v>3</v>
      </c>
      <c r="E72">
        <v>1</v>
      </c>
      <c r="F72">
        <v>2</v>
      </c>
      <c r="G72" t="s">
        <v>54</v>
      </c>
      <c r="K72" t="s">
        <v>45</v>
      </c>
      <c r="L72">
        <v>3</v>
      </c>
      <c r="N72">
        <v>1</v>
      </c>
      <c r="O72" t="s">
        <v>86</v>
      </c>
      <c r="S72" t="s">
        <v>33</v>
      </c>
      <c r="T72">
        <v>1</v>
      </c>
      <c r="V72">
        <v>2</v>
      </c>
      <c r="W72" t="s">
        <v>46</v>
      </c>
      <c r="X72" t="s">
        <v>66</v>
      </c>
      <c r="Y72" t="s">
        <v>135</v>
      </c>
      <c r="Z72" t="s">
        <v>136</v>
      </c>
      <c r="AA72" t="s">
        <v>63</v>
      </c>
      <c r="AB72">
        <v>2</v>
      </c>
      <c r="AD72">
        <v>2</v>
      </c>
      <c r="AE72" t="s">
        <v>103</v>
      </c>
      <c r="AI72">
        <v>11</v>
      </c>
      <c r="AJ72">
        <v>34</v>
      </c>
      <c r="AK72">
        <v>120</v>
      </c>
      <c r="AL72">
        <v>2</v>
      </c>
    </row>
    <row r="73" spans="1:38" x14ac:dyDescent="0.25">
      <c r="A73" t="s">
        <v>267</v>
      </c>
      <c r="B73">
        <v>71</v>
      </c>
      <c r="C73" t="s">
        <v>33</v>
      </c>
      <c r="D73">
        <v>2</v>
      </c>
      <c r="F73">
        <v>3</v>
      </c>
      <c r="G73" t="s">
        <v>46</v>
      </c>
      <c r="H73" t="s">
        <v>35</v>
      </c>
      <c r="K73" t="s">
        <v>38</v>
      </c>
      <c r="L73">
        <v>3</v>
      </c>
      <c r="M73">
        <v>1</v>
      </c>
      <c r="N73">
        <v>1</v>
      </c>
      <c r="O73" t="s">
        <v>67</v>
      </c>
      <c r="P73" t="s">
        <v>96</v>
      </c>
      <c r="S73" t="s">
        <v>53</v>
      </c>
      <c r="T73">
        <v>3</v>
      </c>
      <c r="U73">
        <v>1</v>
      </c>
      <c r="V73">
        <v>3</v>
      </c>
      <c r="W73" t="s">
        <v>54</v>
      </c>
      <c r="AA73" t="s">
        <v>45</v>
      </c>
      <c r="AB73">
        <v>1</v>
      </c>
      <c r="AD73">
        <v>1</v>
      </c>
      <c r="AE73" t="s">
        <v>47</v>
      </c>
      <c r="AI73">
        <v>11</v>
      </c>
      <c r="AJ73">
        <v>39</v>
      </c>
      <c r="AK73">
        <v>120</v>
      </c>
      <c r="AL73">
        <v>2</v>
      </c>
    </row>
    <row r="74" spans="1:38" x14ac:dyDescent="0.25">
      <c r="A74" t="s">
        <v>268</v>
      </c>
      <c r="B74">
        <v>72</v>
      </c>
      <c r="C74" t="s">
        <v>43</v>
      </c>
      <c r="D74">
        <v>2</v>
      </c>
      <c r="F74">
        <v>3</v>
      </c>
      <c r="G74" t="s">
        <v>138</v>
      </c>
      <c r="H74" t="s">
        <v>99</v>
      </c>
      <c r="K74" t="s">
        <v>63</v>
      </c>
      <c r="L74">
        <v>3</v>
      </c>
      <c r="N74">
        <v>1</v>
      </c>
      <c r="O74" t="s">
        <v>103</v>
      </c>
      <c r="S74" t="s">
        <v>53</v>
      </c>
      <c r="T74">
        <v>3</v>
      </c>
      <c r="U74">
        <v>1</v>
      </c>
      <c r="V74">
        <v>1</v>
      </c>
      <c r="W74" t="s">
        <v>115</v>
      </c>
      <c r="AA74" t="s">
        <v>45</v>
      </c>
      <c r="AB74">
        <v>2</v>
      </c>
      <c r="AD74">
        <v>1</v>
      </c>
      <c r="AE74" t="s">
        <v>47</v>
      </c>
      <c r="AI74">
        <v>9</v>
      </c>
      <c r="AJ74">
        <v>39</v>
      </c>
      <c r="AK74">
        <v>120</v>
      </c>
      <c r="AL74">
        <v>2</v>
      </c>
    </row>
    <row r="75" spans="1:38" x14ac:dyDescent="0.25">
      <c r="A75" t="s">
        <v>269</v>
      </c>
      <c r="B75">
        <v>73</v>
      </c>
      <c r="C75" t="s">
        <v>53</v>
      </c>
      <c r="D75">
        <v>1</v>
      </c>
      <c r="E75">
        <v>1</v>
      </c>
      <c r="F75">
        <v>1</v>
      </c>
      <c r="G75" t="s">
        <v>115</v>
      </c>
      <c r="H75" t="s">
        <v>116</v>
      </c>
      <c r="K75" t="s">
        <v>45</v>
      </c>
      <c r="L75">
        <v>3</v>
      </c>
      <c r="N75">
        <v>2</v>
      </c>
      <c r="O75" t="s">
        <v>86</v>
      </c>
      <c r="S75" t="s">
        <v>43</v>
      </c>
      <c r="T75">
        <v>2</v>
      </c>
      <c r="V75">
        <v>3</v>
      </c>
      <c r="W75" t="s">
        <v>138</v>
      </c>
      <c r="X75" t="s">
        <v>74</v>
      </c>
      <c r="Y75" t="s">
        <v>75</v>
      </c>
      <c r="AA75" t="s">
        <v>38</v>
      </c>
      <c r="AB75">
        <v>1</v>
      </c>
      <c r="AC75">
        <v>1</v>
      </c>
      <c r="AD75">
        <v>1</v>
      </c>
      <c r="AE75" t="s">
        <v>155</v>
      </c>
      <c r="AI75">
        <v>9</v>
      </c>
      <c r="AJ75">
        <v>35</v>
      </c>
      <c r="AK75">
        <v>120</v>
      </c>
      <c r="AL75">
        <v>2</v>
      </c>
    </row>
    <row r="76" spans="1:38" x14ac:dyDescent="0.25">
      <c r="A76" t="s">
        <v>270</v>
      </c>
      <c r="B76">
        <v>74</v>
      </c>
      <c r="C76" t="s">
        <v>63</v>
      </c>
      <c r="D76">
        <v>3</v>
      </c>
      <c r="F76">
        <v>2</v>
      </c>
      <c r="G76" t="s">
        <v>103</v>
      </c>
      <c r="K76" t="s">
        <v>38</v>
      </c>
      <c r="L76">
        <v>1</v>
      </c>
      <c r="M76">
        <v>2</v>
      </c>
      <c r="N76">
        <v>1</v>
      </c>
      <c r="O76" t="s">
        <v>155</v>
      </c>
      <c r="S76" t="s">
        <v>53</v>
      </c>
      <c r="T76">
        <v>2</v>
      </c>
      <c r="U76">
        <v>1</v>
      </c>
      <c r="V76">
        <v>2</v>
      </c>
      <c r="W76" t="s">
        <v>54</v>
      </c>
      <c r="X76" t="s">
        <v>116</v>
      </c>
      <c r="AA76" t="s">
        <v>45</v>
      </c>
      <c r="AB76">
        <v>2</v>
      </c>
      <c r="AD76">
        <v>1</v>
      </c>
      <c r="AE76" t="s">
        <v>47</v>
      </c>
      <c r="AI76">
        <v>8</v>
      </c>
      <c r="AJ76">
        <v>33</v>
      </c>
      <c r="AK76">
        <v>120</v>
      </c>
      <c r="AL76">
        <v>2</v>
      </c>
    </row>
    <row r="77" spans="1:38" x14ac:dyDescent="0.25">
      <c r="A77" t="s">
        <v>271</v>
      </c>
      <c r="B77">
        <v>75</v>
      </c>
      <c r="C77" t="s">
        <v>53</v>
      </c>
      <c r="D77">
        <v>3</v>
      </c>
      <c r="E77">
        <v>1</v>
      </c>
      <c r="F77">
        <v>1</v>
      </c>
      <c r="G77" t="s">
        <v>114</v>
      </c>
      <c r="K77" t="s">
        <v>63</v>
      </c>
      <c r="L77">
        <v>1</v>
      </c>
      <c r="N77">
        <v>1</v>
      </c>
      <c r="O77" t="s">
        <v>103</v>
      </c>
      <c r="P77" t="s">
        <v>95</v>
      </c>
      <c r="S77" t="s">
        <v>56</v>
      </c>
      <c r="T77">
        <v>1</v>
      </c>
      <c r="V77">
        <v>2</v>
      </c>
      <c r="W77" t="s">
        <v>57</v>
      </c>
      <c r="AA77" t="s">
        <v>48</v>
      </c>
      <c r="AB77">
        <v>1</v>
      </c>
      <c r="AD77">
        <v>1</v>
      </c>
      <c r="AE77" t="s">
        <v>49</v>
      </c>
      <c r="AF77" t="s">
        <v>50</v>
      </c>
      <c r="AI77">
        <v>5</v>
      </c>
      <c r="AJ77">
        <v>30</v>
      </c>
      <c r="AK77">
        <v>120</v>
      </c>
      <c r="AL77">
        <v>2</v>
      </c>
    </row>
    <row r="78" spans="1:38" x14ac:dyDescent="0.25">
      <c r="A78" t="s">
        <v>272</v>
      </c>
      <c r="B78">
        <v>76</v>
      </c>
      <c r="C78" t="s">
        <v>56</v>
      </c>
      <c r="D78">
        <v>1</v>
      </c>
      <c r="F78">
        <v>1</v>
      </c>
      <c r="G78" t="s">
        <v>57</v>
      </c>
      <c r="H78" t="s">
        <v>125</v>
      </c>
      <c r="K78" t="s">
        <v>33</v>
      </c>
      <c r="L78">
        <v>3</v>
      </c>
      <c r="N78">
        <v>2</v>
      </c>
      <c r="O78" t="s">
        <v>46</v>
      </c>
      <c r="P78" t="s">
        <v>35</v>
      </c>
      <c r="S78" t="s">
        <v>53</v>
      </c>
      <c r="T78">
        <v>1</v>
      </c>
      <c r="U78">
        <v>2</v>
      </c>
      <c r="V78">
        <v>3</v>
      </c>
      <c r="W78" t="s">
        <v>54</v>
      </c>
      <c r="AA78" t="s">
        <v>63</v>
      </c>
      <c r="AB78">
        <v>1</v>
      </c>
      <c r="AD78">
        <v>2</v>
      </c>
      <c r="AE78" t="s">
        <v>103</v>
      </c>
      <c r="AI78">
        <v>9</v>
      </c>
      <c r="AJ78">
        <v>39</v>
      </c>
      <c r="AK78">
        <v>120</v>
      </c>
      <c r="AL78">
        <v>2</v>
      </c>
    </row>
    <row r="79" spans="1:38" x14ac:dyDescent="0.25">
      <c r="A79" t="s">
        <v>273</v>
      </c>
      <c r="B79">
        <v>77</v>
      </c>
      <c r="C79" t="s">
        <v>56</v>
      </c>
      <c r="D79">
        <v>3</v>
      </c>
      <c r="F79">
        <v>3</v>
      </c>
      <c r="G79" t="s">
        <v>57</v>
      </c>
      <c r="K79" t="s">
        <v>43</v>
      </c>
      <c r="L79">
        <v>1</v>
      </c>
      <c r="N79">
        <v>1</v>
      </c>
      <c r="O79" t="s">
        <v>138</v>
      </c>
      <c r="S79" t="s">
        <v>53</v>
      </c>
      <c r="T79">
        <v>3</v>
      </c>
      <c r="U79">
        <v>1</v>
      </c>
      <c r="V79">
        <v>2</v>
      </c>
      <c r="W79" t="s">
        <v>115</v>
      </c>
      <c r="X79" t="s">
        <v>55</v>
      </c>
      <c r="Y79" t="s">
        <v>117</v>
      </c>
      <c r="AA79" t="s">
        <v>63</v>
      </c>
      <c r="AB79">
        <v>2</v>
      </c>
      <c r="AD79">
        <v>1</v>
      </c>
      <c r="AE79" t="s">
        <v>72</v>
      </c>
      <c r="AF79" t="s">
        <v>95</v>
      </c>
      <c r="AI79">
        <v>11</v>
      </c>
      <c r="AJ79">
        <v>37</v>
      </c>
      <c r="AK79">
        <v>120</v>
      </c>
      <c r="AL79">
        <v>2</v>
      </c>
    </row>
    <row r="80" spans="1:38" x14ac:dyDescent="0.25">
      <c r="A80" t="s">
        <v>274</v>
      </c>
      <c r="B80">
        <v>78</v>
      </c>
      <c r="C80" t="s">
        <v>53</v>
      </c>
      <c r="D80">
        <v>3</v>
      </c>
      <c r="E80">
        <v>1</v>
      </c>
      <c r="F80">
        <v>1</v>
      </c>
      <c r="G80" t="s">
        <v>54</v>
      </c>
      <c r="H80" t="s">
        <v>83</v>
      </c>
      <c r="K80" t="s">
        <v>63</v>
      </c>
      <c r="L80">
        <v>1</v>
      </c>
      <c r="N80">
        <v>1</v>
      </c>
      <c r="O80" t="s">
        <v>72</v>
      </c>
      <c r="P80" t="s">
        <v>149</v>
      </c>
      <c r="S80" t="s">
        <v>56</v>
      </c>
      <c r="T80">
        <v>2</v>
      </c>
      <c r="V80">
        <v>1</v>
      </c>
      <c r="W80" t="s">
        <v>57</v>
      </c>
      <c r="X80" t="s">
        <v>125</v>
      </c>
      <c r="Y80" t="s">
        <v>85</v>
      </c>
      <c r="AA80" t="s">
        <v>45</v>
      </c>
      <c r="AB80">
        <v>2</v>
      </c>
      <c r="AD80">
        <v>1</v>
      </c>
      <c r="AE80" t="s">
        <v>47</v>
      </c>
      <c r="AI80">
        <v>8</v>
      </c>
      <c r="AJ80">
        <v>28</v>
      </c>
      <c r="AK80">
        <v>120</v>
      </c>
      <c r="AL80">
        <v>2</v>
      </c>
    </row>
    <row r="81" spans="1:38" x14ac:dyDescent="0.25">
      <c r="A81" t="s">
        <v>275</v>
      </c>
      <c r="B81">
        <v>79</v>
      </c>
      <c r="C81" t="s">
        <v>53</v>
      </c>
      <c r="D81">
        <v>3</v>
      </c>
      <c r="E81">
        <v>2</v>
      </c>
      <c r="F81">
        <v>3</v>
      </c>
      <c r="G81" t="s">
        <v>54</v>
      </c>
      <c r="H81" t="s">
        <v>83</v>
      </c>
      <c r="I81" t="s">
        <v>117</v>
      </c>
      <c r="J81" t="s">
        <v>98</v>
      </c>
      <c r="K81" t="s">
        <v>63</v>
      </c>
      <c r="L81">
        <v>2</v>
      </c>
      <c r="N81">
        <v>2</v>
      </c>
      <c r="O81" t="s">
        <v>103</v>
      </c>
      <c r="S81" t="s">
        <v>56</v>
      </c>
      <c r="T81">
        <v>2</v>
      </c>
      <c r="V81">
        <v>3</v>
      </c>
      <c r="W81" t="s">
        <v>57</v>
      </c>
      <c r="X81" t="s">
        <v>125</v>
      </c>
      <c r="AA81" t="s">
        <v>38</v>
      </c>
      <c r="AB81">
        <v>1</v>
      </c>
      <c r="AC81">
        <v>1</v>
      </c>
      <c r="AD81">
        <v>1</v>
      </c>
      <c r="AE81" t="s">
        <v>155</v>
      </c>
      <c r="AI81">
        <v>14</v>
      </c>
      <c r="AJ81">
        <v>66</v>
      </c>
      <c r="AK81">
        <v>120</v>
      </c>
      <c r="AL81">
        <v>2</v>
      </c>
    </row>
    <row r="82" spans="1:38" x14ac:dyDescent="0.25">
      <c r="A82" t="s">
        <v>276</v>
      </c>
      <c r="B82">
        <v>80</v>
      </c>
      <c r="C82" t="s">
        <v>48</v>
      </c>
      <c r="D82">
        <v>1</v>
      </c>
      <c r="F82">
        <v>1</v>
      </c>
      <c r="G82" t="s">
        <v>49</v>
      </c>
      <c r="K82" t="s">
        <v>33</v>
      </c>
      <c r="L82">
        <v>2</v>
      </c>
      <c r="N82">
        <v>1</v>
      </c>
      <c r="O82" t="s">
        <v>46</v>
      </c>
      <c r="S82" t="s">
        <v>53</v>
      </c>
      <c r="T82">
        <v>2</v>
      </c>
      <c r="U82">
        <v>1</v>
      </c>
      <c r="V82">
        <v>1</v>
      </c>
      <c r="W82" t="s">
        <v>54</v>
      </c>
      <c r="AA82" t="s">
        <v>63</v>
      </c>
      <c r="AB82">
        <v>1</v>
      </c>
      <c r="AD82">
        <v>1</v>
      </c>
      <c r="AE82" t="s">
        <v>72</v>
      </c>
      <c r="AI82">
        <v>2</v>
      </c>
      <c r="AJ82">
        <v>27</v>
      </c>
      <c r="AK82">
        <v>120</v>
      </c>
      <c r="AL82">
        <v>2</v>
      </c>
    </row>
    <row r="83" spans="1:38" x14ac:dyDescent="0.25">
      <c r="A83" t="s">
        <v>277</v>
      </c>
      <c r="B83">
        <v>81</v>
      </c>
      <c r="C83" t="s">
        <v>53</v>
      </c>
      <c r="D83">
        <v>3</v>
      </c>
      <c r="E83">
        <v>2</v>
      </c>
      <c r="F83">
        <v>3</v>
      </c>
      <c r="G83" t="s">
        <v>115</v>
      </c>
      <c r="H83" t="s">
        <v>83</v>
      </c>
      <c r="K83" t="s">
        <v>63</v>
      </c>
      <c r="L83">
        <v>3</v>
      </c>
      <c r="N83">
        <v>1</v>
      </c>
      <c r="O83" t="s">
        <v>72</v>
      </c>
      <c r="P83" t="s">
        <v>149</v>
      </c>
      <c r="Q83" t="s">
        <v>151</v>
      </c>
      <c r="R83" t="s">
        <v>154</v>
      </c>
      <c r="S83" t="s">
        <v>48</v>
      </c>
      <c r="T83">
        <v>1</v>
      </c>
      <c r="V83">
        <v>1</v>
      </c>
      <c r="W83" t="s">
        <v>49</v>
      </c>
      <c r="X83" t="s">
        <v>84</v>
      </c>
      <c r="AA83" t="s">
        <v>43</v>
      </c>
      <c r="AB83">
        <v>3</v>
      </c>
      <c r="AD83">
        <v>3</v>
      </c>
      <c r="AE83" t="s">
        <v>138</v>
      </c>
      <c r="AF83" t="s">
        <v>74</v>
      </c>
      <c r="AG83" t="s">
        <v>75</v>
      </c>
      <c r="AH83" t="s">
        <v>141</v>
      </c>
      <c r="AI83">
        <v>20</v>
      </c>
      <c r="AJ83">
        <v>138</v>
      </c>
      <c r="AK83">
        <v>120</v>
      </c>
      <c r="AL83">
        <v>2</v>
      </c>
    </row>
    <row r="84" spans="1:38" x14ac:dyDescent="0.25">
      <c r="A84" t="s">
        <v>278</v>
      </c>
      <c r="B84">
        <v>82</v>
      </c>
      <c r="C84" t="s">
        <v>53</v>
      </c>
      <c r="D84">
        <v>3</v>
      </c>
      <c r="E84">
        <v>1</v>
      </c>
      <c r="F84">
        <v>1</v>
      </c>
      <c r="G84" t="s">
        <v>54</v>
      </c>
      <c r="K84" t="s">
        <v>63</v>
      </c>
      <c r="L84">
        <v>1</v>
      </c>
      <c r="N84">
        <v>1</v>
      </c>
      <c r="O84" t="s">
        <v>72</v>
      </c>
      <c r="S84" t="s">
        <v>48</v>
      </c>
      <c r="T84">
        <v>1</v>
      </c>
      <c r="V84">
        <v>1</v>
      </c>
      <c r="W84" t="s">
        <v>49</v>
      </c>
      <c r="X84" t="s">
        <v>50</v>
      </c>
      <c r="Y84" t="s">
        <v>90</v>
      </c>
      <c r="Z84" t="s">
        <v>52</v>
      </c>
      <c r="AA84" t="s">
        <v>45</v>
      </c>
      <c r="AB84">
        <v>2</v>
      </c>
      <c r="AD84">
        <v>2</v>
      </c>
      <c r="AE84" t="s">
        <v>86</v>
      </c>
      <c r="AI84">
        <v>7</v>
      </c>
      <c r="AJ84">
        <v>26</v>
      </c>
      <c r="AK84">
        <v>120</v>
      </c>
      <c r="AL84">
        <v>2</v>
      </c>
    </row>
    <row r="85" spans="1:38" x14ac:dyDescent="0.25">
      <c r="A85" t="s">
        <v>279</v>
      </c>
      <c r="B85">
        <v>83</v>
      </c>
      <c r="C85" t="s">
        <v>53</v>
      </c>
      <c r="D85">
        <v>3</v>
      </c>
      <c r="E85">
        <v>1</v>
      </c>
      <c r="F85">
        <v>2</v>
      </c>
      <c r="G85" t="s">
        <v>54</v>
      </c>
      <c r="H85" t="s">
        <v>55</v>
      </c>
      <c r="I85" t="s">
        <v>117</v>
      </c>
      <c r="K85" t="s">
        <v>63</v>
      </c>
      <c r="L85">
        <v>3</v>
      </c>
      <c r="N85">
        <v>1</v>
      </c>
      <c r="O85" t="s">
        <v>72</v>
      </c>
      <c r="P85" t="s">
        <v>95</v>
      </c>
      <c r="S85" t="s">
        <v>48</v>
      </c>
      <c r="T85">
        <v>1</v>
      </c>
      <c r="V85">
        <v>2</v>
      </c>
      <c r="W85" t="s">
        <v>49</v>
      </c>
      <c r="X85" t="s">
        <v>84</v>
      </c>
      <c r="Y85" t="s">
        <v>90</v>
      </c>
      <c r="Z85" t="s">
        <v>52</v>
      </c>
      <c r="AA85" t="s">
        <v>38</v>
      </c>
      <c r="AB85">
        <v>1</v>
      </c>
      <c r="AC85">
        <v>1</v>
      </c>
      <c r="AD85">
        <v>1</v>
      </c>
      <c r="AE85" t="s">
        <v>155</v>
      </c>
      <c r="AI85">
        <v>12</v>
      </c>
      <c r="AJ85">
        <v>41</v>
      </c>
      <c r="AK85">
        <v>120</v>
      </c>
      <c r="AL85">
        <v>2</v>
      </c>
    </row>
    <row r="86" spans="1:38" x14ac:dyDescent="0.25">
      <c r="A86" t="s">
        <v>280</v>
      </c>
      <c r="B86">
        <v>84</v>
      </c>
      <c r="C86" t="s">
        <v>53</v>
      </c>
      <c r="D86">
        <v>3</v>
      </c>
      <c r="E86">
        <v>3</v>
      </c>
      <c r="F86">
        <v>2</v>
      </c>
      <c r="G86" t="s">
        <v>115</v>
      </c>
      <c r="H86" t="s">
        <v>83</v>
      </c>
      <c r="I86" t="s">
        <v>97</v>
      </c>
      <c r="J86" t="s">
        <v>98</v>
      </c>
      <c r="K86" t="s">
        <v>63</v>
      </c>
      <c r="L86">
        <v>2</v>
      </c>
      <c r="N86">
        <v>2</v>
      </c>
      <c r="O86" t="s">
        <v>148</v>
      </c>
      <c r="P86" t="s">
        <v>95</v>
      </c>
      <c r="Q86" t="s">
        <v>150</v>
      </c>
      <c r="R86" t="s">
        <v>152</v>
      </c>
      <c r="S86" t="s">
        <v>33</v>
      </c>
      <c r="T86">
        <v>2</v>
      </c>
      <c r="V86">
        <v>1</v>
      </c>
      <c r="W86" t="s">
        <v>46</v>
      </c>
      <c r="X86" t="s">
        <v>35</v>
      </c>
      <c r="AA86" t="s">
        <v>43</v>
      </c>
      <c r="AB86">
        <v>1</v>
      </c>
      <c r="AD86">
        <v>3</v>
      </c>
      <c r="AE86" t="s">
        <v>138</v>
      </c>
      <c r="AF86" t="s">
        <v>74</v>
      </c>
      <c r="AG86" t="s">
        <v>75</v>
      </c>
      <c r="AH86" t="s">
        <v>101</v>
      </c>
      <c r="AI86">
        <v>20</v>
      </c>
      <c r="AJ86">
        <v>79</v>
      </c>
      <c r="AK86">
        <v>120</v>
      </c>
      <c r="AL86">
        <v>2</v>
      </c>
    </row>
    <row r="87" spans="1:38" x14ac:dyDescent="0.25">
      <c r="A87" t="s">
        <v>281</v>
      </c>
      <c r="B87">
        <v>85</v>
      </c>
      <c r="C87" t="s">
        <v>53</v>
      </c>
      <c r="D87">
        <v>3</v>
      </c>
      <c r="E87">
        <v>3</v>
      </c>
      <c r="F87">
        <v>3</v>
      </c>
      <c r="G87" t="s">
        <v>115</v>
      </c>
      <c r="H87" t="s">
        <v>55</v>
      </c>
      <c r="K87" t="s">
        <v>63</v>
      </c>
      <c r="L87">
        <v>1</v>
      </c>
      <c r="N87">
        <v>1</v>
      </c>
      <c r="O87" t="s">
        <v>72</v>
      </c>
      <c r="S87" t="s">
        <v>33</v>
      </c>
      <c r="T87">
        <v>3</v>
      </c>
      <c r="V87">
        <v>3</v>
      </c>
      <c r="W87" t="s">
        <v>46</v>
      </c>
      <c r="X87" t="s">
        <v>133</v>
      </c>
      <c r="Y87" t="s">
        <v>135</v>
      </c>
      <c r="Z87" t="s">
        <v>136</v>
      </c>
      <c r="AA87" t="s">
        <v>45</v>
      </c>
      <c r="AB87">
        <v>2</v>
      </c>
      <c r="AD87">
        <v>2</v>
      </c>
      <c r="AE87" t="s">
        <v>86</v>
      </c>
      <c r="AF87" t="s">
        <v>144</v>
      </c>
      <c r="AG87" t="s">
        <v>93</v>
      </c>
      <c r="AI87">
        <v>18</v>
      </c>
      <c r="AJ87">
        <v>59</v>
      </c>
      <c r="AK87">
        <v>120</v>
      </c>
      <c r="AL87">
        <v>2</v>
      </c>
    </row>
    <row r="88" spans="1:38" x14ac:dyDescent="0.25">
      <c r="A88" t="s">
        <v>282</v>
      </c>
      <c r="B88">
        <v>86</v>
      </c>
      <c r="C88" t="s">
        <v>33</v>
      </c>
      <c r="D88">
        <v>3</v>
      </c>
      <c r="F88">
        <v>2</v>
      </c>
      <c r="G88" t="s">
        <v>46</v>
      </c>
      <c r="K88" t="s">
        <v>38</v>
      </c>
      <c r="L88">
        <v>2</v>
      </c>
      <c r="M88">
        <v>2</v>
      </c>
      <c r="N88">
        <v>1</v>
      </c>
      <c r="O88" t="s">
        <v>155</v>
      </c>
      <c r="S88" t="s">
        <v>53</v>
      </c>
      <c r="T88">
        <v>3</v>
      </c>
      <c r="U88">
        <v>1</v>
      </c>
      <c r="V88">
        <v>3</v>
      </c>
      <c r="W88" t="s">
        <v>54</v>
      </c>
      <c r="AA88" t="s">
        <v>63</v>
      </c>
      <c r="AB88">
        <v>2</v>
      </c>
      <c r="AD88">
        <v>1</v>
      </c>
      <c r="AE88" t="s">
        <v>72</v>
      </c>
      <c r="AI88">
        <v>10</v>
      </c>
      <c r="AJ88">
        <v>36</v>
      </c>
      <c r="AK88">
        <v>120</v>
      </c>
      <c r="AL88">
        <v>2</v>
      </c>
    </row>
    <row r="89" spans="1:38" x14ac:dyDescent="0.25">
      <c r="A89" t="s">
        <v>283</v>
      </c>
      <c r="B89">
        <v>87</v>
      </c>
      <c r="C89" t="s">
        <v>53</v>
      </c>
      <c r="D89">
        <v>3</v>
      </c>
      <c r="E89">
        <v>2</v>
      </c>
      <c r="F89">
        <v>3</v>
      </c>
      <c r="G89" t="s">
        <v>115</v>
      </c>
      <c r="H89" t="s">
        <v>55</v>
      </c>
      <c r="K89" t="s">
        <v>63</v>
      </c>
      <c r="L89">
        <v>1</v>
      </c>
      <c r="N89">
        <v>1</v>
      </c>
      <c r="O89" t="s">
        <v>72</v>
      </c>
      <c r="S89" t="s">
        <v>43</v>
      </c>
      <c r="T89">
        <v>3</v>
      </c>
      <c r="V89">
        <v>1</v>
      </c>
      <c r="W89" t="s">
        <v>138</v>
      </c>
      <c r="X89" t="s">
        <v>139</v>
      </c>
      <c r="AA89" t="s">
        <v>45</v>
      </c>
      <c r="AB89">
        <v>3</v>
      </c>
      <c r="AD89">
        <v>3</v>
      </c>
      <c r="AE89" t="s">
        <v>47</v>
      </c>
      <c r="AF89" t="s">
        <v>76</v>
      </c>
      <c r="AG89" t="s">
        <v>102</v>
      </c>
      <c r="AH89" t="s">
        <v>94</v>
      </c>
      <c r="AI89">
        <v>16</v>
      </c>
      <c r="AJ89">
        <v>98</v>
      </c>
      <c r="AK89">
        <v>120</v>
      </c>
      <c r="AL89">
        <v>2</v>
      </c>
    </row>
    <row r="90" spans="1:38" x14ac:dyDescent="0.25">
      <c r="A90" t="s">
        <v>284</v>
      </c>
      <c r="B90">
        <v>88</v>
      </c>
      <c r="C90" t="s">
        <v>43</v>
      </c>
      <c r="D90">
        <v>3</v>
      </c>
      <c r="F90">
        <v>2</v>
      </c>
      <c r="G90" t="s">
        <v>138</v>
      </c>
      <c r="H90" t="s">
        <v>74</v>
      </c>
      <c r="I90" t="s">
        <v>75</v>
      </c>
      <c r="J90" t="s">
        <v>141</v>
      </c>
      <c r="K90" t="s">
        <v>38</v>
      </c>
      <c r="L90">
        <v>1</v>
      </c>
      <c r="M90">
        <v>1</v>
      </c>
      <c r="N90">
        <v>1</v>
      </c>
      <c r="O90" t="s">
        <v>155</v>
      </c>
      <c r="P90" t="s">
        <v>96</v>
      </c>
      <c r="Q90" t="s">
        <v>41</v>
      </c>
      <c r="S90" t="s">
        <v>53</v>
      </c>
      <c r="T90">
        <v>1</v>
      </c>
      <c r="U90">
        <v>2</v>
      </c>
      <c r="V90">
        <v>1</v>
      </c>
      <c r="W90" t="s">
        <v>115</v>
      </c>
      <c r="X90" t="s">
        <v>116</v>
      </c>
      <c r="AA90" t="s">
        <v>63</v>
      </c>
      <c r="AB90">
        <v>2</v>
      </c>
      <c r="AD90">
        <v>1</v>
      </c>
      <c r="AE90" t="s">
        <v>72</v>
      </c>
      <c r="AI90">
        <v>11</v>
      </c>
      <c r="AJ90">
        <v>39</v>
      </c>
      <c r="AK90">
        <v>120</v>
      </c>
      <c r="AL90">
        <v>2</v>
      </c>
    </row>
    <row r="91" spans="1:38" x14ac:dyDescent="0.25">
      <c r="A91" t="s">
        <v>285</v>
      </c>
      <c r="B91">
        <v>89</v>
      </c>
      <c r="C91" t="s">
        <v>45</v>
      </c>
      <c r="D91">
        <v>2</v>
      </c>
      <c r="F91">
        <v>3</v>
      </c>
      <c r="G91" t="s">
        <v>86</v>
      </c>
      <c r="K91" t="s">
        <v>38</v>
      </c>
      <c r="L91">
        <v>3</v>
      </c>
      <c r="M91">
        <v>1</v>
      </c>
      <c r="N91">
        <v>3</v>
      </c>
      <c r="O91" t="s">
        <v>155</v>
      </c>
      <c r="P91" t="s">
        <v>96</v>
      </c>
      <c r="Q91" t="s">
        <v>157</v>
      </c>
      <c r="R91" t="s">
        <v>42</v>
      </c>
      <c r="S91" t="s">
        <v>53</v>
      </c>
      <c r="T91">
        <v>3</v>
      </c>
      <c r="U91">
        <v>1</v>
      </c>
      <c r="V91">
        <v>3</v>
      </c>
      <c r="W91" t="s">
        <v>54</v>
      </c>
      <c r="X91" t="s">
        <v>55</v>
      </c>
      <c r="Y91" t="s">
        <v>97</v>
      </c>
      <c r="AA91" t="s">
        <v>63</v>
      </c>
      <c r="AB91">
        <v>2</v>
      </c>
      <c r="AD91">
        <v>1</v>
      </c>
      <c r="AE91" t="s">
        <v>72</v>
      </c>
      <c r="AI91">
        <v>17</v>
      </c>
      <c r="AJ91">
        <v>55</v>
      </c>
      <c r="AK91">
        <v>120</v>
      </c>
      <c r="AL91">
        <v>2</v>
      </c>
    </row>
    <row r="92" spans="1:38" x14ac:dyDescent="0.25">
      <c r="A92" s="4" t="s">
        <v>287</v>
      </c>
      <c r="B92">
        <v>90</v>
      </c>
      <c r="C92" t="s">
        <v>53</v>
      </c>
      <c r="D92">
        <v>3</v>
      </c>
      <c r="E92">
        <v>1</v>
      </c>
      <c r="F92">
        <v>2</v>
      </c>
      <c r="G92" t="s">
        <v>54</v>
      </c>
      <c r="K92" t="s">
        <v>38</v>
      </c>
      <c r="L92">
        <v>1</v>
      </c>
      <c r="M92">
        <v>1</v>
      </c>
      <c r="N92">
        <v>1</v>
      </c>
      <c r="O92" t="s">
        <v>67</v>
      </c>
      <c r="P92" t="s">
        <v>96</v>
      </c>
      <c r="S92" t="s">
        <v>56</v>
      </c>
      <c r="T92">
        <v>1</v>
      </c>
      <c r="V92">
        <v>2</v>
      </c>
      <c r="W92" t="s">
        <v>57</v>
      </c>
      <c r="AA92" t="s">
        <v>48</v>
      </c>
      <c r="AB92">
        <v>3</v>
      </c>
      <c r="AD92">
        <v>2</v>
      </c>
      <c r="AE92" t="s">
        <v>49</v>
      </c>
      <c r="AI92">
        <v>8</v>
      </c>
      <c r="AJ92">
        <v>55</v>
      </c>
      <c r="AK92">
        <v>120</v>
      </c>
      <c r="AL92">
        <v>2</v>
      </c>
    </row>
    <row r="93" spans="1:38" x14ac:dyDescent="0.25">
      <c r="A93" s="4" t="s">
        <v>288</v>
      </c>
      <c r="B93">
        <v>91</v>
      </c>
      <c r="C93" t="s">
        <v>53</v>
      </c>
      <c r="D93">
        <v>3</v>
      </c>
      <c r="E93">
        <v>1</v>
      </c>
      <c r="F93">
        <v>1</v>
      </c>
      <c r="G93" t="s">
        <v>115</v>
      </c>
      <c r="K93" t="s">
        <v>38</v>
      </c>
      <c r="L93">
        <v>2</v>
      </c>
      <c r="M93">
        <v>1</v>
      </c>
      <c r="N93">
        <v>2</v>
      </c>
      <c r="O93" t="s">
        <v>67</v>
      </c>
      <c r="P93" t="s">
        <v>70</v>
      </c>
      <c r="S93" t="s">
        <v>56</v>
      </c>
      <c r="T93">
        <v>1</v>
      </c>
      <c r="V93">
        <v>3</v>
      </c>
      <c r="W93" t="s">
        <v>57</v>
      </c>
      <c r="AA93" t="s">
        <v>33</v>
      </c>
      <c r="AB93">
        <v>2</v>
      </c>
      <c r="AD93">
        <v>2</v>
      </c>
      <c r="AE93" t="s">
        <v>46</v>
      </c>
      <c r="AI93">
        <v>9</v>
      </c>
      <c r="AJ93">
        <v>49</v>
      </c>
      <c r="AK93">
        <v>120</v>
      </c>
      <c r="AL93">
        <v>2</v>
      </c>
    </row>
    <row r="94" spans="1:38" x14ac:dyDescent="0.25">
      <c r="A94" s="4" t="s">
        <v>289</v>
      </c>
      <c r="B94">
        <v>92</v>
      </c>
      <c r="C94" t="s">
        <v>53</v>
      </c>
      <c r="D94">
        <v>3</v>
      </c>
      <c r="E94">
        <v>1</v>
      </c>
      <c r="F94">
        <v>2</v>
      </c>
      <c r="G94" t="s">
        <v>115</v>
      </c>
      <c r="H94" t="s">
        <v>55</v>
      </c>
      <c r="K94" t="s">
        <v>38</v>
      </c>
      <c r="L94">
        <v>1</v>
      </c>
      <c r="M94">
        <v>1</v>
      </c>
      <c r="N94">
        <v>1</v>
      </c>
      <c r="O94" t="s">
        <v>67</v>
      </c>
      <c r="P94" t="s">
        <v>70</v>
      </c>
      <c r="Q94" t="s">
        <v>157</v>
      </c>
      <c r="R94" t="s">
        <v>42</v>
      </c>
      <c r="S94" t="s">
        <v>56</v>
      </c>
      <c r="T94">
        <v>3</v>
      </c>
      <c r="V94">
        <v>3</v>
      </c>
      <c r="W94" t="s">
        <v>68</v>
      </c>
      <c r="X94" t="s">
        <v>125</v>
      </c>
      <c r="AA94" t="s">
        <v>43</v>
      </c>
      <c r="AB94">
        <v>1</v>
      </c>
      <c r="AD94">
        <v>2</v>
      </c>
      <c r="AE94" t="s">
        <v>138</v>
      </c>
      <c r="AI94">
        <v>13</v>
      </c>
      <c r="AJ94">
        <v>69</v>
      </c>
      <c r="AK94">
        <v>120</v>
      </c>
      <c r="AL94">
        <v>2</v>
      </c>
    </row>
    <row r="95" spans="1:38" x14ac:dyDescent="0.25">
      <c r="A95" s="4" t="s">
        <v>290</v>
      </c>
      <c r="B95">
        <v>93</v>
      </c>
      <c r="C95" t="s">
        <v>53</v>
      </c>
      <c r="D95">
        <v>3</v>
      </c>
      <c r="E95">
        <v>1</v>
      </c>
      <c r="F95">
        <v>1</v>
      </c>
      <c r="G95" t="s">
        <v>115</v>
      </c>
      <c r="K95" t="s">
        <v>38</v>
      </c>
      <c r="L95">
        <v>2</v>
      </c>
      <c r="M95">
        <v>1</v>
      </c>
      <c r="N95">
        <v>1</v>
      </c>
      <c r="O95" t="s">
        <v>155</v>
      </c>
      <c r="S95" t="s">
        <v>56</v>
      </c>
      <c r="T95">
        <v>1</v>
      </c>
      <c r="V95">
        <v>1</v>
      </c>
      <c r="W95" t="s">
        <v>57</v>
      </c>
      <c r="X95" t="s">
        <v>125</v>
      </c>
      <c r="AA95" t="s">
        <v>45</v>
      </c>
      <c r="AB95">
        <v>2</v>
      </c>
      <c r="AD95">
        <v>1</v>
      </c>
      <c r="AE95" t="s">
        <v>47</v>
      </c>
      <c r="AI95">
        <v>5</v>
      </c>
      <c r="AJ95">
        <v>35</v>
      </c>
      <c r="AK95">
        <v>120</v>
      </c>
      <c r="AL95">
        <v>2</v>
      </c>
    </row>
    <row r="96" spans="1:38" x14ac:dyDescent="0.25">
      <c r="A96" s="4" t="s">
        <v>291</v>
      </c>
      <c r="B96">
        <v>94</v>
      </c>
      <c r="C96" t="s">
        <v>56</v>
      </c>
      <c r="D96">
        <v>2</v>
      </c>
      <c r="F96">
        <v>1</v>
      </c>
      <c r="G96" t="s">
        <v>57</v>
      </c>
      <c r="K96" t="s">
        <v>63</v>
      </c>
      <c r="L96">
        <v>2</v>
      </c>
      <c r="N96">
        <v>2</v>
      </c>
      <c r="O96" t="s">
        <v>103</v>
      </c>
      <c r="S96" t="s">
        <v>53</v>
      </c>
      <c r="T96">
        <v>2</v>
      </c>
      <c r="U96">
        <v>1</v>
      </c>
      <c r="V96">
        <v>2</v>
      </c>
      <c r="W96" t="s">
        <v>54</v>
      </c>
      <c r="AA96" t="s">
        <v>38</v>
      </c>
      <c r="AB96">
        <v>2</v>
      </c>
      <c r="AC96">
        <v>1</v>
      </c>
      <c r="AD96">
        <v>1</v>
      </c>
      <c r="AE96" t="s">
        <v>155</v>
      </c>
      <c r="AI96">
        <v>6</v>
      </c>
      <c r="AJ96">
        <v>31</v>
      </c>
      <c r="AK96">
        <v>120</v>
      </c>
      <c r="AL96">
        <v>2</v>
      </c>
    </row>
    <row r="97" spans="1:38" x14ac:dyDescent="0.25">
      <c r="A97" s="4" t="s">
        <v>292</v>
      </c>
      <c r="B97">
        <v>95</v>
      </c>
      <c r="C97" t="s">
        <v>53</v>
      </c>
      <c r="D97">
        <v>3</v>
      </c>
      <c r="E97">
        <v>1</v>
      </c>
      <c r="F97">
        <v>1</v>
      </c>
      <c r="G97" t="s">
        <v>54</v>
      </c>
      <c r="K97" t="s">
        <v>38</v>
      </c>
      <c r="L97">
        <v>1</v>
      </c>
      <c r="M97">
        <v>3</v>
      </c>
      <c r="N97">
        <v>1</v>
      </c>
      <c r="O97" t="s">
        <v>155</v>
      </c>
      <c r="P97" t="s">
        <v>70</v>
      </c>
      <c r="Q97" t="s">
        <v>41</v>
      </c>
      <c r="S97" t="s">
        <v>48</v>
      </c>
      <c r="T97">
        <v>1</v>
      </c>
      <c r="V97">
        <v>2</v>
      </c>
      <c r="W97" t="s">
        <v>49</v>
      </c>
      <c r="AA97" t="s">
        <v>33</v>
      </c>
      <c r="AB97">
        <v>2</v>
      </c>
      <c r="AD97">
        <v>1</v>
      </c>
      <c r="AE97" t="s">
        <v>46</v>
      </c>
      <c r="AI97">
        <v>8</v>
      </c>
      <c r="AJ97">
        <v>37</v>
      </c>
      <c r="AK97">
        <v>120</v>
      </c>
      <c r="AL97">
        <v>2</v>
      </c>
    </row>
    <row r="98" spans="1:38" x14ac:dyDescent="0.25">
      <c r="A98" s="4" t="s">
        <v>293</v>
      </c>
      <c r="B98">
        <v>96</v>
      </c>
      <c r="C98" t="s">
        <v>48</v>
      </c>
      <c r="D98">
        <v>3</v>
      </c>
      <c r="F98">
        <v>2</v>
      </c>
      <c r="G98" t="s">
        <v>49</v>
      </c>
      <c r="H98" t="s">
        <v>71</v>
      </c>
      <c r="I98" t="s">
        <v>51</v>
      </c>
      <c r="J98" t="s">
        <v>131</v>
      </c>
      <c r="K98" t="s">
        <v>43</v>
      </c>
      <c r="L98">
        <v>1</v>
      </c>
      <c r="N98">
        <v>3</v>
      </c>
      <c r="O98" t="s">
        <v>138</v>
      </c>
      <c r="P98" t="s">
        <v>74</v>
      </c>
      <c r="Q98" t="s">
        <v>140</v>
      </c>
      <c r="S98" t="s">
        <v>53</v>
      </c>
      <c r="T98">
        <v>2</v>
      </c>
      <c r="U98">
        <v>3</v>
      </c>
      <c r="V98">
        <v>1</v>
      </c>
      <c r="W98" t="s">
        <v>115</v>
      </c>
      <c r="AA98" t="s">
        <v>38</v>
      </c>
      <c r="AB98">
        <v>1</v>
      </c>
      <c r="AC98">
        <v>2</v>
      </c>
      <c r="AD98">
        <v>1</v>
      </c>
      <c r="AE98" t="s">
        <v>67</v>
      </c>
      <c r="AI98">
        <v>14</v>
      </c>
      <c r="AJ98">
        <v>57</v>
      </c>
      <c r="AK98">
        <v>120</v>
      </c>
      <c r="AL98">
        <v>2</v>
      </c>
    </row>
    <row r="99" spans="1:38" x14ac:dyDescent="0.25">
      <c r="A99" s="4" t="s">
        <v>294</v>
      </c>
      <c r="B99">
        <v>97</v>
      </c>
      <c r="C99" t="s">
        <v>53</v>
      </c>
      <c r="D99">
        <v>3</v>
      </c>
      <c r="E99">
        <v>1</v>
      </c>
      <c r="F99">
        <v>1</v>
      </c>
      <c r="G99" t="s">
        <v>54</v>
      </c>
      <c r="K99" t="s">
        <v>38</v>
      </c>
      <c r="L99">
        <v>2</v>
      </c>
      <c r="M99">
        <v>1</v>
      </c>
      <c r="N99">
        <v>1</v>
      </c>
      <c r="O99" t="s">
        <v>67</v>
      </c>
      <c r="S99" t="s">
        <v>48</v>
      </c>
      <c r="T99">
        <v>1</v>
      </c>
      <c r="V99">
        <v>1</v>
      </c>
      <c r="W99" t="s">
        <v>49</v>
      </c>
      <c r="AA99" t="s">
        <v>45</v>
      </c>
      <c r="AB99">
        <v>1</v>
      </c>
      <c r="AD99">
        <v>1</v>
      </c>
      <c r="AE99" t="s">
        <v>47</v>
      </c>
      <c r="AI99">
        <v>3</v>
      </c>
      <c r="AJ99">
        <v>30</v>
      </c>
      <c r="AK99">
        <v>120</v>
      </c>
      <c r="AL99">
        <v>2</v>
      </c>
    </row>
    <row r="100" spans="1:38" x14ac:dyDescent="0.25">
      <c r="A100" s="4" t="s">
        <v>295</v>
      </c>
      <c r="B100">
        <v>98</v>
      </c>
      <c r="C100" t="s">
        <v>53</v>
      </c>
      <c r="D100">
        <v>3</v>
      </c>
      <c r="E100">
        <v>1</v>
      </c>
      <c r="F100">
        <v>2</v>
      </c>
      <c r="G100" t="s">
        <v>54</v>
      </c>
      <c r="H100" t="s">
        <v>83</v>
      </c>
      <c r="I100" t="s">
        <v>117</v>
      </c>
      <c r="K100" t="s">
        <v>38</v>
      </c>
      <c r="L100">
        <v>1</v>
      </c>
      <c r="M100">
        <v>1</v>
      </c>
      <c r="N100">
        <v>1</v>
      </c>
      <c r="O100" t="s">
        <v>39</v>
      </c>
      <c r="P100" t="s">
        <v>70</v>
      </c>
      <c r="S100" t="s">
        <v>48</v>
      </c>
      <c r="T100">
        <v>1</v>
      </c>
      <c r="V100">
        <v>2</v>
      </c>
      <c r="W100" t="s">
        <v>49</v>
      </c>
      <c r="AA100" t="s">
        <v>63</v>
      </c>
      <c r="AB100">
        <v>2</v>
      </c>
      <c r="AD100">
        <v>2</v>
      </c>
      <c r="AE100" t="s">
        <v>103</v>
      </c>
      <c r="AF100" t="s">
        <v>149</v>
      </c>
      <c r="AI100">
        <v>10</v>
      </c>
      <c r="AJ100">
        <v>44</v>
      </c>
      <c r="AK100">
        <v>120</v>
      </c>
      <c r="AL100">
        <v>2</v>
      </c>
    </row>
    <row r="101" spans="1:38" x14ac:dyDescent="0.25">
      <c r="A101" s="4" t="s">
        <v>296</v>
      </c>
      <c r="B101">
        <v>99</v>
      </c>
      <c r="C101" t="s">
        <v>53</v>
      </c>
      <c r="D101">
        <v>3</v>
      </c>
      <c r="E101">
        <v>1</v>
      </c>
      <c r="F101">
        <v>1</v>
      </c>
      <c r="G101" t="s">
        <v>115</v>
      </c>
      <c r="H101" t="s">
        <v>83</v>
      </c>
      <c r="K101" t="s">
        <v>38</v>
      </c>
      <c r="L101">
        <v>2</v>
      </c>
      <c r="M101">
        <v>3</v>
      </c>
      <c r="N101">
        <v>1</v>
      </c>
      <c r="O101" t="s">
        <v>67</v>
      </c>
      <c r="P101" t="s">
        <v>96</v>
      </c>
      <c r="S101" t="s">
        <v>33</v>
      </c>
      <c r="T101">
        <v>1</v>
      </c>
      <c r="V101">
        <v>2</v>
      </c>
      <c r="W101" t="s">
        <v>46</v>
      </c>
      <c r="AA101" t="s">
        <v>43</v>
      </c>
      <c r="AB101">
        <v>1</v>
      </c>
      <c r="AD101">
        <v>3</v>
      </c>
      <c r="AE101" t="s">
        <v>138</v>
      </c>
      <c r="AF101" t="s">
        <v>139</v>
      </c>
      <c r="AI101">
        <v>11</v>
      </c>
      <c r="AJ101">
        <v>31</v>
      </c>
      <c r="AK101">
        <v>120</v>
      </c>
      <c r="AL101">
        <v>2</v>
      </c>
    </row>
    <row r="102" spans="1:38" x14ac:dyDescent="0.25">
      <c r="A102" s="4" t="s">
        <v>297</v>
      </c>
      <c r="B102">
        <v>100</v>
      </c>
      <c r="C102" t="s">
        <v>53</v>
      </c>
      <c r="D102">
        <v>3</v>
      </c>
      <c r="E102">
        <v>1</v>
      </c>
      <c r="F102">
        <v>3</v>
      </c>
      <c r="G102" t="s">
        <v>115</v>
      </c>
      <c r="H102" t="s">
        <v>55</v>
      </c>
      <c r="K102" t="s">
        <v>38</v>
      </c>
      <c r="L102">
        <v>1</v>
      </c>
      <c r="M102">
        <v>1</v>
      </c>
      <c r="N102">
        <v>1</v>
      </c>
      <c r="O102" t="s">
        <v>67</v>
      </c>
      <c r="S102" t="s">
        <v>33</v>
      </c>
      <c r="T102">
        <v>1</v>
      </c>
      <c r="V102">
        <v>1</v>
      </c>
      <c r="W102" t="s">
        <v>46</v>
      </c>
      <c r="X102" t="s">
        <v>133</v>
      </c>
      <c r="Y102" t="s">
        <v>135</v>
      </c>
      <c r="AA102" t="s">
        <v>45</v>
      </c>
      <c r="AB102">
        <v>3</v>
      </c>
      <c r="AD102">
        <v>3</v>
      </c>
      <c r="AE102" t="s">
        <v>86</v>
      </c>
      <c r="AF102" t="s">
        <v>76</v>
      </c>
      <c r="AG102" t="s">
        <v>93</v>
      </c>
      <c r="AI102">
        <v>13</v>
      </c>
      <c r="AJ102">
        <v>37</v>
      </c>
      <c r="AK102">
        <v>120</v>
      </c>
      <c r="AL102">
        <v>2</v>
      </c>
    </row>
    <row r="103" spans="1:38" x14ac:dyDescent="0.25">
      <c r="A103" s="4" t="s">
        <v>298</v>
      </c>
      <c r="B103">
        <v>101</v>
      </c>
      <c r="C103" t="s">
        <v>53</v>
      </c>
      <c r="D103">
        <v>3</v>
      </c>
      <c r="E103">
        <v>1</v>
      </c>
      <c r="F103">
        <v>1</v>
      </c>
      <c r="G103" t="s">
        <v>54</v>
      </c>
      <c r="K103" t="s">
        <v>38</v>
      </c>
      <c r="L103">
        <v>3</v>
      </c>
      <c r="M103">
        <v>3</v>
      </c>
      <c r="N103">
        <v>3</v>
      </c>
      <c r="O103" t="s">
        <v>67</v>
      </c>
      <c r="P103" t="s">
        <v>40</v>
      </c>
      <c r="Q103" t="s">
        <v>41</v>
      </c>
      <c r="R103" t="s">
        <v>42</v>
      </c>
      <c r="S103" t="s">
        <v>33</v>
      </c>
      <c r="T103">
        <v>1</v>
      </c>
      <c r="V103">
        <v>1</v>
      </c>
      <c r="W103" t="s">
        <v>46</v>
      </c>
      <c r="X103" t="s">
        <v>133</v>
      </c>
      <c r="Y103" t="s">
        <v>36</v>
      </c>
      <c r="AA103" t="s">
        <v>63</v>
      </c>
      <c r="AB103">
        <v>3</v>
      </c>
      <c r="AD103">
        <v>3</v>
      </c>
      <c r="AE103" t="s">
        <v>103</v>
      </c>
      <c r="AF103" t="s">
        <v>149</v>
      </c>
      <c r="AG103" t="s">
        <v>150</v>
      </c>
      <c r="AH103" t="s">
        <v>152</v>
      </c>
      <c r="AI103">
        <v>21</v>
      </c>
      <c r="AJ103">
        <v>48</v>
      </c>
      <c r="AK103">
        <v>120</v>
      </c>
      <c r="AL103">
        <v>2</v>
      </c>
    </row>
    <row r="104" spans="1:38" x14ac:dyDescent="0.25">
      <c r="A104" s="4" t="s">
        <v>299</v>
      </c>
      <c r="B104">
        <v>102</v>
      </c>
      <c r="C104" t="s">
        <v>53</v>
      </c>
      <c r="D104">
        <v>2</v>
      </c>
      <c r="E104">
        <v>1</v>
      </c>
      <c r="F104">
        <v>3</v>
      </c>
      <c r="G104" t="s">
        <v>115</v>
      </c>
      <c r="H104" t="s">
        <v>83</v>
      </c>
      <c r="K104" t="s">
        <v>38</v>
      </c>
      <c r="L104">
        <v>1</v>
      </c>
      <c r="M104">
        <v>1</v>
      </c>
      <c r="N104">
        <v>1</v>
      </c>
      <c r="O104" t="s">
        <v>67</v>
      </c>
      <c r="S104" t="s">
        <v>43</v>
      </c>
      <c r="T104">
        <v>2</v>
      </c>
      <c r="V104">
        <v>1</v>
      </c>
      <c r="W104" t="s">
        <v>138</v>
      </c>
      <c r="X104" t="s">
        <v>99</v>
      </c>
      <c r="AA104" t="s">
        <v>45</v>
      </c>
      <c r="AB104">
        <v>3</v>
      </c>
      <c r="AD104">
        <v>1</v>
      </c>
      <c r="AE104" t="s">
        <v>47</v>
      </c>
      <c r="AF104" t="s">
        <v>144</v>
      </c>
      <c r="AG104" t="s">
        <v>93</v>
      </c>
      <c r="AH104" t="s">
        <v>94</v>
      </c>
      <c r="AI104">
        <v>11</v>
      </c>
      <c r="AJ104">
        <v>47</v>
      </c>
      <c r="AK104">
        <v>120</v>
      </c>
      <c r="AL104">
        <v>2</v>
      </c>
    </row>
    <row r="105" spans="1:38" x14ac:dyDescent="0.25">
      <c r="A105" s="4" t="s">
        <v>300</v>
      </c>
      <c r="B105">
        <v>103</v>
      </c>
      <c r="C105" t="s">
        <v>53</v>
      </c>
      <c r="D105">
        <v>3</v>
      </c>
      <c r="E105">
        <v>2</v>
      </c>
      <c r="F105">
        <v>3</v>
      </c>
      <c r="G105" t="s">
        <v>115</v>
      </c>
      <c r="H105" t="s">
        <v>83</v>
      </c>
      <c r="I105" t="s">
        <v>117</v>
      </c>
      <c r="K105" t="s">
        <v>38</v>
      </c>
      <c r="L105">
        <v>2</v>
      </c>
      <c r="M105">
        <v>1</v>
      </c>
      <c r="N105">
        <v>1</v>
      </c>
      <c r="O105" t="s">
        <v>67</v>
      </c>
      <c r="P105" t="s">
        <v>70</v>
      </c>
      <c r="S105" t="s">
        <v>43</v>
      </c>
      <c r="T105">
        <v>2</v>
      </c>
      <c r="V105">
        <v>3</v>
      </c>
      <c r="W105" t="s">
        <v>138</v>
      </c>
      <c r="X105" t="s">
        <v>74</v>
      </c>
      <c r="Y105" t="s">
        <v>75</v>
      </c>
      <c r="AA105" t="s">
        <v>63</v>
      </c>
      <c r="AB105">
        <v>1</v>
      </c>
      <c r="AD105">
        <v>1</v>
      </c>
      <c r="AE105" t="s">
        <v>103</v>
      </c>
      <c r="AI105">
        <v>14</v>
      </c>
      <c r="AJ105">
        <v>56</v>
      </c>
      <c r="AK105">
        <v>120</v>
      </c>
      <c r="AL105">
        <v>2</v>
      </c>
    </row>
    <row r="106" spans="1:38" x14ac:dyDescent="0.25">
      <c r="A106" s="4" t="s">
        <v>301</v>
      </c>
      <c r="B106">
        <v>104</v>
      </c>
      <c r="C106" t="s">
        <v>45</v>
      </c>
      <c r="D106">
        <v>3</v>
      </c>
      <c r="F106">
        <v>1</v>
      </c>
      <c r="G106" t="s">
        <v>47</v>
      </c>
      <c r="H106" t="s">
        <v>76</v>
      </c>
      <c r="I106" t="s">
        <v>102</v>
      </c>
      <c r="K106" t="s">
        <v>63</v>
      </c>
      <c r="L106">
        <v>2</v>
      </c>
      <c r="N106">
        <v>1</v>
      </c>
      <c r="O106" t="s">
        <v>103</v>
      </c>
      <c r="P106" t="s">
        <v>95</v>
      </c>
      <c r="S106" t="s">
        <v>53</v>
      </c>
      <c r="T106">
        <v>1</v>
      </c>
      <c r="U106">
        <v>1</v>
      </c>
      <c r="V106">
        <v>1</v>
      </c>
      <c r="W106" t="s">
        <v>54</v>
      </c>
      <c r="X106" t="s">
        <v>116</v>
      </c>
      <c r="AA106" t="s">
        <v>38</v>
      </c>
      <c r="AB106">
        <v>1</v>
      </c>
      <c r="AC106">
        <v>1</v>
      </c>
      <c r="AD106">
        <v>1</v>
      </c>
      <c r="AE106" t="s">
        <v>67</v>
      </c>
      <c r="AF106" t="s">
        <v>70</v>
      </c>
      <c r="AG106" t="s">
        <v>41</v>
      </c>
      <c r="AH106" t="s">
        <v>159</v>
      </c>
      <c r="AI106">
        <v>10</v>
      </c>
      <c r="AJ106">
        <v>43</v>
      </c>
      <c r="AK106">
        <v>120</v>
      </c>
      <c r="AL106">
        <v>2</v>
      </c>
    </row>
    <row r="107" spans="1:38" x14ac:dyDescent="0.25">
      <c r="A107" s="4" t="s">
        <v>302</v>
      </c>
      <c r="B107">
        <v>105</v>
      </c>
      <c r="C107" t="s">
        <v>56</v>
      </c>
      <c r="D107">
        <v>1</v>
      </c>
      <c r="F107">
        <v>2</v>
      </c>
      <c r="G107" t="s">
        <v>123</v>
      </c>
      <c r="H107" t="s">
        <v>69</v>
      </c>
      <c r="I107" t="s">
        <v>87</v>
      </c>
      <c r="K107" t="s">
        <v>48</v>
      </c>
      <c r="L107">
        <v>3</v>
      </c>
      <c r="N107">
        <v>1</v>
      </c>
      <c r="O107" t="s">
        <v>129</v>
      </c>
      <c r="P107" t="s">
        <v>71</v>
      </c>
      <c r="Q107" t="s">
        <v>130</v>
      </c>
      <c r="S107" t="s">
        <v>33</v>
      </c>
      <c r="T107">
        <v>3</v>
      </c>
      <c r="V107">
        <v>1</v>
      </c>
      <c r="W107" t="s">
        <v>46</v>
      </c>
      <c r="X107" t="s">
        <v>133</v>
      </c>
      <c r="AA107" t="s">
        <v>43</v>
      </c>
      <c r="AB107">
        <v>2</v>
      </c>
      <c r="AD107">
        <v>1</v>
      </c>
      <c r="AE107" t="s">
        <v>138</v>
      </c>
      <c r="AF107" t="s">
        <v>99</v>
      </c>
      <c r="AI107">
        <v>12</v>
      </c>
      <c r="AJ107">
        <v>37</v>
      </c>
      <c r="AK107">
        <v>120</v>
      </c>
      <c r="AL107">
        <v>2</v>
      </c>
    </row>
    <row r="108" spans="1:38" x14ac:dyDescent="0.25">
      <c r="A108" s="4" t="s">
        <v>303</v>
      </c>
      <c r="B108">
        <v>106</v>
      </c>
      <c r="C108" t="s">
        <v>33</v>
      </c>
      <c r="D108">
        <v>3</v>
      </c>
      <c r="F108">
        <v>1</v>
      </c>
      <c r="G108" t="s">
        <v>46</v>
      </c>
      <c r="H108" t="s">
        <v>133</v>
      </c>
      <c r="I108" t="s">
        <v>36</v>
      </c>
      <c r="J108" t="s">
        <v>136</v>
      </c>
      <c r="K108" t="s">
        <v>45</v>
      </c>
      <c r="L108">
        <v>2</v>
      </c>
      <c r="N108">
        <v>1</v>
      </c>
      <c r="O108" t="s">
        <v>86</v>
      </c>
      <c r="P108" t="s">
        <v>144</v>
      </c>
      <c r="S108" t="s">
        <v>56</v>
      </c>
      <c r="T108">
        <v>1</v>
      </c>
      <c r="V108">
        <v>2</v>
      </c>
      <c r="W108" t="s">
        <v>123</v>
      </c>
      <c r="X108" t="s">
        <v>69</v>
      </c>
      <c r="Y108" t="s">
        <v>87</v>
      </c>
      <c r="AA108" t="s">
        <v>48</v>
      </c>
      <c r="AB108">
        <v>1</v>
      </c>
      <c r="AD108">
        <v>1</v>
      </c>
      <c r="AE108" t="s">
        <v>129</v>
      </c>
      <c r="AI108">
        <v>10</v>
      </c>
      <c r="AJ108">
        <v>54</v>
      </c>
      <c r="AK108">
        <v>120</v>
      </c>
      <c r="AL108">
        <v>2</v>
      </c>
    </row>
    <row r="109" spans="1:38" x14ac:dyDescent="0.25">
      <c r="A109" s="4" t="s">
        <v>304</v>
      </c>
      <c r="B109">
        <v>107</v>
      </c>
      <c r="C109" t="s">
        <v>33</v>
      </c>
      <c r="D109">
        <v>3</v>
      </c>
      <c r="F109">
        <v>1</v>
      </c>
      <c r="G109" t="s">
        <v>46</v>
      </c>
      <c r="H109" t="s">
        <v>35</v>
      </c>
      <c r="I109" t="s">
        <v>134</v>
      </c>
      <c r="K109" t="s">
        <v>63</v>
      </c>
      <c r="L109">
        <v>1</v>
      </c>
      <c r="N109">
        <v>1</v>
      </c>
      <c r="O109" t="s">
        <v>103</v>
      </c>
      <c r="S109" t="s">
        <v>56</v>
      </c>
      <c r="T109">
        <v>1</v>
      </c>
      <c r="V109">
        <v>2</v>
      </c>
      <c r="W109" t="s">
        <v>68</v>
      </c>
      <c r="X109" t="s">
        <v>69</v>
      </c>
      <c r="AA109" t="s">
        <v>48</v>
      </c>
      <c r="AB109">
        <v>3</v>
      </c>
      <c r="AD109">
        <v>2</v>
      </c>
      <c r="AE109" t="s">
        <v>49</v>
      </c>
      <c r="AI109">
        <v>9</v>
      </c>
      <c r="AJ109">
        <v>28</v>
      </c>
      <c r="AK109">
        <v>120</v>
      </c>
      <c r="AL109">
        <v>2</v>
      </c>
    </row>
    <row r="110" spans="1:38" x14ac:dyDescent="0.25">
      <c r="A110" s="4" t="s">
        <v>305</v>
      </c>
      <c r="B110">
        <v>108</v>
      </c>
      <c r="C110" t="s">
        <v>33</v>
      </c>
      <c r="D110">
        <v>3</v>
      </c>
      <c r="F110">
        <v>1</v>
      </c>
      <c r="G110" t="s">
        <v>46</v>
      </c>
      <c r="K110" t="s">
        <v>38</v>
      </c>
      <c r="L110">
        <v>3</v>
      </c>
      <c r="M110">
        <v>1</v>
      </c>
      <c r="N110">
        <v>1</v>
      </c>
      <c r="O110" t="s">
        <v>39</v>
      </c>
      <c r="P110" t="s">
        <v>96</v>
      </c>
      <c r="S110" t="s">
        <v>56</v>
      </c>
      <c r="T110">
        <v>1</v>
      </c>
      <c r="V110">
        <v>2</v>
      </c>
      <c r="W110" t="s">
        <v>68</v>
      </c>
      <c r="X110" t="s">
        <v>69</v>
      </c>
      <c r="AA110" t="s">
        <v>48</v>
      </c>
      <c r="AB110">
        <v>1</v>
      </c>
      <c r="AD110">
        <v>2</v>
      </c>
      <c r="AE110" t="s">
        <v>49</v>
      </c>
      <c r="AI110">
        <v>8</v>
      </c>
      <c r="AJ110">
        <v>32</v>
      </c>
      <c r="AK110">
        <v>120</v>
      </c>
      <c r="AL110">
        <v>2</v>
      </c>
    </row>
    <row r="111" spans="1:38" x14ac:dyDescent="0.25">
      <c r="A111" s="4" t="s">
        <v>306</v>
      </c>
      <c r="B111">
        <v>109</v>
      </c>
      <c r="C111" t="s">
        <v>43</v>
      </c>
      <c r="D111">
        <v>1</v>
      </c>
      <c r="F111">
        <v>1</v>
      </c>
      <c r="G111" t="s">
        <v>138</v>
      </c>
      <c r="H111" t="s">
        <v>139</v>
      </c>
      <c r="I111" t="s">
        <v>75</v>
      </c>
      <c r="J111" t="s">
        <v>101</v>
      </c>
      <c r="K111" t="s">
        <v>45</v>
      </c>
      <c r="L111">
        <v>3</v>
      </c>
      <c r="N111">
        <v>1</v>
      </c>
      <c r="O111" t="s">
        <v>47</v>
      </c>
      <c r="P111" t="s">
        <v>92</v>
      </c>
      <c r="S111" t="s">
        <v>56</v>
      </c>
      <c r="T111">
        <v>2</v>
      </c>
      <c r="V111">
        <v>1</v>
      </c>
      <c r="W111" t="s">
        <v>68</v>
      </c>
      <c r="AA111" t="s">
        <v>48</v>
      </c>
      <c r="AB111">
        <v>1</v>
      </c>
      <c r="AD111">
        <v>2</v>
      </c>
      <c r="AE111" t="s">
        <v>129</v>
      </c>
      <c r="AF111" t="s">
        <v>71</v>
      </c>
      <c r="AI111">
        <v>9</v>
      </c>
      <c r="AJ111">
        <v>41</v>
      </c>
      <c r="AK111">
        <v>120</v>
      </c>
      <c r="AL111">
        <v>2</v>
      </c>
    </row>
    <row r="112" spans="1:38" x14ac:dyDescent="0.25">
      <c r="A112" s="4" t="s">
        <v>307</v>
      </c>
      <c r="B112">
        <v>110</v>
      </c>
      <c r="C112" t="s">
        <v>56</v>
      </c>
      <c r="D112">
        <v>3</v>
      </c>
      <c r="F112">
        <v>3</v>
      </c>
      <c r="G112" t="s">
        <v>123</v>
      </c>
      <c r="H112" t="s">
        <v>69</v>
      </c>
      <c r="I112" t="s">
        <v>85</v>
      </c>
      <c r="J112" t="s">
        <v>88</v>
      </c>
      <c r="K112" t="s">
        <v>48</v>
      </c>
      <c r="L112">
        <v>3</v>
      </c>
      <c r="N112">
        <v>1</v>
      </c>
      <c r="O112" t="s">
        <v>89</v>
      </c>
      <c r="P112" t="s">
        <v>71</v>
      </c>
      <c r="Q112" t="s">
        <v>130</v>
      </c>
      <c r="S112" t="s">
        <v>43</v>
      </c>
      <c r="T112">
        <v>1</v>
      </c>
      <c r="V112">
        <v>1</v>
      </c>
      <c r="W112" t="s">
        <v>73</v>
      </c>
      <c r="X112" t="s">
        <v>139</v>
      </c>
      <c r="AA112" t="s">
        <v>63</v>
      </c>
      <c r="AB112">
        <v>1</v>
      </c>
      <c r="AD112">
        <v>2</v>
      </c>
      <c r="AE112" t="s">
        <v>103</v>
      </c>
      <c r="AF112" t="s">
        <v>149</v>
      </c>
      <c r="AG112" t="s">
        <v>151</v>
      </c>
      <c r="AI112">
        <v>15</v>
      </c>
      <c r="AJ112">
        <v>60</v>
      </c>
      <c r="AK112">
        <v>120</v>
      </c>
      <c r="AL112">
        <v>2</v>
      </c>
    </row>
    <row r="113" spans="1:38" x14ac:dyDescent="0.25">
      <c r="A113" s="4" t="s">
        <v>308</v>
      </c>
      <c r="B113">
        <v>111</v>
      </c>
      <c r="C113" t="s">
        <v>56</v>
      </c>
      <c r="D113">
        <v>1</v>
      </c>
      <c r="F113">
        <v>1</v>
      </c>
      <c r="G113" t="s">
        <v>123</v>
      </c>
      <c r="H113" t="s">
        <v>69</v>
      </c>
      <c r="K113" t="s">
        <v>48</v>
      </c>
      <c r="L113">
        <v>1</v>
      </c>
      <c r="N113">
        <v>1</v>
      </c>
      <c r="O113" t="s">
        <v>129</v>
      </c>
      <c r="P113" t="s">
        <v>71</v>
      </c>
      <c r="Q113" t="s">
        <v>51</v>
      </c>
      <c r="R113" t="s">
        <v>131</v>
      </c>
      <c r="S113" t="s">
        <v>43</v>
      </c>
      <c r="T113">
        <v>2</v>
      </c>
      <c r="V113">
        <v>1</v>
      </c>
      <c r="W113" t="s">
        <v>138</v>
      </c>
      <c r="X113" t="s">
        <v>139</v>
      </c>
      <c r="AA113" t="s">
        <v>38</v>
      </c>
      <c r="AB113">
        <v>1</v>
      </c>
      <c r="AC113">
        <v>1</v>
      </c>
      <c r="AD113">
        <v>1</v>
      </c>
      <c r="AE113" t="s">
        <v>155</v>
      </c>
      <c r="AF113" t="s">
        <v>96</v>
      </c>
      <c r="AG113" t="s">
        <v>41</v>
      </c>
      <c r="AH113" t="s">
        <v>159</v>
      </c>
      <c r="AI113">
        <v>9</v>
      </c>
      <c r="AJ113">
        <v>49</v>
      </c>
      <c r="AK113">
        <v>120</v>
      </c>
      <c r="AL113">
        <v>2</v>
      </c>
    </row>
    <row r="114" spans="1:38" x14ac:dyDescent="0.25">
      <c r="A114" s="4" t="s">
        <v>309</v>
      </c>
      <c r="B114">
        <v>112</v>
      </c>
      <c r="C114" t="s">
        <v>45</v>
      </c>
      <c r="D114">
        <v>3</v>
      </c>
      <c r="F114">
        <v>1</v>
      </c>
      <c r="G114" t="s">
        <v>86</v>
      </c>
      <c r="K114" t="s">
        <v>63</v>
      </c>
      <c r="L114">
        <v>3</v>
      </c>
      <c r="N114">
        <v>1</v>
      </c>
      <c r="O114" t="s">
        <v>103</v>
      </c>
      <c r="S114" t="s">
        <v>56</v>
      </c>
      <c r="T114">
        <v>2</v>
      </c>
      <c r="V114">
        <v>2</v>
      </c>
      <c r="W114" t="s">
        <v>68</v>
      </c>
      <c r="AA114" t="s">
        <v>48</v>
      </c>
      <c r="AB114">
        <v>2</v>
      </c>
      <c r="AD114">
        <v>3</v>
      </c>
      <c r="AE114" t="s">
        <v>49</v>
      </c>
      <c r="AF114" t="s">
        <v>50</v>
      </c>
      <c r="AI114">
        <v>10</v>
      </c>
      <c r="AJ114">
        <v>52</v>
      </c>
      <c r="AK114">
        <v>120</v>
      </c>
      <c r="AL114">
        <v>2</v>
      </c>
    </row>
    <row r="115" spans="1:38" x14ac:dyDescent="0.25">
      <c r="A115" s="4" t="s">
        <v>310</v>
      </c>
      <c r="B115">
        <v>113</v>
      </c>
      <c r="C115" t="s">
        <v>45</v>
      </c>
      <c r="D115">
        <v>3</v>
      </c>
      <c r="F115">
        <v>1</v>
      </c>
      <c r="G115" t="s">
        <v>86</v>
      </c>
      <c r="H115" t="s">
        <v>144</v>
      </c>
      <c r="K115" t="s">
        <v>38</v>
      </c>
      <c r="L115">
        <v>2</v>
      </c>
      <c r="M115">
        <v>1</v>
      </c>
      <c r="N115">
        <v>1</v>
      </c>
      <c r="O115" t="s">
        <v>39</v>
      </c>
      <c r="P115" t="s">
        <v>96</v>
      </c>
      <c r="Q115" t="s">
        <v>157</v>
      </c>
      <c r="S115" t="s">
        <v>56</v>
      </c>
      <c r="T115">
        <v>1</v>
      </c>
      <c r="V115">
        <v>1</v>
      </c>
      <c r="W115" t="s">
        <v>68</v>
      </c>
      <c r="AA115" t="s">
        <v>48</v>
      </c>
      <c r="AB115">
        <v>1</v>
      </c>
      <c r="AD115">
        <v>1</v>
      </c>
      <c r="AE115" t="s">
        <v>89</v>
      </c>
      <c r="AF115" t="s">
        <v>50</v>
      </c>
      <c r="AI115">
        <v>7</v>
      </c>
      <c r="AJ115">
        <v>24</v>
      </c>
      <c r="AK115">
        <v>120</v>
      </c>
      <c r="AL115">
        <v>2</v>
      </c>
    </row>
    <row r="116" spans="1:38" x14ac:dyDescent="0.25">
      <c r="A116" s="4" t="s">
        <v>311</v>
      </c>
      <c r="B116">
        <v>114</v>
      </c>
      <c r="C116" t="s">
        <v>56</v>
      </c>
      <c r="D116">
        <v>1</v>
      </c>
      <c r="F116">
        <v>2</v>
      </c>
      <c r="G116" t="s">
        <v>57</v>
      </c>
      <c r="H116" t="s">
        <v>69</v>
      </c>
      <c r="K116" t="s">
        <v>48</v>
      </c>
      <c r="L116">
        <v>3</v>
      </c>
      <c r="N116">
        <v>1</v>
      </c>
      <c r="O116" t="s">
        <v>49</v>
      </c>
      <c r="P116" t="s">
        <v>71</v>
      </c>
      <c r="Q116" t="s">
        <v>130</v>
      </c>
      <c r="R116" t="s">
        <v>52</v>
      </c>
      <c r="S116" t="s">
        <v>63</v>
      </c>
      <c r="T116">
        <v>3</v>
      </c>
      <c r="V116">
        <v>3</v>
      </c>
      <c r="W116" t="s">
        <v>103</v>
      </c>
      <c r="AA116" t="s">
        <v>38</v>
      </c>
      <c r="AB116">
        <v>3</v>
      </c>
      <c r="AC116">
        <v>1</v>
      </c>
      <c r="AD116">
        <v>1</v>
      </c>
      <c r="AE116" t="s">
        <v>155</v>
      </c>
      <c r="AI116">
        <v>13</v>
      </c>
      <c r="AJ116">
        <v>73</v>
      </c>
      <c r="AK116">
        <v>120</v>
      </c>
      <c r="AL116">
        <v>2</v>
      </c>
    </row>
    <row r="117" spans="1:38" x14ac:dyDescent="0.25">
      <c r="A117" s="4" t="s">
        <v>312</v>
      </c>
      <c r="B117">
        <v>115</v>
      </c>
      <c r="C117" t="s">
        <v>56</v>
      </c>
      <c r="D117">
        <v>1</v>
      </c>
      <c r="F117">
        <v>1</v>
      </c>
      <c r="G117" t="s">
        <v>123</v>
      </c>
      <c r="H117" t="s">
        <v>69</v>
      </c>
      <c r="I117" t="s">
        <v>87</v>
      </c>
      <c r="K117" t="s">
        <v>33</v>
      </c>
      <c r="L117">
        <v>3</v>
      </c>
      <c r="N117">
        <v>2</v>
      </c>
      <c r="O117" t="s">
        <v>65</v>
      </c>
      <c r="P117" t="s">
        <v>35</v>
      </c>
      <c r="Q117" t="s">
        <v>36</v>
      </c>
      <c r="S117" t="s">
        <v>48</v>
      </c>
      <c r="T117">
        <v>3</v>
      </c>
      <c r="V117">
        <v>1</v>
      </c>
      <c r="W117" t="s">
        <v>89</v>
      </c>
      <c r="AA117" t="s">
        <v>43</v>
      </c>
      <c r="AB117">
        <v>1</v>
      </c>
      <c r="AD117">
        <v>1</v>
      </c>
      <c r="AE117" t="s">
        <v>138</v>
      </c>
      <c r="AF117" t="s">
        <v>139</v>
      </c>
      <c r="AI117">
        <v>10</v>
      </c>
      <c r="AJ117">
        <v>25</v>
      </c>
      <c r="AK117">
        <v>120</v>
      </c>
      <c r="AL117">
        <v>2</v>
      </c>
    </row>
    <row r="118" spans="1:38" x14ac:dyDescent="0.25">
      <c r="A118" s="4" t="s">
        <v>313</v>
      </c>
      <c r="B118">
        <v>116</v>
      </c>
      <c r="C118" t="s">
        <v>48</v>
      </c>
      <c r="D118">
        <v>2</v>
      </c>
      <c r="F118">
        <v>1</v>
      </c>
      <c r="G118" t="s">
        <v>49</v>
      </c>
      <c r="H118" t="s">
        <v>50</v>
      </c>
      <c r="I118" t="s">
        <v>130</v>
      </c>
      <c r="J118" t="s">
        <v>52</v>
      </c>
      <c r="K118" t="s">
        <v>45</v>
      </c>
      <c r="L118">
        <v>3</v>
      </c>
      <c r="N118">
        <v>3</v>
      </c>
      <c r="O118" t="s">
        <v>86</v>
      </c>
      <c r="P118" t="s">
        <v>76</v>
      </c>
      <c r="Q118" t="s">
        <v>93</v>
      </c>
      <c r="R118" t="s">
        <v>147</v>
      </c>
      <c r="S118" t="s">
        <v>56</v>
      </c>
      <c r="T118">
        <v>2</v>
      </c>
      <c r="V118">
        <v>3</v>
      </c>
      <c r="W118" t="s">
        <v>68</v>
      </c>
      <c r="X118" t="s">
        <v>69</v>
      </c>
      <c r="Y118" t="s">
        <v>87</v>
      </c>
      <c r="AA118" t="s">
        <v>33</v>
      </c>
      <c r="AB118">
        <v>2</v>
      </c>
      <c r="AD118">
        <v>2</v>
      </c>
      <c r="AE118" t="s">
        <v>46</v>
      </c>
      <c r="AF118" t="s">
        <v>35</v>
      </c>
      <c r="AG118" t="s">
        <v>135</v>
      </c>
      <c r="AI118">
        <v>20</v>
      </c>
      <c r="AJ118">
        <v>72</v>
      </c>
      <c r="AK118">
        <v>120</v>
      </c>
      <c r="AL118">
        <v>2</v>
      </c>
    </row>
    <row r="119" spans="1:38" x14ac:dyDescent="0.25">
      <c r="A119" s="4" t="s">
        <v>314</v>
      </c>
      <c r="B119">
        <v>117</v>
      </c>
      <c r="C119" t="s">
        <v>56</v>
      </c>
      <c r="D119">
        <v>2</v>
      </c>
      <c r="F119">
        <v>1</v>
      </c>
      <c r="G119" t="s">
        <v>57</v>
      </c>
      <c r="H119" t="s">
        <v>124</v>
      </c>
      <c r="K119" t="s">
        <v>33</v>
      </c>
      <c r="L119">
        <v>3</v>
      </c>
      <c r="N119">
        <v>1</v>
      </c>
      <c r="O119" t="s">
        <v>46</v>
      </c>
      <c r="P119" t="s">
        <v>35</v>
      </c>
      <c r="Q119" t="s">
        <v>36</v>
      </c>
      <c r="S119" t="s">
        <v>48</v>
      </c>
      <c r="T119">
        <v>3</v>
      </c>
      <c r="V119">
        <v>2</v>
      </c>
      <c r="W119" t="s">
        <v>49</v>
      </c>
      <c r="AA119" t="s">
        <v>63</v>
      </c>
      <c r="AB119">
        <v>1</v>
      </c>
      <c r="AD119">
        <v>1</v>
      </c>
      <c r="AE119" t="s">
        <v>103</v>
      </c>
      <c r="AI119">
        <v>9</v>
      </c>
      <c r="AJ119">
        <v>36</v>
      </c>
      <c r="AK119">
        <v>120</v>
      </c>
      <c r="AL119">
        <v>2</v>
      </c>
    </row>
    <row r="120" spans="1:38" x14ac:dyDescent="0.25">
      <c r="A120" s="4" t="s">
        <v>315</v>
      </c>
      <c r="B120">
        <v>118</v>
      </c>
      <c r="C120" t="s">
        <v>56</v>
      </c>
      <c r="D120">
        <v>1</v>
      </c>
      <c r="F120">
        <v>1</v>
      </c>
      <c r="G120" t="s">
        <v>123</v>
      </c>
      <c r="K120" t="s">
        <v>33</v>
      </c>
      <c r="L120">
        <v>1</v>
      </c>
      <c r="N120">
        <v>2</v>
      </c>
      <c r="O120" t="s">
        <v>46</v>
      </c>
      <c r="S120" t="s">
        <v>48</v>
      </c>
      <c r="T120">
        <v>3</v>
      </c>
      <c r="V120">
        <v>1</v>
      </c>
      <c r="W120" t="s">
        <v>49</v>
      </c>
      <c r="AA120" t="s">
        <v>38</v>
      </c>
      <c r="AB120">
        <v>1</v>
      </c>
      <c r="AC120">
        <v>3</v>
      </c>
      <c r="AD120">
        <v>2</v>
      </c>
      <c r="AE120" t="s">
        <v>67</v>
      </c>
      <c r="AI120">
        <v>6</v>
      </c>
      <c r="AJ120">
        <v>28</v>
      </c>
      <c r="AK120">
        <v>120</v>
      </c>
      <c r="AL120">
        <v>2</v>
      </c>
    </row>
    <row r="121" spans="1:38" x14ac:dyDescent="0.25">
      <c r="A121" s="4" t="s">
        <v>316</v>
      </c>
      <c r="B121">
        <v>119</v>
      </c>
      <c r="C121" t="s">
        <v>56</v>
      </c>
      <c r="D121">
        <v>1</v>
      </c>
      <c r="F121">
        <v>1</v>
      </c>
      <c r="G121" t="s">
        <v>123</v>
      </c>
      <c r="H121" t="s">
        <v>69</v>
      </c>
      <c r="K121" t="s">
        <v>33</v>
      </c>
      <c r="L121">
        <v>1</v>
      </c>
      <c r="N121">
        <v>3</v>
      </c>
      <c r="O121" t="s">
        <v>34</v>
      </c>
      <c r="P121" t="s">
        <v>66</v>
      </c>
      <c r="S121" t="s">
        <v>43</v>
      </c>
      <c r="T121">
        <v>2</v>
      </c>
      <c r="V121">
        <v>1</v>
      </c>
      <c r="W121" t="s">
        <v>138</v>
      </c>
      <c r="X121" t="s">
        <v>139</v>
      </c>
      <c r="Y121" t="s">
        <v>140</v>
      </c>
      <c r="Z121" t="s">
        <v>142</v>
      </c>
      <c r="AA121" t="s">
        <v>45</v>
      </c>
      <c r="AB121">
        <v>2</v>
      </c>
      <c r="AD121">
        <v>1</v>
      </c>
      <c r="AE121" t="s">
        <v>86</v>
      </c>
      <c r="AI121">
        <v>9</v>
      </c>
      <c r="AJ121">
        <v>26</v>
      </c>
      <c r="AK121">
        <v>120</v>
      </c>
      <c r="AL121">
        <v>2</v>
      </c>
    </row>
    <row r="122" spans="1:38" x14ac:dyDescent="0.25">
      <c r="A122" s="4" t="s">
        <v>317</v>
      </c>
      <c r="B122">
        <v>120</v>
      </c>
      <c r="C122" t="s">
        <v>43</v>
      </c>
      <c r="D122">
        <v>3</v>
      </c>
      <c r="F122">
        <v>1</v>
      </c>
      <c r="G122" t="s">
        <v>138</v>
      </c>
      <c r="H122" t="s">
        <v>139</v>
      </c>
      <c r="I122" t="s">
        <v>75</v>
      </c>
      <c r="K122" t="s">
        <v>63</v>
      </c>
      <c r="L122">
        <v>1</v>
      </c>
      <c r="N122">
        <v>1</v>
      </c>
      <c r="O122" t="s">
        <v>72</v>
      </c>
      <c r="P122" t="s">
        <v>95</v>
      </c>
      <c r="S122" t="s">
        <v>56</v>
      </c>
      <c r="T122">
        <v>1</v>
      </c>
      <c r="V122">
        <v>1</v>
      </c>
      <c r="W122" t="s">
        <v>123</v>
      </c>
      <c r="X122" t="s">
        <v>69</v>
      </c>
      <c r="AA122" t="s">
        <v>33</v>
      </c>
      <c r="AB122">
        <v>2</v>
      </c>
      <c r="AD122">
        <v>3</v>
      </c>
      <c r="AE122" t="s">
        <v>65</v>
      </c>
      <c r="AI122">
        <v>9</v>
      </c>
      <c r="AJ122">
        <v>34</v>
      </c>
      <c r="AK122">
        <v>120</v>
      </c>
      <c r="AL122">
        <v>2</v>
      </c>
    </row>
    <row r="123" spans="1:38" x14ac:dyDescent="0.25">
      <c r="A123" s="4" t="s">
        <v>318</v>
      </c>
      <c r="B123">
        <v>121</v>
      </c>
      <c r="C123" t="s">
        <v>43</v>
      </c>
      <c r="D123">
        <v>1</v>
      </c>
      <c r="F123">
        <v>3</v>
      </c>
      <c r="G123" t="s">
        <v>138</v>
      </c>
      <c r="H123" t="s">
        <v>139</v>
      </c>
      <c r="K123" t="s">
        <v>38</v>
      </c>
      <c r="L123">
        <v>1</v>
      </c>
      <c r="M123">
        <v>1</v>
      </c>
      <c r="N123">
        <v>1</v>
      </c>
      <c r="O123" t="s">
        <v>67</v>
      </c>
      <c r="P123" t="s">
        <v>70</v>
      </c>
      <c r="Q123" t="s">
        <v>41</v>
      </c>
      <c r="S123" t="s">
        <v>56</v>
      </c>
      <c r="T123">
        <v>2</v>
      </c>
      <c r="V123">
        <v>2</v>
      </c>
      <c r="W123" t="s">
        <v>123</v>
      </c>
      <c r="AA123" t="s">
        <v>33</v>
      </c>
      <c r="AB123">
        <v>1</v>
      </c>
      <c r="AD123">
        <v>1</v>
      </c>
      <c r="AE123" t="s">
        <v>65</v>
      </c>
      <c r="AI123">
        <v>7</v>
      </c>
      <c r="AJ123">
        <v>32</v>
      </c>
      <c r="AK123">
        <v>120</v>
      </c>
      <c r="AL123">
        <v>2</v>
      </c>
    </row>
    <row r="124" spans="1:38" x14ac:dyDescent="0.25">
      <c r="A124" s="4" t="s">
        <v>319</v>
      </c>
      <c r="B124">
        <v>122</v>
      </c>
      <c r="C124" t="s">
        <v>56</v>
      </c>
      <c r="D124">
        <v>1</v>
      </c>
      <c r="F124">
        <v>1</v>
      </c>
      <c r="G124" t="s">
        <v>68</v>
      </c>
      <c r="H124" t="s">
        <v>69</v>
      </c>
      <c r="K124" t="s">
        <v>33</v>
      </c>
      <c r="L124">
        <v>3</v>
      </c>
      <c r="N124">
        <v>3</v>
      </c>
      <c r="O124" t="s">
        <v>46</v>
      </c>
      <c r="P124" t="s">
        <v>35</v>
      </c>
      <c r="Q124" t="s">
        <v>134</v>
      </c>
      <c r="R124" t="s">
        <v>136</v>
      </c>
      <c r="S124" t="s">
        <v>45</v>
      </c>
      <c r="T124">
        <v>3</v>
      </c>
      <c r="V124">
        <v>1</v>
      </c>
      <c r="W124" t="s">
        <v>86</v>
      </c>
      <c r="X124" t="s">
        <v>144</v>
      </c>
      <c r="AA124" t="s">
        <v>63</v>
      </c>
      <c r="AB124">
        <v>1</v>
      </c>
      <c r="AD124">
        <v>1</v>
      </c>
      <c r="AE124" t="s">
        <v>103</v>
      </c>
      <c r="AI124">
        <v>11</v>
      </c>
      <c r="AJ124">
        <v>48</v>
      </c>
      <c r="AK124">
        <v>120</v>
      </c>
      <c r="AL124">
        <v>2</v>
      </c>
    </row>
    <row r="125" spans="1:38" x14ac:dyDescent="0.25">
      <c r="A125" s="4" t="s">
        <v>320</v>
      </c>
      <c r="B125">
        <v>123</v>
      </c>
      <c r="C125" t="s">
        <v>45</v>
      </c>
      <c r="D125">
        <v>3</v>
      </c>
      <c r="F125">
        <v>1</v>
      </c>
      <c r="G125" t="s">
        <v>86</v>
      </c>
      <c r="K125" t="s">
        <v>38</v>
      </c>
      <c r="L125">
        <v>1</v>
      </c>
      <c r="M125">
        <v>1</v>
      </c>
      <c r="N125">
        <v>1</v>
      </c>
      <c r="O125" t="s">
        <v>155</v>
      </c>
      <c r="P125" t="s">
        <v>96</v>
      </c>
      <c r="Q125" t="s">
        <v>157</v>
      </c>
      <c r="S125" t="s">
        <v>56</v>
      </c>
      <c r="T125">
        <v>1</v>
      </c>
      <c r="V125">
        <v>3</v>
      </c>
      <c r="W125" t="s">
        <v>68</v>
      </c>
      <c r="AA125" t="s">
        <v>33</v>
      </c>
      <c r="AB125">
        <v>1</v>
      </c>
      <c r="AD125">
        <v>2</v>
      </c>
      <c r="AE125" t="s">
        <v>46</v>
      </c>
      <c r="AI125">
        <v>7</v>
      </c>
      <c r="AJ125">
        <v>30</v>
      </c>
      <c r="AK125">
        <v>120</v>
      </c>
      <c r="AL125">
        <v>2</v>
      </c>
    </row>
    <row r="126" spans="1:38" x14ac:dyDescent="0.25">
      <c r="A126" s="4" t="s">
        <v>321</v>
      </c>
      <c r="B126">
        <v>124</v>
      </c>
      <c r="C126" t="s">
        <v>56</v>
      </c>
      <c r="D126">
        <v>1</v>
      </c>
      <c r="F126">
        <v>1</v>
      </c>
      <c r="G126" t="s">
        <v>68</v>
      </c>
      <c r="H126" t="s">
        <v>69</v>
      </c>
      <c r="I126" t="s">
        <v>87</v>
      </c>
      <c r="K126" t="s">
        <v>33</v>
      </c>
      <c r="L126">
        <v>3</v>
      </c>
      <c r="N126">
        <v>3</v>
      </c>
      <c r="O126" t="s">
        <v>46</v>
      </c>
      <c r="P126" t="s">
        <v>35</v>
      </c>
      <c r="Q126" t="s">
        <v>36</v>
      </c>
      <c r="S126" t="s">
        <v>63</v>
      </c>
      <c r="T126">
        <v>1</v>
      </c>
      <c r="V126">
        <v>1</v>
      </c>
      <c r="W126" t="s">
        <v>103</v>
      </c>
      <c r="X126" t="s">
        <v>95</v>
      </c>
      <c r="AA126" t="s">
        <v>38</v>
      </c>
      <c r="AB126">
        <v>2</v>
      </c>
      <c r="AC126">
        <v>1</v>
      </c>
      <c r="AD126">
        <v>3</v>
      </c>
      <c r="AE126" t="s">
        <v>155</v>
      </c>
      <c r="AI126">
        <v>12</v>
      </c>
      <c r="AJ126">
        <v>53</v>
      </c>
      <c r="AK126">
        <v>120</v>
      </c>
      <c r="AL126">
        <v>2</v>
      </c>
    </row>
    <row r="127" spans="1:38" x14ac:dyDescent="0.25">
      <c r="A127" s="4" t="s">
        <v>322</v>
      </c>
      <c r="B127">
        <v>125</v>
      </c>
      <c r="C127" t="s">
        <v>56</v>
      </c>
      <c r="D127">
        <v>2</v>
      </c>
      <c r="F127">
        <v>1</v>
      </c>
      <c r="G127" t="s">
        <v>57</v>
      </c>
      <c r="K127" t="s">
        <v>43</v>
      </c>
      <c r="L127">
        <v>1</v>
      </c>
      <c r="N127">
        <v>2</v>
      </c>
      <c r="O127" t="s">
        <v>138</v>
      </c>
      <c r="S127" t="s">
        <v>48</v>
      </c>
      <c r="T127">
        <v>1</v>
      </c>
      <c r="V127">
        <v>1</v>
      </c>
      <c r="W127" t="s">
        <v>129</v>
      </c>
      <c r="AA127" t="s">
        <v>33</v>
      </c>
      <c r="AB127">
        <v>2</v>
      </c>
      <c r="AD127">
        <v>1</v>
      </c>
      <c r="AE127" t="s">
        <v>34</v>
      </c>
      <c r="AI127">
        <v>3</v>
      </c>
      <c r="AJ127">
        <v>22</v>
      </c>
      <c r="AK127">
        <v>120</v>
      </c>
      <c r="AL127">
        <v>2</v>
      </c>
    </row>
    <row r="128" spans="1:38" x14ac:dyDescent="0.25">
      <c r="A128" s="4" t="s">
        <v>323</v>
      </c>
      <c r="B128">
        <v>126</v>
      </c>
      <c r="C128" t="s">
        <v>48</v>
      </c>
      <c r="D128">
        <v>2</v>
      </c>
      <c r="F128">
        <v>1</v>
      </c>
      <c r="G128" t="s">
        <v>129</v>
      </c>
      <c r="H128" t="s">
        <v>71</v>
      </c>
      <c r="I128" t="s">
        <v>51</v>
      </c>
      <c r="J128" t="s">
        <v>131</v>
      </c>
      <c r="K128" t="s">
        <v>45</v>
      </c>
      <c r="L128">
        <v>2</v>
      </c>
      <c r="N128">
        <v>1</v>
      </c>
      <c r="O128" t="s">
        <v>86</v>
      </c>
      <c r="P128" t="s">
        <v>144</v>
      </c>
      <c r="Q128" t="s">
        <v>102</v>
      </c>
      <c r="R128" t="s">
        <v>146</v>
      </c>
      <c r="S128" t="s">
        <v>56</v>
      </c>
      <c r="T128">
        <v>3</v>
      </c>
      <c r="V128">
        <v>3</v>
      </c>
      <c r="W128" t="s">
        <v>57</v>
      </c>
      <c r="X128" t="s">
        <v>125</v>
      </c>
      <c r="AA128" t="s">
        <v>43</v>
      </c>
      <c r="AB128">
        <v>2</v>
      </c>
      <c r="AD128">
        <v>1</v>
      </c>
      <c r="AE128" t="s">
        <v>138</v>
      </c>
      <c r="AI128">
        <v>14</v>
      </c>
      <c r="AJ128">
        <v>72</v>
      </c>
      <c r="AK128">
        <v>120</v>
      </c>
      <c r="AL128">
        <v>2</v>
      </c>
    </row>
    <row r="129" spans="1:38" x14ac:dyDescent="0.25">
      <c r="A129" s="4" t="s">
        <v>324</v>
      </c>
      <c r="B129">
        <v>127</v>
      </c>
      <c r="C129" t="s">
        <v>48</v>
      </c>
      <c r="D129">
        <v>3</v>
      </c>
      <c r="F129">
        <v>2</v>
      </c>
      <c r="G129" t="s">
        <v>89</v>
      </c>
      <c r="K129" t="s">
        <v>63</v>
      </c>
      <c r="L129">
        <v>2</v>
      </c>
      <c r="N129">
        <v>1</v>
      </c>
      <c r="O129" t="s">
        <v>103</v>
      </c>
      <c r="S129" t="s">
        <v>56</v>
      </c>
      <c r="T129">
        <v>3</v>
      </c>
      <c r="V129">
        <v>1</v>
      </c>
      <c r="W129" t="s">
        <v>57</v>
      </c>
      <c r="X129" t="s">
        <v>125</v>
      </c>
      <c r="Y129" t="s">
        <v>87</v>
      </c>
      <c r="AA129" t="s">
        <v>43</v>
      </c>
      <c r="AB129">
        <v>1</v>
      </c>
      <c r="AD129">
        <v>1</v>
      </c>
      <c r="AE129" t="s">
        <v>73</v>
      </c>
      <c r="AF129" t="s">
        <v>99</v>
      </c>
      <c r="AI129">
        <v>9</v>
      </c>
      <c r="AJ129">
        <v>34</v>
      </c>
      <c r="AK129">
        <v>120</v>
      </c>
      <c r="AL129">
        <v>2</v>
      </c>
    </row>
    <row r="130" spans="1:38" x14ac:dyDescent="0.25">
      <c r="A130" s="4" t="s">
        <v>325</v>
      </c>
      <c r="B130">
        <v>128</v>
      </c>
      <c r="C130" t="s">
        <v>56</v>
      </c>
      <c r="D130">
        <v>3</v>
      </c>
      <c r="F130">
        <v>3</v>
      </c>
      <c r="G130" t="s">
        <v>123</v>
      </c>
      <c r="H130" t="s">
        <v>69</v>
      </c>
      <c r="I130" t="s">
        <v>87</v>
      </c>
      <c r="J130" t="s">
        <v>127</v>
      </c>
      <c r="K130" t="s">
        <v>43</v>
      </c>
      <c r="L130">
        <v>1</v>
      </c>
      <c r="N130">
        <v>1</v>
      </c>
      <c r="O130" t="s">
        <v>73</v>
      </c>
      <c r="P130" t="s">
        <v>139</v>
      </c>
      <c r="S130" t="s">
        <v>48</v>
      </c>
      <c r="T130">
        <v>3</v>
      </c>
      <c r="V130">
        <v>1</v>
      </c>
      <c r="W130" t="s">
        <v>129</v>
      </c>
      <c r="X130" t="s">
        <v>50</v>
      </c>
      <c r="Y130" t="s">
        <v>130</v>
      </c>
      <c r="Z130" t="s">
        <v>132</v>
      </c>
      <c r="AA130" t="s">
        <v>38</v>
      </c>
      <c r="AB130">
        <v>1</v>
      </c>
      <c r="AC130">
        <v>2</v>
      </c>
      <c r="AD130">
        <v>2</v>
      </c>
      <c r="AE130" t="s">
        <v>67</v>
      </c>
      <c r="AF130" t="s">
        <v>40</v>
      </c>
      <c r="AI130">
        <v>16</v>
      </c>
      <c r="AJ130">
        <v>57</v>
      </c>
      <c r="AK130">
        <v>120</v>
      </c>
      <c r="AL130">
        <v>2</v>
      </c>
    </row>
    <row r="131" spans="1:38" x14ac:dyDescent="0.25">
      <c r="A131" s="4" t="s">
        <v>326</v>
      </c>
      <c r="B131">
        <v>129</v>
      </c>
      <c r="C131" t="s">
        <v>33</v>
      </c>
      <c r="D131">
        <v>1</v>
      </c>
      <c r="F131">
        <v>1</v>
      </c>
      <c r="G131" t="s">
        <v>46</v>
      </c>
      <c r="H131" t="s">
        <v>66</v>
      </c>
      <c r="K131" t="s">
        <v>45</v>
      </c>
      <c r="L131">
        <v>3</v>
      </c>
      <c r="N131">
        <v>1</v>
      </c>
      <c r="O131" t="s">
        <v>86</v>
      </c>
      <c r="S131" t="s">
        <v>56</v>
      </c>
      <c r="T131">
        <v>1</v>
      </c>
      <c r="V131">
        <v>1</v>
      </c>
      <c r="W131" t="s">
        <v>68</v>
      </c>
      <c r="X131" t="s">
        <v>69</v>
      </c>
      <c r="AA131" t="s">
        <v>43</v>
      </c>
      <c r="AB131">
        <v>1</v>
      </c>
      <c r="AD131">
        <v>3</v>
      </c>
      <c r="AE131" t="s">
        <v>138</v>
      </c>
      <c r="AF131" t="s">
        <v>139</v>
      </c>
      <c r="AI131">
        <v>7</v>
      </c>
      <c r="AJ131">
        <v>34</v>
      </c>
      <c r="AK131">
        <v>120</v>
      </c>
      <c r="AL131">
        <v>2</v>
      </c>
    </row>
    <row r="132" spans="1:38" x14ac:dyDescent="0.25">
      <c r="A132" s="4" t="s">
        <v>327</v>
      </c>
      <c r="B132">
        <v>130</v>
      </c>
      <c r="C132" t="s">
        <v>56</v>
      </c>
      <c r="D132">
        <v>1</v>
      </c>
      <c r="F132">
        <v>2</v>
      </c>
      <c r="G132" t="s">
        <v>68</v>
      </c>
      <c r="K132" t="s">
        <v>43</v>
      </c>
      <c r="L132">
        <v>2</v>
      </c>
      <c r="N132">
        <v>1</v>
      </c>
      <c r="O132" t="s">
        <v>138</v>
      </c>
      <c r="P132" t="s">
        <v>99</v>
      </c>
      <c r="S132" t="s">
        <v>33</v>
      </c>
      <c r="T132">
        <v>2</v>
      </c>
      <c r="V132">
        <v>1</v>
      </c>
      <c r="W132" t="s">
        <v>46</v>
      </c>
      <c r="AA132" t="s">
        <v>63</v>
      </c>
      <c r="AB132">
        <v>2</v>
      </c>
      <c r="AD132">
        <v>1</v>
      </c>
      <c r="AE132" t="s">
        <v>148</v>
      </c>
      <c r="AI132">
        <v>5</v>
      </c>
      <c r="AJ132">
        <v>36</v>
      </c>
      <c r="AK132">
        <v>120</v>
      </c>
      <c r="AL132">
        <v>2</v>
      </c>
    </row>
    <row r="133" spans="1:38" x14ac:dyDescent="0.25">
      <c r="A133" s="4" t="s">
        <v>328</v>
      </c>
      <c r="B133">
        <v>131</v>
      </c>
      <c r="C133" t="s">
        <v>56</v>
      </c>
      <c r="D133">
        <v>2</v>
      </c>
      <c r="F133">
        <v>2</v>
      </c>
      <c r="G133" t="s">
        <v>68</v>
      </c>
      <c r="H133" t="s">
        <v>125</v>
      </c>
      <c r="I133" t="s">
        <v>87</v>
      </c>
      <c r="K133" t="s">
        <v>43</v>
      </c>
      <c r="L133">
        <v>1</v>
      </c>
      <c r="N133">
        <v>3</v>
      </c>
      <c r="O133" t="s">
        <v>138</v>
      </c>
      <c r="S133" t="s">
        <v>33</v>
      </c>
      <c r="T133">
        <v>3</v>
      </c>
      <c r="V133">
        <v>2</v>
      </c>
      <c r="W133" t="s">
        <v>46</v>
      </c>
      <c r="AA133" t="s">
        <v>38</v>
      </c>
      <c r="AB133">
        <v>1</v>
      </c>
      <c r="AC133">
        <v>3</v>
      </c>
      <c r="AD133">
        <v>1</v>
      </c>
      <c r="AE133" t="s">
        <v>67</v>
      </c>
      <c r="AF133" t="s">
        <v>70</v>
      </c>
      <c r="AG133" t="s">
        <v>156</v>
      </c>
      <c r="AI133">
        <v>13</v>
      </c>
      <c r="AJ133">
        <v>40</v>
      </c>
      <c r="AK133">
        <v>120</v>
      </c>
      <c r="AL133">
        <v>2</v>
      </c>
    </row>
    <row r="134" spans="1:38" x14ac:dyDescent="0.25">
      <c r="A134" s="4" t="s">
        <v>329</v>
      </c>
      <c r="B134">
        <v>132</v>
      </c>
      <c r="C134" t="s">
        <v>45</v>
      </c>
      <c r="D134">
        <v>3</v>
      </c>
      <c r="F134">
        <v>1</v>
      </c>
      <c r="G134" t="s">
        <v>86</v>
      </c>
      <c r="H134" t="s">
        <v>76</v>
      </c>
      <c r="K134" t="s">
        <v>63</v>
      </c>
      <c r="L134">
        <v>1</v>
      </c>
      <c r="N134">
        <v>1</v>
      </c>
      <c r="O134" t="s">
        <v>103</v>
      </c>
      <c r="S134" t="s">
        <v>56</v>
      </c>
      <c r="T134">
        <v>1</v>
      </c>
      <c r="V134">
        <v>1</v>
      </c>
      <c r="W134" t="s">
        <v>57</v>
      </c>
      <c r="X134" t="s">
        <v>125</v>
      </c>
      <c r="Y134" t="s">
        <v>126</v>
      </c>
      <c r="AA134" t="s">
        <v>43</v>
      </c>
      <c r="AB134">
        <v>1</v>
      </c>
      <c r="AD134">
        <v>2</v>
      </c>
      <c r="AE134" t="s">
        <v>138</v>
      </c>
      <c r="AI134">
        <v>6</v>
      </c>
      <c r="AJ134">
        <v>51</v>
      </c>
      <c r="AK134">
        <v>120</v>
      </c>
      <c r="AL134">
        <v>2</v>
      </c>
    </row>
    <row r="135" spans="1:38" x14ac:dyDescent="0.25">
      <c r="A135" s="4" t="s">
        <v>330</v>
      </c>
      <c r="B135">
        <v>133</v>
      </c>
      <c r="C135" t="s">
        <v>45</v>
      </c>
      <c r="D135">
        <v>3</v>
      </c>
      <c r="F135">
        <v>3</v>
      </c>
      <c r="G135" t="s">
        <v>86</v>
      </c>
      <c r="H135" t="s">
        <v>92</v>
      </c>
      <c r="I135" t="s">
        <v>145</v>
      </c>
      <c r="J135" t="s">
        <v>147</v>
      </c>
      <c r="K135" t="s">
        <v>38</v>
      </c>
      <c r="L135">
        <v>1</v>
      </c>
      <c r="M135">
        <v>1</v>
      </c>
      <c r="N135">
        <v>1</v>
      </c>
      <c r="O135" t="s">
        <v>155</v>
      </c>
      <c r="P135" t="s">
        <v>70</v>
      </c>
      <c r="S135" t="s">
        <v>56</v>
      </c>
      <c r="T135">
        <v>3</v>
      </c>
      <c r="V135">
        <v>3</v>
      </c>
      <c r="W135" t="s">
        <v>68</v>
      </c>
      <c r="X135" t="s">
        <v>69</v>
      </c>
      <c r="Y135" t="s">
        <v>87</v>
      </c>
      <c r="Z135" t="s">
        <v>88</v>
      </c>
      <c r="AA135" t="s">
        <v>43</v>
      </c>
      <c r="AB135">
        <v>1</v>
      </c>
      <c r="AD135">
        <v>1</v>
      </c>
      <c r="AE135" t="s">
        <v>138</v>
      </c>
      <c r="AI135">
        <v>15</v>
      </c>
      <c r="AJ135">
        <v>112</v>
      </c>
      <c r="AK135">
        <v>120</v>
      </c>
      <c r="AL135">
        <v>2</v>
      </c>
    </row>
    <row r="136" spans="1:38" x14ac:dyDescent="0.25">
      <c r="A136" s="4" t="s">
        <v>331</v>
      </c>
      <c r="B136">
        <v>134</v>
      </c>
      <c r="C136" t="s">
        <v>56</v>
      </c>
      <c r="D136">
        <v>1</v>
      </c>
      <c r="F136">
        <v>1</v>
      </c>
      <c r="G136" t="s">
        <v>57</v>
      </c>
      <c r="H136" t="s">
        <v>69</v>
      </c>
      <c r="K136" t="s">
        <v>43</v>
      </c>
      <c r="L136">
        <v>1</v>
      </c>
      <c r="N136">
        <v>1</v>
      </c>
      <c r="O136" t="s">
        <v>138</v>
      </c>
      <c r="P136" t="s">
        <v>99</v>
      </c>
      <c r="Q136" t="s">
        <v>140</v>
      </c>
      <c r="S136" t="s">
        <v>63</v>
      </c>
      <c r="T136">
        <v>2</v>
      </c>
      <c r="V136">
        <v>1</v>
      </c>
      <c r="W136" t="s">
        <v>103</v>
      </c>
      <c r="AA136" t="s">
        <v>38</v>
      </c>
      <c r="AB136">
        <v>1</v>
      </c>
      <c r="AC136">
        <v>2</v>
      </c>
      <c r="AD136">
        <v>1</v>
      </c>
      <c r="AE136" t="s">
        <v>67</v>
      </c>
      <c r="AI136">
        <v>5</v>
      </c>
      <c r="AJ136">
        <v>28</v>
      </c>
      <c r="AK136">
        <v>120</v>
      </c>
      <c r="AL136">
        <v>2</v>
      </c>
    </row>
    <row r="137" spans="1:38" x14ac:dyDescent="0.25">
      <c r="A137" s="4" t="s">
        <v>332</v>
      </c>
      <c r="B137">
        <v>135</v>
      </c>
      <c r="C137" t="s">
        <v>56</v>
      </c>
      <c r="D137">
        <v>2</v>
      </c>
      <c r="F137">
        <v>1</v>
      </c>
      <c r="G137" t="s">
        <v>123</v>
      </c>
      <c r="H137" t="s">
        <v>125</v>
      </c>
      <c r="I137" t="s">
        <v>87</v>
      </c>
      <c r="K137" t="s">
        <v>45</v>
      </c>
      <c r="L137">
        <v>2</v>
      </c>
      <c r="N137">
        <v>1</v>
      </c>
      <c r="O137" t="s">
        <v>47</v>
      </c>
      <c r="P137" t="s">
        <v>92</v>
      </c>
      <c r="S137" t="s">
        <v>48</v>
      </c>
      <c r="T137">
        <v>1</v>
      </c>
      <c r="V137">
        <v>1</v>
      </c>
      <c r="W137" t="s">
        <v>129</v>
      </c>
      <c r="X137" t="s">
        <v>71</v>
      </c>
      <c r="Y137" t="s">
        <v>90</v>
      </c>
      <c r="AA137" t="s">
        <v>33</v>
      </c>
      <c r="AB137">
        <v>1</v>
      </c>
      <c r="AD137">
        <v>2</v>
      </c>
      <c r="AE137" t="s">
        <v>46</v>
      </c>
      <c r="AI137">
        <v>8</v>
      </c>
      <c r="AJ137">
        <v>51</v>
      </c>
      <c r="AK137">
        <v>120</v>
      </c>
      <c r="AL137">
        <v>2</v>
      </c>
    </row>
    <row r="138" spans="1:38" x14ac:dyDescent="0.25">
      <c r="A138" s="4" t="s">
        <v>333</v>
      </c>
      <c r="B138">
        <v>136</v>
      </c>
      <c r="C138" t="s">
        <v>48</v>
      </c>
      <c r="D138">
        <v>1</v>
      </c>
      <c r="F138">
        <v>1</v>
      </c>
      <c r="G138" t="s">
        <v>129</v>
      </c>
      <c r="H138" t="s">
        <v>71</v>
      </c>
      <c r="I138" t="s">
        <v>51</v>
      </c>
      <c r="K138" t="s">
        <v>43</v>
      </c>
      <c r="L138">
        <v>2</v>
      </c>
      <c r="N138">
        <v>2</v>
      </c>
      <c r="O138" t="s">
        <v>138</v>
      </c>
      <c r="P138" t="s">
        <v>74</v>
      </c>
      <c r="S138" t="s">
        <v>56</v>
      </c>
      <c r="T138">
        <v>1</v>
      </c>
      <c r="V138">
        <v>3</v>
      </c>
      <c r="W138" t="s">
        <v>123</v>
      </c>
      <c r="X138" t="s">
        <v>125</v>
      </c>
      <c r="AA138" t="s">
        <v>45</v>
      </c>
      <c r="AB138">
        <v>3</v>
      </c>
      <c r="AD138">
        <v>1</v>
      </c>
      <c r="AE138" t="s">
        <v>47</v>
      </c>
      <c r="AI138">
        <v>10</v>
      </c>
      <c r="AJ138">
        <v>60</v>
      </c>
      <c r="AK138">
        <v>120</v>
      </c>
      <c r="AL138">
        <v>2</v>
      </c>
    </row>
    <row r="139" spans="1:38" x14ac:dyDescent="0.25">
      <c r="A139" s="4" t="s">
        <v>334</v>
      </c>
      <c r="B139">
        <v>137</v>
      </c>
      <c r="C139" t="s">
        <v>56</v>
      </c>
      <c r="D139">
        <v>1</v>
      </c>
      <c r="F139">
        <v>1</v>
      </c>
      <c r="G139" t="s">
        <v>57</v>
      </c>
      <c r="K139" t="s">
        <v>45</v>
      </c>
      <c r="L139">
        <v>3</v>
      </c>
      <c r="N139">
        <v>2</v>
      </c>
      <c r="O139" t="s">
        <v>86</v>
      </c>
      <c r="S139" t="s">
        <v>48</v>
      </c>
      <c r="T139">
        <v>1</v>
      </c>
      <c r="V139">
        <v>1</v>
      </c>
      <c r="W139" t="s">
        <v>49</v>
      </c>
      <c r="X139" t="s">
        <v>50</v>
      </c>
      <c r="Y139" t="s">
        <v>90</v>
      </c>
      <c r="AA139" t="s">
        <v>63</v>
      </c>
      <c r="AB139">
        <v>1</v>
      </c>
      <c r="AD139">
        <v>2</v>
      </c>
      <c r="AE139" t="s">
        <v>103</v>
      </c>
      <c r="AI139">
        <v>6</v>
      </c>
      <c r="AJ139">
        <v>91</v>
      </c>
      <c r="AK139">
        <v>120</v>
      </c>
      <c r="AL139">
        <v>2</v>
      </c>
    </row>
    <row r="140" spans="1:38" x14ac:dyDescent="0.25">
      <c r="A140" s="4" t="s">
        <v>335</v>
      </c>
      <c r="B140">
        <v>138</v>
      </c>
      <c r="C140" t="s">
        <v>48</v>
      </c>
      <c r="D140">
        <v>1</v>
      </c>
      <c r="F140">
        <v>1</v>
      </c>
      <c r="G140" t="s">
        <v>129</v>
      </c>
      <c r="H140" t="s">
        <v>71</v>
      </c>
      <c r="I140" t="s">
        <v>51</v>
      </c>
      <c r="K140" t="s">
        <v>38</v>
      </c>
      <c r="L140">
        <v>2</v>
      </c>
      <c r="M140">
        <v>3</v>
      </c>
      <c r="N140">
        <v>1</v>
      </c>
      <c r="O140" t="s">
        <v>155</v>
      </c>
      <c r="P140" t="s">
        <v>70</v>
      </c>
      <c r="S140" t="s">
        <v>56</v>
      </c>
      <c r="T140">
        <v>3</v>
      </c>
      <c r="V140">
        <v>1</v>
      </c>
      <c r="W140" t="s">
        <v>57</v>
      </c>
      <c r="AA140" t="s">
        <v>45</v>
      </c>
      <c r="AB140">
        <v>1</v>
      </c>
      <c r="AD140">
        <v>1</v>
      </c>
      <c r="AE140" t="s">
        <v>47</v>
      </c>
      <c r="AI140">
        <v>8</v>
      </c>
      <c r="AJ140">
        <v>40</v>
      </c>
      <c r="AK140">
        <v>120</v>
      </c>
      <c r="AL140">
        <v>2</v>
      </c>
    </row>
    <row r="141" spans="1:38" x14ac:dyDescent="0.25">
      <c r="A141" s="4" t="s">
        <v>336</v>
      </c>
      <c r="B141">
        <v>139</v>
      </c>
      <c r="C141" t="s">
        <v>56</v>
      </c>
      <c r="D141">
        <v>1</v>
      </c>
      <c r="F141">
        <v>3</v>
      </c>
      <c r="G141" t="s">
        <v>123</v>
      </c>
      <c r="H141" t="s">
        <v>69</v>
      </c>
      <c r="I141" t="s">
        <v>87</v>
      </c>
      <c r="K141" t="s">
        <v>45</v>
      </c>
      <c r="L141">
        <v>2</v>
      </c>
      <c r="N141">
        <v>1</v>
      </c>
      <c r="O141" t="s">
        <v>143</v>
      </c>
      <c r="S141" t="s">
        <v>33</v>
      </c>
      <c r="T141">
        <v>2</v>
      </c>
      <c r="V141">
        <v>3</v>
      </c>
      <c r="W141" t="s">
        <v>46</v>
      </c>
      <c r="X141" t="s">
        <v>35</v>
      </c>
      <c r="Y141" t="s">
        <v>134</v>
      </c>
      <c r="Z141" t="s">
        <v>137</v>
      </c>
      <c r="AA141" t="s">
        <v>43</v>
      </c>
      <c r="AB141">
        <v>3</v>
      </c>
      <c r="AD141">
        <v>1</v>
      </c>
      <c r="AE141" t="s">
        <v>138</v>
      </c>
      <c r="AF141" t="s">
        <v>74</v>
      </c>
      <c r="AI141">
        <v>14</v>
      </c>
      <c r="AJ141">
        <v>47</v>
      </c>
      <c r="AK141">
        <v>120</v>
      </c>
      <c r="AL141">
        <v>2</v>
      </c>
    </row>
    <row r="142" spans="1:38" x14ac:dyDescent="0.25">
      <c r="A142" s="4" t="s">
        <v>337</v>
      </c>
      <c r="B142">
        <v>140</v>
      </c>
      <c r="C142" t="s">
        <v>33</v>
      </c>
      <c r="D142">
        <v>1</v>
      </c>
      <c r="F142">
        <v>2</v>
      </c>
      <c r="G142" t="s">
        <v>46</v>
      </c>
      <c r="K142" t="s">
        <v>63</v>
      </c>
      <c r="L142">
        <v>2</v>
      </c>
      <c r="N142">
        <v>3</v>
      </c>
      <c r="O142" t="s">
        <v>103</v>
      </c>
      <c r="P142" t="s">
        <v>95</v>
      </c>
      <c r="Q142" t="s">
        <v>104</v>
      </c>
      <c r="S142" t="s">
        <v>56</v>
      </c>
      <c r="T142">
        <v>3</v>
      </c>
      <c r="V142">
        <v>1</v>
      </c>
      <c r="W142" t="s">
        <v>68</v>
      </c>
      <c r="X142" t="s">
        <v>69</v>
      </c>
      <c r="AA142" t="s">
        <v>45</v>
      </c>
      <c r="AB142">
        <v>3</v>
      </c>
      <c r="AD142">
        <v>1</v>
      </c>
      <c r="AE142" t="s">
        <v>47</v>
      </c>
      <c r="AF142" t="s">
        <v>144</v>
      </c>
      <c r="AI142">
        <v>12</v>
      </c>
      <c r="AJ142">
        <v>50</v>
      </c>
      <c r="AK142">
        <v>120</v>
      </c>
      <c r="AL142">
        <v>2</v>
      </c>
    </row>
    <row r="143" spans="1:38" x14ac:dyDescent="0.25">
      <c r="A143" s="4" t="s">
        <v>338</v>
      </c>
      <c r="B143">
        <v>141</v>
      </c>
      <c r="C143" t="s">
        <v>56</v>
      </c>
      <c r="D143">
        <v>1</v>
      </c>
      <c r="F143">
        <v>1</v>
      </c>
      <c r="G143" t="s">
        <v>123</v>
      </c>
      <c r="H143" t="s">
        <v>69</v>
      </c>
      <c r="K143" t="s">
        <v>45</v>
      </c>
      <c r="L143">
        <v>3</v>
      </c>
      <c r="N143">
        <v>1</v>
      </c>
      <c r="O143" t="s">
        <v>47</v>
      </c>
      <c r="P143" t="s">
        <v>92</v>
      </c>
      <c r="Q143" t="s">
        <v>145</v>
      </c>
      <c r="R143" t="s">
        <v>146</v>
      </c>
      <c r="S143" t="s">
        <v>33</v>
      </c>
      <c r="T143">
        <v>2</v>
      </c>
      <c r="V143">
        <v>3</v>
      </c>
      <c r="W143" t="s">
        <v>46</v>
      </c>
      <c r="X143" t="s">
        <v>35</v>
      </c>
      <c r="Y143" t="s">
        <v>134</v>
      </c>
      <c r="AA143" t="s">
        <v>38</v>
      </c>
      <c r="AB143">
        <v>2</v>
      </c>
      <c r="AC143">
        <v>1</v>
      </c>
      <c r="AD143">
        <v>1</v>
      </c>
      <c r="AE143" t="s">
        <v>67</v>
      </c>
      <c r="AF143" t="s">
        <v>96</v>
      </c>
      <c r="AI143">
        <v>13</v>
      </c>
      <c r="AJ143">
        <v>35</v>
      </c>
      <c r="AK143">
        <v>120</v>
      </c>
      <c r="AL143">
        <v>2</v>
      </c>
    </row>
    <row r="144" spans="1:38" x14ac:dyDescent="0.25">
      <c r="A144" s="4" t="s">
        <v>339</v>
      </c>
      <c r="B144">
        <v>142</v>
      </c>
      <c r="C144" t="s">
        <v>43</v>
      </c>
      <c r="D144">
        <v>3</v>
      </c>
      <c r="F144">
        <v>3</v>
      </c>
      <c r="G144" t="s">
        <v>138</v>
      </c>
      <c r="H144" t="s">
        <v>74</v>
      </c>
      <c r="I144" t="s">
        <v>140</v>
      </c>
      <c r="K144" t="s">
        <v>63</v>
      </c>
      <c r="L144">
        <v>1</v>
      </c>
      <c r="N144">
        <v>3</v>
      </c>
      <c r="O144" t="s">
        <v>103</v>
      </c>
      <c r="S144" t="s">
        <v>56</v>
      </c>
      <c r="T144">
        <v>1</v>
      </c>
      <c r="V144">
        <v>1</v>
      </c>
      <c r="W144" t="s">
        <v>123</v>
      </c>
      <c r="X144" t="s">
        <v>69</v>
      </c>
      <c r="Y144" t="s">
        <v>87</v>
      </c>
      <c r="AA144" t="s">
        <v>45</v>
      </c>
      <c r="AB144">
        <v>3</v>
      </c>
      <c r="AD144">
        <v>1</v>
      </c>
      <c r="AE144" t="s">
        <v>47</v>
      </c>
      <c r="AI144">
        <v>12</v>
      </c>
      <c r="AJ144">
        <v>29</v>
      </c>
      <c r="AK144">
        <v>120</v>
      </c>
      <c r="AL144">
        <v>2</v>
      </c>
    </row>
    <row r="145" spans="1:38" x14ac:dyDescent="0.25">
      <c r="A145" s="4" t="s">
        <v>340</v>
      </c>
      <c r="B145">
        <v>143</v>
      </c>
      <c r="C145" t="s">
        <v>56</v>
      </c>
      <c r="D145">
        <v>1</v>
      </c>
      <c r="F145">
        <v>1</v>
      </c>
      <c r="G145" t="s">
        <v>123</v>
      </c>
      <c r="K145" t="s">
        <v>45</v>
      </c>
      <c r="L145">
        <v>2</v>
      </c>
      <c r="N145">
        <v>1</v>
      </c>
      <c r="O145" t="s">
        <v>47</v>
      </c>
      <c r="S145" t="s">
        <v>43</v>
      </c>
      <c r="T145">
        <v>1</v>
      </c>
      <c r="V145">
        <v>2</v>
      </c>
      <c r="W145" t="s">
        <v>138</v>
      </c>
      <c r="X145" t="s">
        <v>139</v>
      </c>
      <c r="AA145" t="s">
        <v>38</v>
      </c>
      <c r="AB145">
        <v>1</v>
      </c>
      <c r="AC145">
        <v>1</v>
      </c>
      <c r="AD145">
        <v>1</v>
      </c>
      <c r="AE145" t="s">
        <v>67</v>
      </c>
      <c r="AI145">
        <v>3</v>
      </c>
      <c r="AJ145">
        <v>26</v>
      </c>
      <c r="AK145">
        <v>120</v>
      </c>
      <c r="AL145">
        <v>2</v>
      </c>
    </row>
    <row r="146" spans="1:38" x14ac:dyDescent="0.25">
      <c r="A146" s="4" t="s">
        <v>341</v>
      </c>
      <c r="B146">
        <v>144</v>
      </c>
      <c r="C146" t="s">
        <v>56</v>
      </c>
      <c r="D146">
        <v>1</v>
      </c>
      <c r="F146">
        <v>1</v>
      </c>
      <c r="G146" t="s">
        <v>68</v>
      </c>
      <c r="H146" t="s">
        <v>69</v>
      </c>
      <c r="I146" t="s">
        <v>87</v>
      </c>
      <c r="K146" t="s">
        <v>45</v>
      </c>
      <c r="L146">
        <v>3</v>
      </c>
      <c r="N146">
        <v>2</v>
      </c>
      <c r="O146" t="s">
        <v>47</v>
      </c>
      <c r="S146" t="s">
        <v>63</v>
      </c>
      <c r="T146">
        <v>2</v>
      </c>
      <c r="V146">
        <v>1</v>
      </c>
      <c r="W146" t="s">
        <v>103</v>
      </c>
      <c r="AA146" t="s">
        <v>38</v>
      </c>
      <c r="AB146">
        <v>2</v>
      </c>
      <c r="AC146">
        <v>1</v>
      </c>
      <c r="AD146">
        <v>1</v>
      </c>
      <c r="AE146" t="s">
        <v>67</v>
      </c>
      <c r="AF146" t="s">
        <v>40</v>
      </c>
      <c r="AI146">
        <v>8</v>
      </c>
      <c r="AJ146">
        <v>25</v>
      </c>
      <c r="AK146">
        <v>120</v>
      </c>
      <c r="AL146">
        <v>2</v>
      </c>
    </row>
    <row r="147" spans="1:38" x14ac:dyDescent="0.25">
      <c r="A147" s="4" t="s">
        <v>342</v>
      </c>
      <c r="B147">
        <v>145</v>
      </c>
      <c r="C147" t="s">
        <v>56</v>
      </c>
      <c r="D147">
        <v>3</v>
      </c>
      <c r="F147">
        <v>1</v>
      </c>
      <c r="G147" t="s">
        <v>123</v>
      </c>
      <c r="H147" t="s">
        <v>69</v>
      </c>
      <c r="I147" t="s">
        <v>87</v>
      </c>
      <c r="K147" t="s">
        <v>63</v>
      </c>
      <c r="L147">
        <v>1</v>
      </c>
      <c r="N147">
        <v>1</v>
      </c>
      <c r="O147" t="s">
        <v>103</v>
      </c>
      <c r="S147" t="s">
        <v>48</v>
      </c>
      <c r="T147">
        <v>3</v>
      </c>
      <c r="V147">
        <v>1</v>
      </c>
      <c r="W147" t="s">
        <v>49</v>
      </c>
      <c r="AA147" t="s">
        <v>33</v>
      </c>
      <c r="AB147">
        <v>2</v>
      </c>
      <c r="AD147">
        <v>1</v>
      </c>
      <c r="AE147" t="s">
        <v>46</v>
      </c>
      <c r="AI147">
        <v>7</v>
      </c>
      <c r="AJ147">
        <v>41</v>
      </c>
      <c r="AK147">
        <v>120</v>
      </c>
      <c r="AL147">
        <v>2</v>
      </c>
    </row>
    <row r="148" spans="1:38" x14ac:dyDescent="0.25">
      <c r="A148" s="4" t="s">
        <v>343</v>
      </c>
      <c r="B148">
        <v>146</v>
      </c>
      <c r="C148" t="s">
        <v>56</v>
      </c>
      <c r="D148">
        <v>2</v>
      </c>
      <c r="F148">
        <v>1</v>
      </c>
      <c r="G148" t="s">
        <v>123</v>
      </c>
      <c r="H148" t="s">
        <v>125</v>
      </c>
      <c r="K148" t="s">
        <v>63</v>
      </c>
      <c r="L148">
        <v>2</v>
      </c>
      <c r="N148">
        <v>1</v>
      </c>
      <c r="O148" t="s">
        <v>148</v>
      </c>
      <c r="P148" t="s">
        <v>95</v>
      </c>
      <c r="Q148" t="s">
        <v>150</v>
      </c>
      <c r="S148" t="s">
        <v>48</v>
      </c>
      <c r="T148">
        <v>2</v>
      </c>
      <c r="V148">
        <v>2</v>
      </c>
      <c r="W148" t="s">
        <v>49</v>
      </c>
      <c r="AA148" t="s">
        <v>43</v>
      </c>
      <c r="AB148">
        <v>1</v>
      </c>
      <c r="AD148">
        <v>1</v>
      </c>
      <c r="AE148" t="s">
        <v>138</v>
      </c>
      <c r="AF148" t="s">
        <v>99</v>
      </c>
      <c r="AI148">
        <v>8</v>
      </c>
      <c r="AJ148">
        <v>30</v>
      </c>
      <c r="AK148">
        <v>120</v>
      </c>
      <c r="AL148">
        <v>2</v>
      </c>
    </row>
    <row r="149" spans="1:38" x14ac:dyDescent="0.25">
      <c r="A149" s="4" t="s">
        <v>344</v>
      </c>
      <c r="B149">
        <v>147</v>
      </c>
      <c r="C149" t="s">
        <v>56</v>
      </c>
      <c r="D149">
        <v>1</v>
      </c>
      <c r="F149">
        <v>3</v>
      </c>
      <c r="G149" t="s">
        <v>123</v>
      </c>
      <c r="K149" t="s">
        <v>63</v>
      </c>
      <c r="L149">
        <v>1</v>
      </c>
      <c r="N149">
        <v>1</v>
      </c>
      <c r="O149" t="s">
        <v>103</v>
      </c>
      <c r="S149" t="s">
        <v>48</v>
      </c>
      <c r="T149">
        <v>1</v>
      </c>
      <c r="V149">
        <v>1</v>
      </c>
      <c r="W149" t="s">
        <v>49</v>
      </c>
      <c r="X149" t="s">
        <v>84</v>
      </c>
      <c r="AA149" t="s">
        <v>45</v>
      </c>
      <c r="AB149">
        <v>3</v>
      </c>
      <c r="AD149">
        <v>1</v>
      </c>
      <c r="AE149" t="s">
        <v>86</v>
      </c>
      <c r="AI149">
        <v>5</v>
      </c>
      <c r="AJ149">
        <v>29</v>
      </c>
      <c r="AK149">
        <v>120</v>
      </c>
      <c r="AL149">
        <v>2</v>
      </c>
    </row>
    <row r="150" spans="1:38" x14ac:dyDescent="0.25">
      <c r="A150" s="4" t="s">
        <v>345</v>
      </c>
      <c r="B150">
        <v>148</v>
      </c>
      <c r="C150" t="s">
        <v>48</v>
      </c>
      <c r="D150">
        <v>1</v>
      </c>
      <c r="F150">
        <v>1</v>
      </c>
      <c r="G150" t="s">
        <v>49</v>
      </c>
      <c r="H150" t="s">
        <v>84</v>
      </c>
      <c r="K150" t="s">
        <v>38</v>
      </c>
      <c r="L150">
        <v>3</v>
      </c>
      <c r="M150">
        <v>1</v>
      </c>
      <c r="N150">
        <v>3</v>
      </c>
      <c r="O150" t="s">
        <v>155</v>
      </c>
      <c r="P150" t="s">
        <v>96</v>
      </c>
      <c r="S150" t="s">
        <v>56</v>
      </c>
      <c r="T150">
        <v>2</v>
      </c>
      <c r="V150">
        <v>1</v>
      </c>
      <c r="W150" t="s">
        <v>123</v>
      </c>
      <c r="X150" t="s">
        <v>69</v>
      </c>
      <c r="Y150" t="s">
        <v>87</v>
      </c>
      <c r="AA150" t="s">
        <v>63</v>
      </c>
      <c r="AB150">
        <v>2</v>
      </c>
      <c r="AD150">
        <v>1</v>
      </c>
      <c r="AE150" t="s">
        <v>72</v>
      </c>
      <c r="AF150" t="s">
        <v>91</v>
      </c>
      <c r="AI150">
        <v>11</v>
      </c>
      <c r="AJ150">
        <v>32</v>
      </c>
      <c r="AK150">
        <v>120</v>
      </c>
      <c r="AL150">
        <v>2</v>
      </c>
    </row>
    <row r="151" spans="1:38" x14ac:dyDescent="0.25">
      <c r="A151" s="4" t="s">
        <v>346</v>
      </c>
      <c r="B151">
        <v>149</v>
      </c>
      <c r="C151" t="s">
        <v>56</v>
      </c>
      <c r="D151">
        <v>2</v>
      </c>
      <c r="F151">
        <v>1</v>
      </c>
      <c r="G151" t="s">
        <v>123</v>
      </c>
      <c r="H151" t="s">
        <v>69</v>
      </c>
      <c r="I151" t="s">
        <v>87</v>
      </c>
      <c r="K151" t="s">
        <v>63</v>
      </c>
      <c r="L151">
        <v>2</v>
      </c>
      <c r="N151">
        <v>3</v>
      </c>
      <c r="O151" t="s">
        <v>148</v>
      </c>
      <c r="P151" t="s">
        <v>149</v>
      </c>
      <c r="S151" t="s">
        <v>33</v>
      </c>
      <c r="T151">
        <v>2</v>
      </c>
      <c r="V151">
        <v>2</v>
      </c>
      <c r="W151" t="s">
        <v>46</v>
      </c>
      <c r="AA151" t="s">
        <v>43</v>
      </c>
      <c r="AB151">
        <v>3</v>
      </c>
      <c r="AD151">
        <v>1</v>
      </c>
      <c r="AE151" t="s">
        <v>138</v>
      </c>
      <c r="AF151" t="s">
        <v>74</v>
      </c>
      <c r="AG151" t="s">
        <v>75</v>
      </c>
      <c r="AI151">
        <v>13</v>
      </c>
      <c r="AJ151">
        <v>36</v>
      </c>
      <c r="AK151">
        <v>120</v>
      </c>
      <c r="AL151">
        <v>2</v>
      </c>
    </row>
    <row r="152" spans="1:38" x14ac:dyDescent="0.25">
      <c r="A152" s="4" t="s">
        <v>347</v>
      </c>
      <c r="B152">
        <v>150</v>
      </c>
      <c r="C152" t="s">
        <v>33</v>
      </c>
      <c r="D152">
        <v>1</v>
      </c>
      <c r="F152">
        <v>1</v>
      </c>
      <c r="G152" t="s">
        <v>46</v>
      </c>
      <c r="K152" t="s">
        <v>45</v>
      </c>
      <c r="L152">
        <v>3</v>
      </c>
      <c r="N152">
        <v>2</v>
      </c>
      <c r="O152" t="s">
        <v>86</v>
      </c>
      <c r="P152" t="s">
        <v>76</v>
      </c>
      <c r="Q152" t="s">
        <v>102</v>
      </c>
      <c r="S152" t="s">
        <v>56</v>
      </c>
      <c r="T152">
        <v>1</v>
      </c>
      <c r="V152">
        <v>2</v>
      </c>
      <c r="W152" t="s">
        <v>68</v>
      </c>
      <c r="AA152" t="s">
        <v>63</v>
      </c>
      <c r="AB152">
        <v>2</v>
      </c>
      <c r="AD152">
        <v>1</v>
      </c>
      <c r="AE152" t="s">
        <v>148</v>
      </c>
      <c r="AI152">
        <v>7</v>
      </c>
      <c r="AJ152">
        <v>43</v>
      </c>
      <c r="AK152">
        <v>120</v>
      </c>
      <c r="AL152">
        <v>2</v>
      </c>
    </row>
    <row r="153" spans="1:38" x14ac:dyDescent="0.25">
      <c r="A153" s="4" t="s">
        <v>348</v>
      </c>
      <c r="B153">
        <v>151</v>
      </c>
      <c r="C153" t="s">
        <v>33</v>
      </c>
      <c r="D153">
        <v>3</v>
      </c>
      <c r="F153">
        <v>2</v>
      </c>
      <c r="G153" t="s">
        <v>46</v>
      </c>
      <c r="H153" t="s">
        <v>35</v>
      </c>
      <c r="I153" t="s">
        <v>36</v>
      </c>
      <c r="K153" t="s">
        <v>38</v>
      </c>
      <c r="L153">
        <v>2</v>
      </c>
      <c r="M153">
        <v>1</v>
      </c>
      <c r="N153">
        <v>1</v>
      </c>
      <c r="O153" t="s">
        <v>155</v>
      </c>
      <c r="P153" t="s">
        <v>40</v>
      </c>
      <c r="Q153" t="s">
        <v>156</v>
      </c>
      <c r="S153" t="s">
        <v>56</v>
      </c>
      <c r="T153">
        <v>1</v>
      </c>
      <c r="V153">
        <v>2</v>
      </c>
      <c r="W153" t="s">
        <v>68</v>
      </c>
      <c r="AA153" t="s">
        <v>63</v>
      </c>
      <c r="AB153">
        <v>3</v>
      </c>
      <c r="AD153">
        <v>3</v>
      </c>
      <c r="AE153" t="s">
        <v>103</v>
      </c>
      <c r="AI153">
        <v>13</v>
      </c>
      <c r="AJ153">
        <v>34</v>
      </c>
      <c r="AK153">
        <v>120</v>
      </c>
      <c r="AL153">
        <v>2</v>
      </c>
    </row>
    <row r="154" spans="1:38" x14ac:dyDescent="0.25">
      <c r="A154" s="4" t="s">
        <v>349</v>
      </c>
      <c r="B154">
        <v>152</v>
      </c>
      <c r="C154" t="s">
        <v>56</v>
      </c>
      <c r="D154">
        <v>2</v>
      </c>
      <c r="F154">
        <v>3</v>
      </c>
      <c r="G154" t="s">
        <v>123</v>
      </c>
      <c r="H154" t="s">
        <v>69</v>
      </c>
      <c r="I154" t="s">
        <v>87</v>
      </c>
      <c r="K154" t="s">
        <v>63</v>
      </c>
      <c r="L154">
        <v>1</v>
      </c>
      <c r="N154">
        <v>2</v>
      </c>
      <c r="O154" t="s">
        <v>148</v>
      </c>
      <c r="P154" t="s">
        <v>149</v>
      </c>
      <c r="S154" t="s">
        <v>43</v>
      </c>
      <c r="T154">
        <v>3</v>
      </c>
      <c r="V154">
        <v>3</v>
      </c>
      <c r="W154" t="s">
        <v>138</v>
      </c>
      <c r="X154" t="s">
        <v>139</v>
      </c>
      <c r="Y154" t="s">
        <v>75</v>
      </c>
      <c r="Z154" t="s">
        <v>142</v>
      </c>
      <c r="AA154" t="s">
        <v>45</v>
      </c>
      <c r="AB154">
        <v>2</v>
      </c>
      <c r="AD154">
        <v>1</v>
      </c>
      <c r="AE154" t="s">
        <v>47</v>
      </c>
      <c r="AI154">
        <v>15</v>
      </c>
      <c r="AJ154">
        <v>44</v>
      </c>
      <c r="AK154">
        <v>120</v>
      </c>
      <c r="AL154">
        <v>2</v>
      </c>
    </row>
    <row r="155" spans="1:38" x14ac:dyDescent="0.25">
      <c r="A155" s="4" t="s">
        <v>350</v>
      </c>
      <c r="B155">
        <v>153</v>
      </c>
      <c r="C155" t="s">
        <v>43</v>
      </c>
      <c r="D155">
        <v>3</v>
      </c>
      <c r="F155">
        <v>3</v>
      </c>
      <c r="G155" t="s">
        <v>138</v>
      </c>
      <c r="H155" t="s">
        <v>74</v>
      </c>
      <c r="I155" t="s">
        <v>75</v>
      </c>
      <c r="J155" t="s">
        <v>141</v>
      </c>
      <c r="K155" t="s">
        <v>38</v>
      </c>
      <c r="L155">
        <v>1</v>
      </c>
      <c r="M155">
        <v>1</v>
      </c>
      <c r="N155">
        <v>1</v>
      </c>
      <c r="O155" t="s">
        <v>155</v>
      </c>
      <c r="P155" t="s">
        <v>70</v>
      </c>
      <c r="S155" t="s">
        <v>56</v>
      </c>
      <c r="T155">
        <v>1</v>
      </c>
      <c r="V155">
        <v>2</v>
      </c>
      <c r="W155" t="s">
        <v>123</v>
      </c>
      <c r="X155" t="s">
        <v>69</v>
      </c>
      <c r="AA155" t="s">
        <v>63</v>
      </c>
      <c r="AB155">
        <v>3</v>
      </c>
      <c r="AD155">
        <v>2</v>
      </c>
      <c r="AE155" t="s">
        <v>148</v>
      </c>
      <c r="AF155" t="s">
        <v>95</v>
      </c>
      <c r="AG155" t="s">
        <v>150</v>
      </c>
      <c r="AH155" t="s">
        <v>154</v>
      </c>
      <c r="AI155">
        <v>16</v>
      </c>
      <c r="AJ155">
        <v>53</v>
      </c>
      <c r="AK155">
        <v>120</v>
      </c>
      <c r="AL155">
        <v>2</v>
      </c>
    </row>
    <row r="156" spans="1:38" x14ac:dyDescent="0.25">
      <c r="A156" s="4" t="s">
        <v>351</v>
      </c>
      <c r="B156">
        <v>154</v>
      </c>
      <c r="C156" t="s">
        <v>45</v>
      </c>
      <c r="D156">
        <v>3</v>
      </c>
      <c r="F156">
        <v>1</v>
      </c>
      <c r="G156" t="s">
        <v>86</v>
      </c>
      <c r="K156" t="s">
        <v>38</v>
      </c>
      <c r="L156">
        <v>3</v>
      </c>
      <c r="M156">
        <v>1</v>
      </c>
      <c r="N156">
        <v>2</v>
      </c>
      <c r="O156" t="s">
        <v>67</v>
      </c>
      <c r="P156" t="s">
        <v>96</v>
      </c>
      <c r="S156" t="s">
        <v>56</v>
      </c>
      <c r="T156">
        <v>1</v>
      </c>
      <c r="V156">
        <v>2</v>
      </c>
      <c r="W156" t="s">
        <v>68</v>
      </c>
      <c r="AA156" t="s">
        <v>63</v>
      </c>
      <c r="AB156">
        <v>1</v>
      </c>
      <c r="AD156">
        <v>2</v>
      </c>
      <c r="AE156" t="s">
        <v>103</v>
      </c>
      <c r="AI156">
        <v>8</v>
      </c>
      <c r="AJ156">
        <v>33</v>
      </c>
      <c r="AK156">
        <v>120</v>
      </c>
      <c r="AL156">
        <v>2</v>
      </c>
    </row>
    <row r="157" spans="1:38" x14ac:dyDescent="0.25">
      <c r="A157" s="4" t="s">
        <v>352</v>
      </c>
      <c r="B157">
        <v>155</v>
      </c>
      <c r="C157" t="s">
        <v>56</v>
      </c>
      <c r="D157">
        <v>1</v>
      </c>
      <c r="F157">
        <v>2</v>
      </c>
      <c r="G157" t="s">
        <v>123</v>
      </c>
      <c r="H157" t="s">
        <v>69</v>
      </c>
      <c r="K157" t="s">
        <v>38</v>
      </c>
      <c r="L157">
        <v>1</v>
      </c>
      <c r="M157">
        <v>2</v>
      </c>
      <c r="N157">
        <v>2</v>
      </c>
      <c r="O157" t="s">
        <v>67</v>
      </c>
      <c r="P157" t="s">
        <v>40</v>
      </c>
      <c r="S157" t="s">
        <v>48</v>
      </c>
      <c r="T157">
        <v>3</v>
      </c>
      <c r="V157">
        <v>1</v>
      </c>
      <c r="W157" t="s">
        <v>49</v>
      </c>
      <c r="AA157" t="s">
        <v>33</v>
      </c>
      <c r="AB157">
        <v>3</v>
      </c>
      <c r="AD157">
        <v>1</v>
      </c>
      <c r="AE157" t="s">
        <v>46</v>
      </c>
      <c r="AI157">
        <v>9</v>
      </c>
      <c r="AJ157">
        <v>29</v>
      </c>
      <c r="AK157">
        <v>120</v>
      </c>
      <c r="AL157">
        <v>2</v>
      </c>
    </row>
    <row r="158" spans="1:38" x14ac:dyDescent="0.25">
      <c r="A158" s="4" t="s">
        <v>353</v>
      </c>
      <c r="B158">
        <v>156</v>
      </c>
      <c r="C158" t="s">
        <v>56</v>
      </c>
      <c r="D158">
        <v>2</v>
      </c>
      <c r="F158">
        <v>2</v>
      </c>
      <c r="G158" t="s">
        <v>123</v>
      </c>
      <c r="H158" t="s">
        <v>69</v>
      </c>
      <c r="I158" t="s">
        <v>87</v>
      </c>
      <c r="K158" t="s">
        <v>38</v>
      </c>
      <c r="L158">
        <v>1</v>
      </c>
      <c r="M158">
        <v>1</v>
      </c>
      <c r="N158">
        <v>2</v>
      </c>
      <c r="O158" t="s">
        <v>67</v>
      </c>
      <c r="P158" t="s">
        <v>40</v>
      </c>
      <c r="S158" t="s">
        <v>48</v>
      </c>
      <c r="T158">
        <v>3</v>
      </c>
      <c r="V158">
        <v>1</v>
      </c>
      <c r="W158" t="s">
        <v>49</v>
      </c>
      <c r="AA158" t="s">
        <v>43</v>
      </c>
      <c r="AB158">
        <v>2</v>
      </c>
      <c r="AD158">
        <v>1</v>
      </c>
      <c r="AE158" t="s">
        <v>138</v>
      </c>
      <c r="AF158" t="s">
        <v>139</v>
      </c>
      <c r="AG158" t="s">
        <v>140</v>
      </c>
      <c r="AI158">
        <v>11</v>
      </c>
      <c r="AJ158">
        <v>60</v>
      </c>
      <c r="AK158">
        <v>120</v>
      </c>
      <c r="AL158">
        <v>2</v>
      </c>
    </row>
    <row r="159" spans="1:38" x14ac:dyDescent="0.25">
      <c r="A159" s="4" t="s">
        <v>354</v>
      </c>
      <c r="B159">
        <v>157</v>
      </c>
      <c r="C159" t="s">
        <v>56</v>
      </c>
      <c r="D159">
        <v>1</v>
      </c>
      <c r="F159">
        <v>1</v>
      </c>
      <c r="G159" t="s">
        <v>123</v>
      </c>
      <c r="H159" t="s">
        <v>124</v>
      </c>
      <c r="I159" t="s">
        <v>87</v>
      </c>
      <c r="K159" t="s">
        <v>38</v>
      </c>
      <c r="L159">
        <v>2</v>
      </c>
      <c r="M159">
        <v>1</v>
      </c>
      <c r="N159">
        <v>2</v>
      </c>
      <c r="O159" t="s">
        <v>67</v>
      </c>
      <c r="P159" t="s">
        <v>40</v>
      </c>
      <c r="S159" t="s">
        <v>48</v>
      </c>
      <c r="T159">
        <v>1</v>
      </c>
      <c r="V159">
        <v>1</v>
      </c>
      <c r="W159" t="s">
        <v>49</v>
      </c>
      <c r="AA159" t="s">
        <v>45</v>
      </c>
      <c r="AB159">
        <v>2</v>
      </c>
      <c r="AD159">
        <v>1</v>
      </c>
      <c r="AE159" t="s">
        <v>86</v>
      </c>
      <c r="AI159">
        <v>6</v>
      </c>
      <c r="AJ159">
        <v>32</v>
      </c>
      <c r="AK159">
        <v>120</v>
      </c>
      <c r="AL159">
        <v>2</v>
      </c>
    </row>
    <row r="160" spans="1:38" x14ac:dyDescent="0.25">
      <c r="A160" s="4" t="s">
        <v>355</v>
      </c>
      <c r="B160">
        <v>158</v>
      </c>
      <c r="C160" t="s">
        <v>56</v>
      </c>
      <c r="D160">
        <v>2</v>
      </c>
      <c r="F160">
        <v>1</v>
      </c>
      <c r="G160" t="s">
        <v>57</v>
      </c>
      <c r="H160" t="s">
        <v>125</v>
      </c>
      <c r="I160" t="s">
        <v>85</v>
      </c>
      <c r="K160" t="s">
        <v>38</v>
      </c>
      <c r="L160">
        <v>3</v>
      </c>
      <c r="M160">
        <v>1</v>
      </c>
      <c r="N160">
        <v>2</v>
      </c>
      <c r="O160" t="s">
        <v>155</v>
      </c>
      <c r="P160" t="s">
        <v>70</v>
      </c>
      <c r="S160" t="s">
        <v>48</v>
      </c>
      <c r="T160">
        <v>2</v>
      </c>
      <c r="V160">
        <v>1</v>
      </c>
      <c r="W160" t="s">
        <v>49</v>
      </c>
      <c r="AA160" t="s">
        <v>63</v>
      </c>
      <c r="AB160">
        <v>1</v>
      </c>
      <c r="AD160">
        <v>3</v>
      </c>
      <c r="AE160" t="s">
        <v>103</v>
      </c>
      <c r="AF160" t="s">
        <v>149</v>
      </c>
      <c r="AI160">
        <v>11</v>
      </c>
      <c r="AJ160">
        <v>34</v>
      </c>
      <c r="AK160">
        <v>120</v>
      </c>
      <c r="AL160">
        <v>2</v>
      </c>
    </row>
    <row r="161" spans="1:38" x14ac:dyDescent="0.25">
      <c r="A161" s="4" t="s">
        <v>356</v>
      </c>
      <c r="B161">
        <v>159</v>
      </c>
      <c r="C161" t="s">
        <v>56</v>
      </c>
      <c r="D161">
        <v>1</v>
      </c>
      <c r="F161">
        <v>1</v>
      </c>
      <c r="G161" t="s">
        <v>123</v>
      </c>
      <c r="H161" t="s">
        <v>69</v>
      </c>
      <c r="I161" t="s">
        <v>87</v>
      </c>
      <c r="K161" t="s">
        <v>38</v>
      </c>
      <c r="L161">
        <v>1</v>
      </c>
      <c r="M161">
        <v>2</v>
      </c>
      <c r="N161">
        <v>2</v>
      </c>
      <c r="O161" t="s">
        <v>67</v>
      </c>
      <c r="S161" t="s">
        <v>33</v>
      </c>
      <c r="T161">
        <v>3</v>
      </c>
      <c r="V161">
        <v>2</v>
      </c>
      <c r="W161" t="s">
        <v>46</v>
      </c>
      <c r="AA161" t="s">
        <v>43</v>
      </c>
      <c r="AB161">
        <v>1</v>
      </c>
      <c r="AD161">
        <v>1</v>
      </c>
      <c r="AE161" t="s">
        <v>138</v>
      </c>
      <c r="AF161" t="s">
        <v>74</v>
      </c>
      <c r="AI161">
        <v>8</v>
      </c>
      <c r="AJ161">
        <v>28</v>
      </c>
      <c r="AK161">
        <v>120</v>
      </c>
      <c r="AL161">
        <v>2</v>
      </c>
    </row>
    <row r="162" spans="1:38" x14ac:dyDescent="0.25">
      <c r="A162" s="4" t="s">
        <v>357</v>
      </c>
      <c r="B162">
        <v>160</v>
      </c>
      <c r="C162" t="s">
        <v>33</v>
      </c>
      <c r="D162">
        <v>1</v>
      </c>
      <c r="F162">
        <v>1</v>
      </c>
      <c r="G162" t="s">
        <v>46</v>
      </c>
      <c r="H162" t="s">
        <v>66</v>
      </c>
      <c r="K162" t="s">
        <v>45</v>
      </c>
      <c r="L162">
        <v>3</v>
      </c>
      <c r="N162">
        <v>1</v>
      </c>
      <c r="O162" t="s">
        <v>86</v>
      </c>
      <c r="P162" t="s">
        <v>76</v>
      </c>
      <c r="Q162" t="s">
        <v>93</v>
      </c>
      <c r="S162" t="s">
        <v>56</v>
      </c>
      <c r="T162">
        <v>2</v>
      </c>
      <c r="V162">
        <v>3</v>
      </c>
      <c r="W162" t="s">
        <v>68</v>
      </c>
      <c r="X162" t="s">
        <v>69</v>
      </c>
      <c r="AA162" t="s">
        <v>38</v>
      </c>
      <c r="AB162">
        <v>1</v>
      </c>
      <c r="AC162">
        <v>1</v>
      </c>
      <c r="AD162">
        <v>2</v>
      </c>
      <c r="AE162" t="s">
        <v>67</v>
      </c>
      <c r="AI162">
        <v>11</v>
      </c>
      <c r="AJ162">
        <v>32</v>
      </c>
      <c r="AK162">
        <v>120</v>
      </c>
      <c r="AL162">
        <v>2</v>
      </c>
    </row>
    <row r="163" spans="1:38" x14ac:dyDescent="0.25">
      <c r="A163" s="4" t="s">
        <v>358</v>
      </c>
      <c r="B163">
        <v>161</v>
      </c>
      <c r="C163" t="s">
        <v>33</v>
      </c>
      <c r="D163">
        <v>1</v>
      </c>
      <c r="F163">
        <v>1</v>
      </c>
      <c r="G163" t="s">
        <v>46</v>
      </c>
      <c r="H163" t="s">
        <v>35</v>
      </c>
      <c r="K163" t="s">
        <v>63</v>
      </c>
      <c r="L163">
        <v>3</v>
      </c>
      <c r="N163">
        <v>2</v>
      </c>
      <c r="O163" t="s">
        <v>103</v>
      </c>
      <c r="P163" t="s">
        <v>149</v>
      </c>
      <c r="Q163" t="s">
        <v>150</v>
      </c>
      <c r="S163" t="s">
        <v>56</v>
      </c>
      <c r="T163">
        <v>1</v>
      </c>
      <c r="V163">
        <v>1</v>
      </c>
      <c r="W163" t="s">
        <v>123</v>
      </c>
      <c r="X163" t="s">
        <v>69</v>
      </c>
      <c r="Y163" t="s">
        <v>87</v>
      </c>
      <c r="AA163" t="s">
        <v>38</v>
      </c>
      <c r="AB163">
        <v>1</v>
      </c>
      <c r="AC163">
        <v>1</v>
      </c>
      <c r="AD163">
        <v>3</v>
      </c>
      <c r="AE163" t="s">
        <v>155</v>
      </c>
      <c r="AF163" t="s">
        <v>96</v>
      </c>
      <c r="AG163" t="s">
        <v>41</v>
      </c>
      <c r="AH163" t="s">
        <v>159</v>
      </c>
      <c r="AI163">
        <v>13</v>
      </c>
      <c r="AJ163">
        <v>82</v>
      </c>
      <c r="AK163">
        <v>120</v>
      </c>
      <c r="AL163">
        <v>2</v>
      </c>
    </row>
    <row r="164" spans="1:38" x14ac:dyDescent="0.25">
      <c r="A164" s="4" t="s">
        <v>359</v>
      </c>
      <c r="B164">
        <v>162</v>
      </c>
      <c r="C164" t="s">
        <v>56</v>
      </c>
      <c r="D164">
        <v>2</v>
      </c>
      <c r="F164">
        <v>3</v>
      </c>
      <c r="G164" t="s">
        <v>123</v>
      </c>
      <c r="H164" t="s">
        <v>69</v>
      </c>
      <c r="I164" t="s">
        <v>87</v>
      </c>
      <c r="K164" t="s">
        <v>38</v>
      </c>
      <c r="L164">
        <v>2</v>
      </c>
      <c r="M164">
        <v>1</v>
      </c>
      <c r="N164">
        <v>2</v>
      </c>
      <c r="O164" t="s">
        <v>67</v>
      </c>
      <c r="P164" t="s">
        <v>70</v>
      </c>
      <c r="S164" t="s">
        <v>43</v>
      </c>
      <c r="T164">
        <v>1</v>
      </c>
      <c r="V164">
        <v>1</v>
      </c>
      <c r="W164" t="s">
        <v>138</v>
      </c>
      <c r="X164" t="s">
        <v>139</v>
      </c>
      <c r="AA164" t="s">
        <v>45</v>
      </c>
      <c r="AB164">
        <v>3</v>
      </c>
      <c r="AD164">
        <v>2</v>
      </c>
      <c r="AE164" t="s">
        <v>86</v>
      </c>
      <c r="AF164" t="s">
        <v>76</v>
      </c>
      <c r="AG164" t="s">
        <v>93</v>
      </c>
      <c r="AH164" t="s">
        <v>146</v>
      </c>
      <c r="AI164">
        <v>15</v>
      </c>
      <c r="AJ164">
        <v>45</v>
      </c>
      <c r="AK164">
        <v>120</v>
      </c>
      <c r="AL164">
        <v>2</v>
      </c>
    </row>
    <row r="165" spans="1:38" x14ac:dyDescent="0.25">
      <c r="A165" s="4" t="s">
        <v>360</v>
      </c>
      <c r="B165">
        <v>163</v>
      </c>
      <c r="C165" t="s">
        <v>56</v>
      </c>
      <c r="D165">
        <v>1</v>
      </c>
      <c r="F165">
        <v>1</v>
      </c>
      <c r="G165" t="s">
        <v>123</v>
      </c>
      <c r="K165" t="s">
        <v>38</v>
      </c>
      <c r="L165">
        <v>1</v>
      </c>
      <c r="M165">
        <v>3</v>
      </c>
      <c r="N165">
        <v>2</v>
      </c>
      <c r="O165" t="s">
        <v>67</v>
      </c>
      <c r="S165" t="s">
        <v>43</v>
      </c>
      <c r="T165">
        <v>3</v>
      </c>
      <c r="V165">
        <v>2</v>
      </c>
      <c r="W165" t="s">
        <v>138</v>
      </c>
      <c r="X165" t="s">
        <v>74</v>
      </c>
      <c r="AA165" t="s">
        <v>63</v>
      </c>
      <c r="AB165">
        <v>1</v>
      </c>
      <c r="AD165">
        <v>1</v>
      </c>
      <c r="AE165" t="s">
        <v>103</v>
      </c>
      <c r="AI165">
        <v>7</v>
      </c>
      <c r="AJ165">
        <v>50</v>
      </c>
      <c r="AK165">
        <v>120</v>
      </c>
      <c r="AL165">
        <v>2</v>
      </c>
    </row>
    <row r="166" spans="1:38" x14ac:dyDescent="0.25">
      <c r="A166" s="4" t="s">
        <v>361</v>
      </c>
      <c r="B166">
        <v>164</v>
      </c>
      <c r="C166" t="s">
        <v>56</v>
      </c>
      <c r="D166">
        <v>1</v>
      </c>
      <c r="F166">
        <v>2</v>
      </c>
      <c r="G166" t="s">
        <v>57</v>
      </c>
      <c r="K166" t="s">
        <v>38</v>
      </c>
      <c r="L166">
        <v>3</v>
      </c>
      <c r="M166">
        <v>3</v>
      </c>
      <c r="N166">
        <v>3</v>
      </c>
      <c r="O166" t="s">
        <v>67</v>
      </c>
      <c r="P166" t="s">
        <v>70</v>
      </c>
      <c r="Q166" t="s">
        <v>41</v>
      </c>
      <c r="S166" t="s">
        <v>45</v>
      </c>
      <c r="T166">
        <v>3</v>
      </c>
      <c r="V166">
        <v>1</v>
      </c>
      <c r="W166" t="s">
        <v>86</v>
      </c>
      <c r="X166" t="s">
        <v>76</v>
      </c>
      <c r="AA166" t="s">
        <v>63</v>
      </c>
      <c r="AB166">
        <v>2</v>
      </c>
      <c r="AD166">
        <v>1</v>
      </c>
      <c r="AE166" t="s">
        <v>103</v>
      </c>
      <c r="AI166">
        <v>13</v>
      </c>
      <c r="AJ166">
        <v>37</v>
      </c>
      <c r="AK166">
        <v>120</v>
      </c>
      <c r="AL166">
        <v>2</v>
      </c>
    </row>
    <row r="167" spans="1:38" x14ac:dyDescent="0.25">
      <c r="A167" s="4" t="s">
        <v>362</v>
      </c>
      <c r="B167">
        <v>165</v>
      </c>
      <c r="C167" t="s">
        <v>48</v>
      </c>
      <c r="D167">
        <v>3</v>
      </c>
      <c r="F167">
        <v>3</v>
      </c>
      <c r="G167" t="s">
        <v>129</v>
      </c>
      <c r="H167" t="s">
        <v>71</v>
      </c>
      <c r="I167" t="s">
        <v>130</v>
      </c>
      <c r="J167" t="s">
        <v>52</v>
      </c>
      <c r="K167" t="s">
        <v>33</v>
      </c>
      <c r="L167">
        <v>2</v>
      </c>
      <c r="N167">
        <v>3</v>
      </c>
      <c r="O167" t="s">
        <v>34</v>
      </c>
      <c r="P167" t="s">
        <v>66</v>
      </c>
      <c r="S167" t="s">
        <v>43</v>
      </c>
      <c r="T167">
        <v>3</v>
      </c>
      <c r="V167">
        <v>2</v>
      </c>
      <c r="W167" t="s">
        <v>138</v>
      </c>
      <c r="X167" t="s">
        <v>139</v>
      </c>
      <c r="Y167" t="s">
        <v>140</v>
      </c>
      <c r="Z167" t="s">
        <v>141</v>
      </c>
      <c r="AA167" t="s">
        <v>45</v>
      </c>
      <c r="AB167">
        <v>3</v>
      </c>
      <c r="AD167">
        <v>1</v>
      </c>
      <c r="AE167" t="s">
        <v>86</v>
      </c>
      <c r="AI167">
        <v>19</v>
      </c>
      <c r="AJ167">
        <v>53</v>
      </c>
      <c r="AK167">
        <v>120</v>
      </c>
      <c r="AL167">
        <v>2</v>
      </c>
    </row>
    <row r="168" spans="1:38" x14ac:dyDescent="0.25">
      <c r="A168" s="4" t="s">
        <v>363</v>
      </c>
      <c r="B168">
        <v>166</v>
      </c>
      <c r="C168" t="s">
        <v>48</v>
      </c>
      <c r="D168">
        <v>3</v>
      </c>
      <c r="F168">
        <v>3</v>
      </c>
      <c r="G168" t="s">
        <v>129</v>
      </c>
      <c r="H168" t="s">
        <v>71</v>
      </c>
      <c r="I168" t="s">
        <v>51</v>
      </c>
      <c r="J168" t="s">
        <v>52</v>
      </c>
      <c r="K168" t="s">
        <v>33</v>
      </c>
      <c r="L168">
        <v>3</v>
      </c>
      <c r="N168">
        <v>3</v>
      </c>
      <c r="O168" t="s">
        <v>46</v>
      </c>
      <c r="P168" t="s">
        <v>35</v>
      </c>
      <c r="Q168" t="s">
        <v>135</v>
      </c>
      <c r="R168" t="s">
        <v>137</v>
      </c>
      <c r="S168" t="s">
        <v>43</v>
      </c>
      <c r="T168">
        <v>3</v>
      </c>
      <c r="V168">
        <v>1</v>
      </c>
      <c r="W168" t="s">
        <v>138</v>
      </c>
      <c r="X168" t="s">
        <v>99</v>
      </c>
      <c r="AA168" t="s">
        <v>63</v>
      </c>
      <c r="AB168">
        <v>3</v>
      </c>
      <c r="AD168">
        <v>3</v>
      </c>
      <c r="AE168" t="s">
        <v>72</v>
      </c>
      <c r="AF168" t="s">
        <v>149</v>
      </c>
      <c r="AG168" t="s">
        <v>104</v>
      </c>
      <c r="AH168" t="s">
        <v>153</v>
      </c>
      <c r="AI168">
        <v>25</v>
      </c>
      <c r="AJ168">
        <v>113</v>
      </c>
      <c r="AK168">
        <v>120</v>
      </c>
      <c r="AL168">
        <v>2</v>
      </c>
    </row>
    <row r="169" spans="1:38" x14ac:dyDescent="0.25">
      <c r="A169" s="4" t="s">
        <v>364</v>
      </c>
      <c r="B169">
        <v>167</v>
      </c>
      <c r="C169" t="s">
        <v>48</v>
      </c>
      <c r="D169">
        <v>2</v>
      </c>
      <c r="F169">
        <v>1</v>
      </c>
      <c r="G169" t="s">
        <v>129</v>
      </c>
      <c r="H169" t="s">
        <v>71</v>
      </c>
      <c r="I169" t="s">
        <v>51</v>
      </c>
      <c r="K169" t="s">
        <v>33</v>
      </c>
      <c r="L169">
        <v>3</v>
      </c>
      <c r="N169">
        <v>3</v>
      </c>
      <c r="O169" t="s">
        <v>65</v>
      </c>
      <c r="P169" t="s">
        <v>66</v>
      </c>
      <c r="Q169" t="s">
        <v>36</v>
      </c>
      <c r="R169" t="s">
        <v>136</v>
      </c>
      <c r="S169" t="s">
        <v>43</v>
      </c>
      <c r="T169">
        <v>3</v>
      </c>
      <c r="V169">
        <v>1</v>
      </c>
      <c r="W169" t="s">
        <v>138</v>
      </c>
      <c r="X169" t="s">
        <v>139</v>
      </c>
      <c r="Y169" t="s">
        <v>140</v>
      </c>
      <c r="AA169" t="s">
        <v>38</v>
      </c>
      <c r="AB169">
        <v>1</v>
      </c>
      <c r="AC169">
        <v>1</v>
      </c>
      <c r="AD169">
        <v>1</v>
      </c>
      <c r="AE169" t="s">
        <v>155</v>
      </c>
      <c r="AI169">
        <v>14</v>
      </c>
      <c r="AJ169">
        <v>48</v>
      </c>
      <c r="AK169">
        <v>120</v>
      </c>
      <c r="AL169">
        <v>2</v>
      </c>
    </row>
    <row r="170" spans="1:38" x14ac:dyDescent="0.25">
      <c r="A170" s="4" t="s">
        <v>365</v>
      </c>
      <c r="B170">
        <v>168</v>
      </c>
      <c r="C170" t="s">
        <v>45</v>
      </c>
      <c r="D170">
        <v>3</v>
      </c>
      <c r="F170">
        <v>1</v>
      </c>
      <c r="G170" t="s">
        <v>86</v>
      </c>
      <c r="H170" t="s">
        <v>144</v>
      </c>
      <c r="K170" t="s">
        <v>63</v>
      </c>
      <c r="L170">
        <v>1</v>
      </c>
      <c r="N170">
        <v>2</v>
      </c>
      <c r="O170" t="s">
        <v>72</v>
      </c>
      <c r="P170" t="s">
        <v>95</v>
      </c>
      <c r="Q170" t="s">
        <v>151</v>
      </c>
      <c r="S170" t="s">
        <v>48</v>
      </c>
      <c r="T170">
        <v>1</v>
      </c>
      <c r="V170">
        <v>2</v>
      </c>
      <c r="W170" t="s">
        <v>129</v>
      </c>
      <c r="X170" t="s">
        <v>71</v>
      </c>
      <c r="AA170" t="s">
        <v>33</v>
      </c>
      <c r="AB170">
        <v>1</v>
      </c>
      <c r="AD170">
        <v>2</v>
      </c>
      <c r="AE170" t="s">
        <v>46</v>
      </c>
      <c r="AF170" t="s">
        <v>66</v>
      </c>
      <c r="AG170" t="s">
        <v>135</v>
      </c>
      <c r="AI170">
        <v>11</v>
      </c>
      <c r="AJ170">
        <v>49</v>
      </c>
      <c r="AK170">
        <v>120</v>
      </c>
      <c r="AL170">
        <v>2</v>
      </c>
    </row>
    <row r="171" spans="1:38" x14ac:dyDescent="0.25">
      <c r="A171" s="4" t="s">
        <v>366</v>
      </c>
      <c r="B171">
        <v>169</v>
      </c>
      <c r="C171" t="s">
        <v>45</v>
      </c>
      <c r="D171">
        <v>3</v>
      </c>
      <c r="F171">
        <v>1</v>
      </c>
      <c r="G171" t="s">
        <v>86</v>
      </c>
      <c r="H171" t="s">
        <v>144</v>
      </c>
      <c r="K171" t="s">
        <v>38</v>
      </c>
      <c r="L171">
        <v>1</v>
      </c>
      <c r="M171">
        <v>1</v>
      </c>
      <c r="N171">
        <v>1</v>
      </c>
      <c r="O171" t="s">
        <v>155</v>
      </c>
      <c r="S171" t="s">
        <v>48</v>
      </c>
      <c r="T171">
        <v>1</v>
      </c>
      <c r="V171">
        <v>1</v>
      </c>
      <c r="W171" t="s">
        <v>89</v>
      </c>
      <c r="X171" t="s">
        <v>50</v>
      </c>
      <c r="Y171" t="s">
        <v>51</v>
      </c>
      <c r="AA171" t="s">
        <v>33</v>
      </c>
      <c r="AB171">
        <v>2</v>
      </c>
      <c r="AD171">
        <v>1</v>
      </c>
      <c r="AE171" t="s">
        <v>46</v>
      </c>
      <c r="AF171" t="s">
        <v>133</v>
      </c>
      <c r="AG171" t="s">
        <v>36</v>
      </c>
      <c r="AI171">
        <v>8</v>
      </c>
      <c r="AJ171">
        <v>37</v>
      </c>
      <c r="AK171">
        <v>120</v>
      </c>
      <c r="AL171">
        <v>2</v>
      </c>
    </row>
    <row r="172" spans="1:38" x14ac:dyDescent="0.25">
      <c r="A172" s="4" t="s">
        <v>367</v>
      </c>
      <c r="B172">
        <v>170</v>
      </c>
      <c r="C172" t="s">
        <v>63</v>
      </c>
      <c r="D172">
        <v>3</v>
      </c>
      <c r="F172">
        <v>3</v>
      </c>
      <c r="G172" t="s">
        <v>103</v>
      </c>
      <c r="K172" t="s">
        <v>38</v>
      </c>
      <c r="L172">
        <v>2</v>
      </c>
      <c r="M172">
        <v>1</v>
      </c>
      <c r="N172">
        <v>1</v>
      </c>
      <c r="O172" t="s">
        <v>67</v>
      </c>
      <c r="S172" t="s">
        <v>48</v>
      </c>
      <c r="T172">
        <v>1</v>
      </c>
      <c r="V172">
        <v>1</v>
      </c>
      <c r="W172" t="s">
        <v>49</v>
      </c>
      <c r="X172" t="s">
        <v>50</v>
      </c>
      <c r="AA172" t="s">
        <v>33</v>
      </c>
      <c r="AB172">
        <v>3</v>
      </c>
      <c r="AD172">
        <v>1</v>
      </c>
      <c r="AE172" t="s">
        <v>46</v>
      </c>
      <c r="AF172" t="s">
        <v>66</v>
      </c>
      <c r="AG172" t="s">
        <v>134</v>
      </c>
      <c r="AH172" t="s">
        <v>136</v>
      </c>
      <c r="AI172">
        <v>11</v>
      </c>
      <c r="AJ172">
        <v>47</v>
      </c>
      <c r="AK172">
        <v>120</v>
      </c>
      <c r="AL172">
        <v>2</v>
      </c>
    </row>
    <row r="173" spans="1:38" x14ac:dyDescent="0.25">
      <c r="A173" s="4" t="s">
        <v>368</v>
      </c>
      <c r="B173">
        <v>171</v>
      </c>
      <c r="C173" t="s">
        <v>33</v>
      </c>
      <c r="D173">
        <v>1</v>
      </c>
      <c r="F173">
        <v>1</v>
      </c>
      <c r="G173" t="s">
        <v>46</v>
      </c>
      <c r="H173" t="s">
        <v>133</v>
      </c>
      <c r="I173" t="s">
        <v>36</v>
      </c>
      <c r="J173" t="s">
        <v>137</v>
      </c>
      <c r="K173" t="s">
        <v>45</v>
      </c>
      <c r="L173">
        <v>2</v>
      </c>
      <c r="N173">
        <v>1</v>
      </c>
      <c r="O173" t="s">
        <v>86</v>
      </c>
      <c r="P173" t="s">
        <v>144</v>
      </c>
      <c r="S173" t="s">
        <v>48</v>
      </c>
      <c r="T173">
        <v>2</v>
      </c>
      <c r="V173">
        <v>1</v>
      </c>
      <c r="W173" t="s">
        <v>129</v>
      </c>
      <c r="X173" t="s">
        <v>84</v>
      </c>
      <c r="AA173" t="s">
        <v>43</v>
      </c>
      <c r="AB173">
        <v>2</v>
      </c>
      <c r="AD173">
        <v>1</v>
      </c>
      <c r="AE173" t="s">
        <v>138</v>
      </c>
      <c r="AI173">
        <v>8</v>
      </c>
      <c r="AJ173">
        <v>28</v>
      </c>
      <c r="AK173">
        <v>120</v>
      </c>
      <c r="AL173">
        <v>2</v>
      </c>
    </row>
    <row r="174" spans="1:38" x14ac:dyDescent="0.25">
      <c r="A174" s="4" t="s">
        <v>369</v>
      </c>
      <c r="B174">
        <v>172</v>
      </c>
      <c r="C174" t="s">
        <v>33</v>
      </c>
      <c r="D174">
        <v>3</v>
      </c>
      <c r="F174">
        <v>2</v>
      </c>
      <c r="G174" t="s">
        <v>65</v>
      </c>
      <c r="H174" t="s">
        <v>66</v>
      </c>
      <c r="K174" t="s">
        <v>63</v>
      </c>
      <c r="L174">
        <v>1</v>
      </c>
      <c r="N174">
        <v>2</v>
      </c>
      <c r="O174" t="s">
        <v>148</v>
      </c>
      <c r="P174" t="s">
        <v>95</v>
      </c>
      <c r="Q174" t="s">
        <v>104</v>
      </c>
      <c r="S174" t="s">
        <v>48</v>
      </c>
      <c r="T174">
        <v>2</v>
      </c>
      <c r="V174">
        <v>1</v>
      </c>
      <c r="W174" t="s">
        <v>49</v>
      </c>
      <c r="AA174" t="s">
        <v>43</v>
      </c>
      <c r="AB174">
        <v>3</v>
      </c>
      <c r="AD174">
        <v>1</v>
      </c>
      <c r="AE174" t="s">
        <v>138</v>
      </c>
      <c r="AF174" t="s">
        <v>139</v>
      </c>
      <c r="AG174" t="s">
        <v>140</v>
      </c>
      <c r="AI174">
        <v>12</v>
      </c>
      <c r="AJ174">
        <v>34</v>
      </c>
      <c r="AK174">
        <v>120</v>
      </c>
      <c r="AL174">
        <v>2</v>
      </c>
    </row>
    <row r="175" spans="1:38" x14ac:dyDescent="0.25">
      <c r="A175" s="4" t="s">
        <v>370</v>
      </c>
      <c r="B175">
        <v>173</v>
      </c>
      <c r="C175" t="s">
        <v>33</v>
      </c>
      <c r="D175">
        <v>1</v>
      </c>
      <c r="F175">
        <v>2</v>
      </c>
      <c r="G175" t="s">
        <v>46</v>
      </c>
      <c r="H175" t="s">
        <v>35</v>
      </c>
      <c r="K175" t="s">
        <v>38</v>
      </c>
      <c r="L175">
        <v>2</v>
      </c>
      <c r="M175">
        <v>1</v>
      </c>
      <c r="N175">
        <v>1</v>
      </c>
      <c r="O175" t="s">
        <v>67</v>
      </c>
      <c r="P175" t="s">
        <v>70</v>
      </c>
      <c r="Q175" t="s">
        <v>41</v>
      </c>
      <c r="R175" t="s">
        <v>159</v>
      </c>
      <c r="S175" t="s">
        <v>48</v>
      </c>
      <c r="T175">
        <v>3</v>
      </c>
      <c r="V175">
        <v>2</v>
      </c>
      <c r="W175" t="s">
        <v>89</v>
      </c>
      <c r="AA175" t="s">
        <v>43</v>
      </c>
      <c r="AB175">
        <v>1</v>
      </c>
      <c r="AD175">
        <v>1</v>
      </c>
      <c r="AE175" t="s">
        <v>138</v>
      </c>
      <c r="AF175" t="s">
        <v>139</v>
      </c>
      <c r="AI175">
        <v>10</v>
      </c>
      <c r="AJ175">
        <v>31</v>
      </c>
      <c r="AK175">
        <v>120</v>
      </c>
      <c r="AL175">
        <v>2</v>
      </c>
    </row>
    <row r="176" spans="1:38" x14ac:dyDescent="0.25">
      <c r="A176" s="4" t="s">
        <v>371</v>
      </c>
      <c r="B176">
        <v>174</v>
      </c>
      <c r="C176" t="s">
        <v>45</v>
      </c>
      <c r="D176">
        <v>3</v>
      </c>
      <c r="F176">
        <v>1</v>
      </c>
      <c r="G176" t="s">
        <v>47</v>
      </c>
      <c r="K176" t="s">
        <v>63</v>
      </c>
      <c r="L176">
        <v>1</v>
      </c>
      <c r="N176">
        <v>2</v>
      </c>
      <c r="O176" t="s">
        <v>148</v>
      </c>
      <c r="P176" t="s">
        <v>149</v>
      </c>
      <c r="Q176" t="s">
        <v>104</v>
      </c>
      <c r="R176" t="s">
        <v>153</v>
      </c>
      <c r="S176" t="s">
        <v>48</v>
      </c>
      <c r="T176">
        <v>1</v>
      </c>
      <c r="V176">
        <v>1</v>
      </c>
      <c r="W176" t="s">
        <v>49</v>
      </c>
      <c r="X176" t="s">
        <v>71</v>
      </c>
      <c r="AA176" t="s">
        <v>43</v>
      </c>
      <c r="AB176">
        <v>2</v>
      </c>
      <c r="AD176">
        <v>3</v>
      </c>
      <c r="AE176" t="s">
        <v>138</v>
      </c>
      <c r="AF176" t="s">
        <v>74</v>
      </c>
      <c r="AG176" t="s">
        <v>75</v>
      </c>
      <c r="AH176" t="s">
        <v>142</v>
      </c>
      <c r="AI176">
        <v>13</v>
      </c>
      <c r="AJ176">
        <v>52</v>
      </c>
      <c r="AK176">
        <v>120</v>
      </c>
      <c r="AL176">
        <v>2</v>
      </c>
    </row>
    <row r="177" spans="1:38" x14ac:dyDescent="0.25">
      <c r="A177" s="4" t="s">
        <v>372</v>
      </c>
      <c r="B177">
        <v>175</v>
      </c>
      <c r="C177" t="s">
        <v>45</v>
      </c>
      <c r="D177">
        <v>2</v>
      </c>
      <c r="F177">
        <v>1</v>
      </c>
      <c r="G177" t="s">
        <v>86</v>
      </c>
      <c r="K177" t="s">
        <v>38</v>
      </c>
      <c r="L177">
        <v>2</v>
      </c>
      <c r="M177">
        <v>1</v>
      </c>
      <c r="N177">
        <v>1</v>
      </c>
      <c r="O177" t="s">
        <v>67</v>
      </c>
      <c r="P177" t="s">
        <v>70</v>
      </c>
      <c r="S177" t="s">
        <v>48</v>
      </c>
      <c r="T177">
        <v>2</v>
      </c>
      <c r="V177">
        <v>1</v>
      </c>
      <c r="W177" t="s">
        <v>89</v>
      </c>
      <c r="X177" t="s">
        <v>50</v>
      </c>
      <c r="AA177" t="s">
        <v>43</v>
      </c>
      <c r="AB177">
        <v>1</v>
      </c>
      <c r="AD177">
        <v>1</v>
      </c>
      <c r="AE177" t="s">
        <v>138</v>
      </c>
      <c r="AI177">
        <v>5</v>
      </c>
      <c r="AJ177">
        <v>21</v>
      </c>
      <c r="AK177">
        <v>120</v>
      </c>
      <c r="AL177">
        <v>2</v>
      </c>
    </row>
    <row r="178" spans="1:38" x14ac:dyDescent="0.25">
      <c r="A178" s="4" t="s">
        <v>373</v>
      </c>
      <c r="B178">
        <v>176</v>
      </c>
      <c r="C178" t="s">
        <v>63</v>
      </c>
      <c r="D178">
        <v>2</v>
      </c>
      <c r="F178">
        <v>1</v>
      </c>
      <c r="G178" t="s">
        <v>103</v>
      </c>
      <c r="K178" t="s">
        <v>38</v>
      </c>
      <c r="L178">
        <v>1</v>
      </c>
      <c r="M178">
        <v>1</v>
      </c>
      <c r="N178">
        <v>1</v>
      </c>
      <c r="O178" t="s">
        <v>67</v>
      </c>
      <c r="P178" t="s">
        <v>70</v>
      </c>
      <c r="Q178" t="s">
        <v>41</v>
      </c>
      <c r="S178" t="s">
        <v>48</v>
      </c>
      <c r="T178">
        <v>1</v>
      </c>
      <c r="V178">
        <v>1</v>
      </c>
      <c r="W178" t="s">
        <v>49</v>
      </c>
      <c r="X178" t="s">
        <v>50</v>
      </c>
      <c r="AA178" t="s">
        <v>43</v>
      </c>
      <c r="AB178">
        <v>1</v>
      </c>
      <c r="AD178">
        <v>1</v>
      </c>
      <c r="AE178" t="s">
        <v>138</v>
      </c>
      <c r="AI178">
        <v>4</v>
      </c>
      <c r="AJ178">
        <v>32</v>
      </c>
      <c r="AK178">
        <v>120</v>
      </c>
      <c r="AL178">
        <v>2</v>
      </c>
    </row>
    <row r="179" spans="1:38" x14ac:dyDescent="0.25">
      <c r="A179" s="4" t="s">
        <v>374</v>
      </c>
      <c r="B179">
        <v>177</v>
      </c>
      <c r="C179" t="s">
        <v>48</v>
      </c>
      <c r="D179">
        <v>1</v>
      </c>
      <c r="F179">
        <v>1</v>
      </c>
      <c r="G179" t="s">
        <v>129</v>
      </c>
      <c r="K179" t="s">
        <v>45</v>
      </c>
      <c r="L179">
        <v>3</v>
      </c>
      <c r="N179">
        <v>1</v>
      </c>
      <c r="O179" t="s">
        <v>47</v>
      </c>
      <c r="P179" t="s">
        <v>76</v>
      </c>
      <c r="S179" t="s">
        <v>33</v>
      </c>
      <c r="T179">
        <v>1</v>
      </c>
      <c r="V179">
        <v>3</v>
      </c>
      <c r="W179" t="s">
        <v>46</v>
      </c>
      <c r="X179" t="s">
        <v>133</v>
      </c>
      <c r="Y179" t="s">
        <v>135</v>
      </c>
      <c r="Z179" t="s">
        <v>136</v>
      </c>
      <c r="AA179" t="s">
        <v>43</v>
      </c>
      <c r="AB179">
        <v>1</v>
      </c>
      <c r="AD179">
        <v>1</v>
      </c>
      <c r="AE179" t="s">
        <v>138</v>
      </c>
      <c r="AI179">
        <v>8</v>
      </c>
      <c r="AJ179">
        <v>53</v>
      </c>
      <c r="AK179">
        <v>120</v>
      </c>
      <c r="AL179">
        <v>2</v>
      </c>
    </row>
    <row r="180" spans="1:38" x14ac:dyDescent="0.25">
      <c r="A180" s="4" t="s">
        <v>375</v>
      </c>
      <c r="B180">
        <v>178</v>
      </c>
      <c r="C180" t="s">
        <v>33</v>
      </c>
      <c r="D180">
        <v>2</v>
      </c>
      <c r="F180">
        <v>3</v>
      </c>
      <c r="G180" t="s">
        <v>46</v>
      </c>
      <c r="K180" t="s">
        <v>63</v>
      </c>
      <c r="L180">
        <v>1</v>
      </c>
      <c r="N180">
        <v>2</v>
      </c>
      <c r="O180" t="s">
        <v>103</v>
      </c>
      <c r="P180" t="s">
        <v>149</v>
      </c>
      <c r="S180" t="s">
        <v>48</v>
      </c>
      <c r="T180">
        <v>1</v>
      </c>
      <c r="V180">
        <v>1</v>
      </c>
      <c r="W180" t="s">
        <v>49</v>
      </c>
      <c r="AA180" t="s">
        <v>45</v>
      </c>
      <c r="AB180">
        <v>3</v>
      </c>
      <c r="AD180">
        <v>1</v>
      </c>
      <c r="AE180" t="s">
        <v>86</v>
      </c>
      <c r="AI180">
        <v>7</v>
      </c>
      <c r="AJ180">
        <v>41</v>
      </c>
      <c r="AK180">
        <v>120</v>
      </c>
      <c r="AL180">
        <v>2</v>
      </c>
    </row>
    <row r="181" spans="1:38" x14ac:dyDescent="0.25">
      <c r="A181" s="4" t="s">
        <v>376</v>
      </c>
      <c r="B181">
        <v>179</v>
      </c>
      <c r="C181" t="s">
        <v>48</v>
      </c>
      <c r="D181">
        <v>2</v>
      </c>
      <c r="F181">
        <v>1</v>
      </c>
      <c r="G181" t="s">
        <v>89</v>
      </c>
      <c r="H181" t="s">
        <v>71</v>
      </c>
      <c r="K181" t="s">
        <v>45</v>
      </c>
      <c r="L181">
        <v>2</v>
      </c>
      <c r="N181">
        <v>1</v>
      </c>
      <c r="O181" t="s">
        <v>143</v>
      </c>
      <c r="S181" t="s">
        <v>33</v>
      </c>
      <c r="T181">
        <v>1</v>
      </c>
      <c r="V181">
        <v>1</v>
      </c>
      <c r="W181" t="s">
        <v>46</v>
      </c>
      <c r="AA181" t="s">
        <v>38</v>
      </c>
      <c r="AB181">
        <v>3</v>
      </c>
      <c r="AC181">
        <v>1</v>
      </c>
      <c r="AD181">
        <v>2</v>
      </c>
      <c r="AE181" t="s">
        <v>67</v>
      </c>
      <c r="AF181" t="s">
        <v>96</v>
      </c>
      <c r="AI181">
        <v>7</v>
      </c>
      <c r="AJ181">
        <v>34</v>
      </c>
      <c r="AK181">
        <v>120</v>
      </c>
      <c r="AL181">
        <v>2</v>
      </c>
    </row>
    <row r="182" spans="1:38" x14ac:dyDescent="0.25">
      <c r="A182" s="4" t="s">
        <v>377</v>
      </c>
      <c r="B182">
        <v>180</v>
      </c>
      <c r="C182" t="s">
        <v>48</v>
      </c>
      <c r="D182">
        <v>1</v>
      </c>
      <c r="F182">
        <v>1</v>
      </c>
      <c r="G182" t="s">
        <v>49</v>
      </c>
      <c r="K182" t="s">
        <v>45</v>
      </c>
      <c r="L182">
        <v>3</v>
      </c>
      <c r="N182">
        <v>3</v>
      </c>
      <c r="O182" t="s">
        <v>86</v>
      </c>
      <c r="P182" t="s">
        <v>76</v>
      </c>
      <c r="S182" t="s">
        <v>43</v>
      </c>
      <c r="T182">
        <v>2</v>
      </c>
      <c r="V182">
        <v>1</v>
      </c>
      <c r="W182" t="s">
        <v>138</v>
      </c>
      <c r="AA182" t="s">
        <v>63</v>
      </c>
      <c r="AB182">
        <v>1</v>
      </c>
      <c r="AD182">
        <v>2</v>
      </c>
      <c r="AE182" t="s">
        <v>103</v>
      </c>
      <c r="AF182" t="s">
        <v>149</v>
      </c>
      <c r="AI182">
        <v>8</v>
      </c>
      <c r="AJ182">
        <v>50</v>
      </c>
      <c r="AK182">
        <v>120</v>
      </c>
      <c r="AL182">
        <v>2</v>
      </c>
    </row>
    <row r="183" spans="1:38" x14ac:dyDescent="0.25">
      <c r="A183" s="4" t="s">
        <v>378</v>
      </c>
      <c r="B183">
        <v>181</v>
      </c>
      <c r="C183" t="s">
        <v>43</v>
      </c>
      <c r="D183">
        <v>1</v>
      </c>
      <c r="F183">
        <v>1</v>
      </c>
      <c r="G183" t="s">
        <v>138</v>
      </c>
      <c r="K183" t="s">
        <v>38</v>
      </c>
      <c r="L183">
        <v>3</v>
      </c>
      <c r="M183">
        <v>3</v>
      </c>
      <c r="N183">
        <v>3</v>
      </c>
      <c r="O183" t="s">
        <v>67</v>
      </c>
      <c r="P183" t="s">
        <v>96</v>
      </c>
      <c r="Q183" t="s">
        <v>41</v>
      </c>
      <c r="R183" t="s">
        <v>159</v>
      </c>
      <c r="S183" t="s">
        <v>48</v>
      </c>
      <c r="T183">
        <v>1</v>
      </c>
      <c r="V183">
        <v>2</v>
      </c>
      <c r="W183" t="s">
        <v>129</v>
      </c>
      <c r="X183" t="s">
        <v>84</v>
      </c>
      <c r="Y183" t="s">
        <v>51</v>
      </c>
      <c r="Z183" t="s">
        <v>52</v>
      </c>
      <c r="AA183" t="s">
        <v>45</v>
      </c>
      <c r="AB183">
        <v>3</v>
      </c>
      <c r="AD183">
        <v>3</v>
      </c>
      <c r="AE183" t="s">
        <v>143</v>
      </c>
      <c r="AF183" t="s">
        <v>76</v>
      </c>
      <c r="AG183" t="s">
        <v>93</v>
      </c>
      <c r="AH183" t="s">
        <v>147</v>
      </c>
      <c r="AI183">
        <v>21</v>
      </c>
      <c r="AJ183">
        <v>68</v>
      </c>
      <c r="AK183">
        <v>120</v>
      </c>
      <c r="AL183">
        <v>2</v>
      </c>
    </row>
    <row r="184" spans="1:38" x14ac:dyDescent="0.25">
      <c r="A184" s="4" t="s">
        <v>379</v>
      </c>
      <c r="B184">
        <v>182</v>
      </c>
      <c r="C184" t="s">
        <v>63</v>
      </c>
      <c r="D184">
        <v>1</v>
      </c>
      <c r="F184">
        <v>1</v>
      </c>
      <c r="G184" t="s">
        <v>103</v>
      </c>
      <c r="K184" t="s">
        <v>38</v>
      </c>
      <c r="L184">
        <v>3</v>
      </c>
      <c r="M184">
        <v>1</v>
      </c>
      <c r="N184">
        <v>3</v>
      </c>
      <c r="O184" t="s">
        <v>67</v>
      </c>
      <c r="P184" t="s">
        <v>70</v>
      </c>
      <c r="S184" t="s">
        <v>48</v>
      </c>
      <c r="T184">
        <v>1</v>
      </c>
      <c r="V184">
        <v>2</v>
      </c>
      <c r="W184" t="s">
        <v>49</v>
      </c>
      <c r="X184" t="s">
        <v>84</v>
      </c>
      <c r="AA184" t="s">
        <v>45</v>
      </c>
      <c r="AB184">
        <v>2</v>
      </c>
      <c r="AD184">
        <v>1</v>
      </c>
      <c r="AE184" t="s">
        <v>86</v>
      </c>
      <c r="AF184" t="s">
        <v>92</v>
      </c>
      <c r="AI184">
        <v>9</v>
      </c>
      <c r="AJ184">
        <v>36</v>
      </c>
      <c r="AK184">
        <v>120</v>
      </c>
      <c r="AL184">
        <v>2</v>
      </c>
    </row>
    <row r="185" spans="1:38" x14ac:dyDescent="0.25">
      <c r="A185" s="4" t="s">
        <v>380</v>
      </c>
      <c r="B185">
        <v>183</v>
      </c>
      <c r="C185" t="s">
        <v>33</v>
      </c>
      <c r="D185">
        <v>2</v>
      </c>
      <c r="F185">
        <v>1</v>
      </c>
      <c r="G185" t="s">
        <v>46</v>
      </c>
      <c r="H185" t="s">
        <v>133</v>
      </c>
      <c r="I185" t="s">
        <v>36</v>
      </c>
      <c r="K185" t="s">
        <v>43</v>
      </c>
      <c r="L185">
        <v>1</v>
      </c>
      <c r="N185">
        <v>1</v>
      </c>
      <c r="O185" t="s">
        <v>138</v>
      </c>
      <c r="P185" t="s">
        <v>74</v>
      </c>
      <c r="S185" t="s">
        <v>48</v>
      </c>
      <c r="T185">
        <v>1</v>
      </c>
      <c r="V185">
        <v>1</v>
      </c>
      <c r="W185" t="s">
        <v>129</v>
      </c>
      <c r="AA185" t="s">
        <v>63</v>
      </c>
      <c r="AB185">
        <v>1</v>
      </c>
      <c r="AD185">
        <v>1</v>
      </c>
      <c r="AE185" t="s">
        <v>72</v>
      </c>
      <c r="AI185">
        <v>4</v>
      </c>
      <c r="AJ185">
        <v>25</v>
      </c>
      <c r="AK185">
        <v>120</v>
      </c>
      <c r="AL185">
        <v>2</v>
      </c>
    </row>
    <row r="186" spans="1:38" x14ac:dyDescent="0.25">
      <c r="A186" s="4" t="s">
        <v>381</v>
      </c>
      <c r="B186">
        <v>184</v>
      </c>
      <c r="C186" t="s">
        <v>48</v>
      </c>
      <c r="D186">
        <v>3</v>
      </c>
      <c r="F186">
        <v>3</v>
      </c>
      <c r="G186" t="s">
        <v>89</v>
      </c>
      <c r="H186" t="s">
        <v>84</v>
      </c>
      <c r="K186" t="s">
        <v>63</v>
      </c>
      <c r="L186">
        <v>1</v>
      </c>
      <c r="N186">
        <v>1</v>
      </c>
      <c r="O186" t="s">
        <v>148</v>
      </c>
      <c r="S186" t="s">
        <v>33</v>
      </c>
      <c r="T186">
        <v>3</v>
      </c>
      <c r="V186">
        <v>2</v>
      </c>
      <c r="W186" t="s">
        <v>46</v>
      </c>
      <c r="X186" t="s">
        <v>35</v>
      </c>
      <c r="Y186" t="s">
        <v>36</v>
      </c>
      <c r="AA186" t="s">
        <v>45</v>
      </c>
      <c r="AB186">
        <v>2</v>
      </c>
      <c r="AD186">
        <v>1</v>
      </c>
      <c r="AE186" t="s">
        <v>86</v>
      </c>
      <c r="AI186">
        <v>11</v>
      </c>
      <c r="AJ186">
        <v>45</v>
      </c>
      <c r="AK186">
        <v>120</v>
      </c>
      <c r="AL186">
        <v>2</v>
      </c>
    </row>
    <row r="187" spans="1:38" x14ac:dyDescent="0.25">
      <c r="A187" s="4" t="s">
        <v>382</v>
      </c>
      <c r="B187">
        <v>185</v>
      </c>
      <c r="C187" t="s">
        <v>48</v>
      </c>
      <c r="D187">
        <v>3</v>
      </c>
      <c r="F187">
        <v>1</v>
      </c>
      <c r="G187" t="s">
        <v>49</v>
      </c>
      <c r="K187" t="s">
        <v>63</v>
      </c>
      <c r="L187">
        <v>1</v>
      </c>
      <c r="N187">
        <v>3</v>
      </c>
      <c r="O187" t="s">
        <v>72</v>
      </c>
      <c r="S187" t="s">
        <v>33</v>
      </c>
      <c r="T187">
        <v>3</v>
      </c>
      <c r="V187">
        <v>1</v>
      </c>
      <c r="W187" t="s">
        <v>46</v>
      </c>
      <c r="AA187" t="s">
        <v>38</v>
      </c>
      <c r="AB187">
        <v>1</v>
      </c>
      <c r="AC187">
        <v>3</v>
      </c>
      <c r="AD187">
        <v>1</v>
      </c>
      <c r="AE187" t="s">
        <v>155</v>
      </c>
      <c r="AF187" t="s">
        <v>40</v>
      </c>
      <c r="AI187">
        <v>9</v>
      </c>
      <c r="AJ187">
        <v>32</v>
      </c>
      <c r="AK187">
        <v>120</v>
      </c>
      <c r="AL187">
        <v>2</v>
      </c>
    </row>
    <row r="188" spans="1:38" x14ac:dyDescent="0.25">
      <c r="A188" s="4" t="s">
        <v>383</v>
      </c>
      <c r="B188">
        <v>186</v>
      </c>
      <c r="C188" t="s">
        <v>43</v>
      </c>
      <c r="D188">
        <v>2</v>
      </c>
      <c r="F188">
        <v>1</v>
      </c>
      <c r="G188" t="s">
        <v>138</v>
      </c>
      <c r="H188" t="s">
        <v>74</v>
      </c>
      <c r="I188" t="s">
        <v>140</v>
      </c>
      <c r="J188" t="s">
        <v>141</v>
      </c>
      <c r="K188" t="s">
        <v>45</v>
      </c>
      <c r="L188">
        <v>3</v>
      </c>
      <c r="N188">
        <v>1</v>
      </c>
      <c r="O188" t="s">
        <v>86</v>
      </c>
      <c r="P188" t="s">
        <v>76</v>
      </c>
      <c r="S188" t="s">
        <v>48</v>
      </c>
      <c r="T188">
        <v>1</v>
      </c>
      <c r="V188">
        <v>1</v>
      </c>
      <c r="W188" t="s">
        <v>129</v>
      </c>
      <c r="AA188" t="s">
        <v>63</v>
      </c>
      <c r="AB188">
        <v>1</v>
      </c>
      <c r="AD188">
        <v>1</v>
      </c>
      <c r="AE188" t="s">
        <v>72</v>
      </c>
      <c r="AI188">
        <v>7</v>
      </c>
      <c r="AJ188">
        <v>37</v>
      </c>
      <c r="AK188">
        <v>120</v>
      </c>
      <c r="AL188">
        <v>2</v>
      </c>
    </row>
    <row r="189" spans="1:38" x14ac:dyDescent="0.25">
      <c r="A189" s="4" t="s">
        <v>384</v>
      </c>
      <c r="B189">
        <v>187</v>
      </c>
      <c r="C189" t="s">
        <v>43</v>
      </c>
      <c r="D189">
        <v>3</v>
      </c>
      <c r="F189">
        <v>3</v>
      </c>
      <c r="G189" t="s">
        <v>73</v>
      </c>
      <c r="H189" t="s">
        <v>99</v>
      </c>
      <c r="I189" t="s">
        <v>75</v>
      </c>
      <c r="J189" t="s">
        <v>141</v>
      </c>
      <c r="K189" t="s">
        <v>38</v>
      </c>
      <c r="L189">
        <v>1</v>
      </c>
      <c r="M189">
        <v>1</v>
      </c>
      <c r="N189">
        <v>1</v>
      </c>
      <c r="O189" t="s">
        <v>155</v>
      </c>
      <c r="S189" t="s">
        <v>48</v>
      </c>
      <c r="T189">
        <v>3</v>
      </c>
      <c r="V189">
        <v>1</v>
      </c>
      <c r="W189" t="s">
        <v>89</v>
      </c>
      <c r="AA189" t="s">
        <v>63</v>
      </c>
      <c r="AB189">
        <v>2</v>
      </c>
      <c r="AD189">
        <v>1</v>
      </c>
      <c r="AE189" t="s">
        <v>72</v>
      </c>
      <c r="AI189">
        <v>10</v>
      </c>
      <c r="AJ189">
        <v>39</v>
      </c>
      <c r="AK189">
        <v>120</v>
      </c>
      <c r="AL189">
        <v>2</v>
      </c>
    </row>
    <row r="190" spans="1:38" x14ac:dyDescent="0.25">
      <c r="A190" s="4" t="s">
        <v>385</v>
      </c>
      <c r="B190">
        <v>188</v>
      </c>
      <c r="C190" t="s">
        <v>48</v>
      </c>
      <c r="D190">
        <v>3</v>
      </c>
      <c r="F190">
        <v>3</v>
      </c>
      <c r="G190" t="s">
        <v>89</v>
      </c>
      <c r="H190" t="s">
        <v>84</v>
      </c>
      <c r="K190" t="s">
        <v>63</v>
      </c>
      <c r="L190">
        <v>1</v>
      </c>
      <c r="N190">
        <v>1</v>
      </c>
      <c r="O190" t="s">
        <v>72</v>
      </c>
      <c r="P190" t="s">
        <v>91</v>
      </c>
      <c r="S190" t="s">
        <v>45</v>
      </c>
      <c r="T190">
        <v>3</v>
      </c>
      <c r="V190">
        <v>1</v>
      </c>
      <c r="W190" t="s">
        <v>86</v>
      </c>
      <c r="X190" t="s">
        <v>76</v>
      </c>
      <c r="Y190" t="s">
        <v>93</v>
      </c>
      <c r="Z190" t="s">
        <v>147</v>
      </c>
      <c r="AA190" t="s">
        <v>38</v>
      </c>
      <c r="AB190">
        <v>1</v>
      </c>
      <c r="AC190">
        <v>1</v>
      </c>
      <c r="AD190">
        <v>1</v>
      </c>
      <c r="AE190" t="s">
        <v>67</v>
      </c>
      <c r="AI190">
        <v>11</v>
      </c>
      <c r="AJ190">
        <v>42</v>
      </c>
      <c r="AK190">
        <v>120</v>
      </c>
      <c r="AL190">
        <v>2</v>
      </c>
    </row>
    <row r="191" spans="1:38" x14ac:dyDescent="0.25">
      <c r="A191" s="4" t="s">
        <v>386</v>
      </c>
      <c r="B191">
        <v>189</v>
      </c>
      <c r="C191" t="s">
        <v>33</v>
      </c>
      <c r="D191">
        <v>3</v>
      </c>
      <c r="F191">
        <v>3</v>
      </c>
      <c r="G191" t="s">
        <v>46</v>
      </c>
      <c r="H191" t="s">
        <v>133</v>
      </c>
      <c r="I191" t="s">
        <v>135</v>
      </c>
      <c r="J191" t="s">
        <v>136</v>
      </c>
      <c r="K191" t="s">
        <v>43</v>
      </c>
      <c r="L191">
        <v>1</v>
      </c>
      <c r="N191">
        <v>1</v>
      </c>
      <c r="O191" t="s">
        <v>138</v>
      </c>
      <c r="S191" t="s">
        <v>48</v>
      </c>
      <c r="T191">
        <v>1</v>
      </c>
      <c r="V191">
        <v>3</v>
      </c>
      <c r="W191" t="s">
        <v>129</v>
      </c>
      <c r="X191" t="s">
        <v>84</v>
      </c>
      <c r="Y191" t="s">
        <v>130</v>
      </c>
      <c r="Z191" t="s">
        <v>52</v>
      </c>
      <c r="AA191" t="s">
        <v>38</v>
      </c>
      <c r="AB191">
        <v>1</v>
      </c>
      <c r="AC191">
        <v>3</v>
      </c>
      <c r="AD191">
        <v>3</v>
      </c>
      <c r="AE191" t="s">
        <v>67</v>
      </c>
      <c r="AF191" t="s">
        <v>40</v>
      </c>
      <c r="AG191" t="s">
        <v>41</v>
      </c>
      <c r="AI191">
        <v>18</v>
      </c>
      <c r="AJ191">
        <v>55</v>
      </c>
      <c r="AK191">
        <v>120</v>
      </c>
      <c r="AL191">
        <v>2</v>
      </c>
    </row>
    <row r="192" spans="1:38" x14ac:dyDescent="0.25">
      <c r="A192" s="4" t="s">
        <v>387</v>
      </c>
      <c r="B192">
        <v>190</v>
      </c>
      <c r="C192" t="s">
        <v>33</v>
      </c>
      <c r="D192">
        <v>2</v>
      </c>
      <c r="F192">
        <v>1</v>
      </c>
      <c r="G192" t="s">
        <v>46</v>
      </c>
      <c r="H192" t="s">
        <v>133</v>
      </c>
      <c r="I192" t="s">
        <v>36</v>
      </c>
      <c r="K192" t="s">
        <v>45</v>
      </c>
      <c r="L192">
        <v>1</v>
      </c>
      <c r="N192">
        <v>1</v>
      </c>
      <c r="O192" t="s">
        <v>86</v>
      </c>
      <c r="S192" t="s">
        <v>48</v>
      </c>
      <c r="T192">
        <v>1</v>
      </c>
      <c r="V192">
        <v>1</v>
      </c>
      <c r="W192" t="s">
        <v>129</v>
      </c>
      <c r="X192" t="s">
        <v>50</v>
      </c>
      <c r="Y192" t="s">
        <v>130</v>
      </c>
      <c r="Z192" t="s">
        <v>52</v>
      </c>
      <c r="AA192" t="s">
        <v>38</v>
      </c>
      <c r="AB192">
        <v>1</v>
      </c>
      <c r="AC192">
        <v>1</v>
      </c>
      <c r="AD192">
        <v>2</v>
      </c>
      <c r="AE192" t="s">
        <v>67</v>
      </c>
      <c r="AF192" t="s">
        <v>70</v>
      </c>
      <c r="AI192">
        <v>8</v>
      </c>
      <c r="AJ192">
        <v>35</v>
      </c>
      <c r="AK192">
        <v>120</v>
      </c>
      <c r="AL192">
        <v>2</v>
      </c>
    </row>
    <row r="193" spans="1:38" x14ac:dyDescent="0.25">
      <c r="A193" s="4" t="s">
        <v>388</v>
      </c>
      <c r="B193">
        <v>191</v>
      </c>
      <c r="C193" t="s">
        <v>48</v>
      </c>
      <c r="D193">
        <v>3</v>
      </c>
      <c r="F193">
        <v>3</v>
      </c>
      <c r="G193" t="s">
        <v>49</v>
      </c>
      <c r="H193" t="s">
        <v>71</v>
      </c>
      <c r="I193" t="s">
        <v>130</v>
      </c>
      <c r="J193" t="s">
        <v>52</v>
      </c>
      <c r="K193" t="s">
        <v>38</v>
      </c>
      <c r="L193">
        <v>1</v>
      </c>
      <c r="M193">
        <v>2</v>
      </c>
      <c r="N193">
        <v>2</v>
      </c>
      <c r="O193" t="s">
        <v>67</v>
      </c>
      <c r="P193" t="s">
        <v>96</v>
      </c>
      <c r="Q193" t="s">
        <v>156</v>
      </c>
      <c r="S193" t="s">
        <v>33</v>
      </c>
      <c r="T193">
        <v>2</v>
      </c>
      <c r="V193">
        <v>1</v>
      </c>
      <c r="W193" t="s">
        <v>46</v>
      </c>
      <c r="AA193" t="s">
        <v>63</v>
      </c>
      <c r="AB193">
        <v>3</v>
      </c>
      <c r="AD193">
        <v>3</v>
      </c>
      <c r="AE193" t="s">
        <v>103</v>
      </c>
      <c r="AF193" t="s">
        <v>95</v>
      </c>
      <c r="AG193" t="s">
        <v>104</v>
      </c>
      <c r="AH193" t="s">
        <v>152</v>
      </c>
      <c r="AI193">
        <v>22</v>
      </c>
      <c r="AJ193">
        <v>102</v>
      </c>
      <c r="AK193">
        <v>120</v>
      </c>
      <c r="AL193">
        <v>2</v>
      </c>
    </row>
    <row r="194" spans="1:38" x14ac:dyDescent="0.25">
      <c r="A194" s="4" t="s">
        <v>389</v>
      </c>
      <c r="B194">
        <v>192</v>
      </c>
      <c r="C194" t="s">
        <v>48</v>
      </c>
      <c r="D194">
        <v>1</v>
      </c>
      <c r="F194">
        <v>1</v>
      </c>
      <c r="G194" t="s">
        <v>129</v>
      </c>
      <c r="K194" t="s">
        <v>38</v>
      </c>
      <c r="L194">
        <v>1</v>
      </c>
      <c r="M194">
        <v>2</v>
      </c>
      <c r="N194">
        <v>2</v>
      </c>
      <c r="O194" t="s">
        <v>67</v>
      </c>
      <c r="S194" t="s">
        <v>43</v>
      </c>
      <c r="T194">
        <v>1</v>
      </c>
      <c r="V194">
        <v>1</v>
      </c>
      <c r="W194" t="s">
        <v>138</v>
      </c>
      <c r="X194" t="s">
        <v>99</v>
      </c>
      <c r="AA194" t="s">
        <v>45</v>
      </c>
      <c r="AB194">
        <v>3</v>
      </c>
      <c r="AD194">
        <v>1</v>
      </c>
      <c r="AE194" t="s">
        <v>86</v>
      </c>
      <c r="AI194">
        <v>5</v>
      </c>
      <c r="AJ194">
        <v>27</v>
      </c>
      <c r="AK194">
        <v>120</v>
      </c>
      <c r="AL194">
        <v>2</v>
      </c>
    </row>
    <row r="195" spans="1:38" x14ac:dyDescent="0.25">
      <c r="A195" s="4" t="s">
        <v>390</v>
      </c>
      <c r="B195">
        <v>193</v>
      </c>
      <c r="C195" t="s">
        <v>48</v>
      </c>
      <c r="D195">
        <v>1</v>
      </c>
      <c r="F195">
        <v>1</v>
      </c>
      <c r="G195" t="s">
        <v>129</v>
      </c>
      <c r="H195" t="s">
        <v>71</v>
      </c>
      <c r="I195" t="s">
        <v>51</v>
      </c>
      <c r="K195" t="s">
        <v>38</v>
      </c>
      <c r="L195">
        <v>3</v>
      </c>
      <c r="M195">
        <v>2</v>
      </c>
      <c r="N195">
        <v>3</v>
      </c>
      <c r="O195" t="s">
        <v>67</v>
      </c>
      <c r="P195" t="s">
        <v>96</v>
      </c>
      <c r="S195" t="s">
        <v>43</v>
      </c>
      <c r="T195">
        <v>3</v>
      </c>
      <c r="V195">
        <v>1</v>
      </c>
      <c r="W195" t="s">
        <v>73</v>
      </c>
      <c r="X195" t="s">
        <v>99</v>
      </c>
      <c r="AA195" t="s">
        <v>63</v>
      </c>
      <c r="AB195">
        <v>3</v>
      </c>
      <c r="AD195">
        <v>2</v>
      </c>
      <c r="AE195" t="s">
        <v>72</v>
      </c>
      <c r="AF195" t="s">
        <v>95</v>
      </c>
      <c r="AG195" t="s">
        <v>104</v>
      </c>
      <c r="AH195" t="s">
        <v>154</v>
      </c>
      <c r="AI195">
        <v>17</v>
      </c>
      <c r="AJ195">
        <v>50</v>
      </c>
      <c r="AK195">
        <v>120</v>
      </c>
      <c r="AL195">
        <v>2</v>
      </c>
    </row>
    <row r="196" spans="1:38" x14ac:dyDescent="0.25">
      <c r="A196" s="4" t="s">
        <v>391</v>
      </c>
      <c r="B196">
        <v>194</v>
      </c>
      <c r="C196" t="s">
        <v>48</v>
      </c>
      <c r="D196">
        <v>1</v>
      </c>
      <c r="F196">
        <v>1</v>
      </c>
      <c r="G196" t="s">
        <v>49</v>
      </c>
      <c r="H196" t="s">
        <v>50</v>
      </c>
      <c r="K196" t="s">
        <v>38</v>
      </c>
      <c r="L196">
        <v>3</v>
      </c>
      <c r="M196">
        <v>3</v>
      </c>
      <c r="N196">
        <v>3</v>
      </c>
      <c r="O196" t="s">
        <v>67</v>
      </c>
      <c r="P196" t="s">
        <v>96</v>
      </c>
      <c r="Q196" t="s">
        <v>41</v>
      </c>
      <c r="R196" t="s">
        <v>159</v>
      </c>
      <c r="S196" t="s">
        <v>45</v>
      </c>
      <c r="T196">
        <v>3</v>
      </c>
      <c r="V196">
        <v>3</v>
      </c>
      <c r="W196" t="s">
        <v>86</v>
      </c>
      <c r="X196" t="s">
        <v>76</v>
      </c>
      <c r="Y196" t="s">
        <v>102</v>
      </c>
      <c r="AA196" t="s">
        <v>63</v>
      </c>
      <c r="AB196">
        <v>2</v>
      </c>
      <c r="AD196">
        <v>3</v>
      </c>
      <c r="AE196" t="s">
        <v>103</v>
      </c>
      <c r="AF196" t="s">
        <v>95</v>
      </c>
      <c r="AG196" t="s">
        <v>150</v>
      </c>
      <c r="AH196" t="s">
        <v>154</v>
      </c>
      <c r="AI196">
        <v>22</v>
      </c>
      <c r="AJ196">
        <v>62</v>
      </c>
      <c r="AK196">
        <v>120</v>
      </c>
      <c r="AL196">
        <v>2</v>
      </c>
    </row>
    <row r="197" spans="1:38" x14ac:dyDescent="0.25">
      <c r="A197" s="4" t="s">
        <v>392</v>
      </c>
      <c r="B197">
        <v>195</v>
      </c>
      <c r="C197" t="s">
        <v>33</v>
      </c>
      <c r="D197">
        <v>2</v>
      </c>
      <c r="F197">
        <v>3</v>
      </c>
      <c r="G197" t="s">
        <v>46</v>
      </c>
      <c r="H197" t="s">
        <v>35</v>
      </c>
      <c r="K197" t="s">
        <v>43</v>
      </c>
      <c r="L197">
        <v>2</v>
      </c>
      <c r="N197">
        <v>3</v>
      </c>
      <c r="O197" t="s">
        <v>138</v>
      </c>
      <c r="P197" t="s">
        <v>74</v>
      </c>
      <c r="Q197" t="s">
        <v>75</v>
      </c>
      <c r="R197" t="s">
        <v>141</v>
      </c>
      <c r="S197" t="s">
        <v>45</v>
      </c>
      <c r="T197">
        <v>2</v>
      </c>
      <c r="V197">
        <v>1</v>
      </c>
      <c r="W197" t="s">
        <v>47</v>
      </c>
      <c r="AA197" t="s">
        <v>63</v>
      </c>
      <c r="AB197">
        <v>1</v>
      </c>
      <c r="AD197">
        <v>2</v>
      </c>
      <c r="AE197" t="s">
        <v>148</v>
      </c>
      <c r="AF197" t="s">
        <v>149</v>
      </c>
      <c r="AI197">
        <v>13</v>
      </c>
      <c r="AJ197">
        <v>50</v>
      </c>
      <c r="AK197">
        <v>120</v>
      </c>
      <c r="AL197">
        <v>2</v>
      </c>
    </row>
    <row r="198" spans="1:38" x14ac:dyDescent="0.25">
      <c r="A198" s="4" t="s">
        <v>393</v>
      </c>
      <c r="B198">
        <v>196</v>
      </c>
      <c r="C198" t="s">
        <v>45</v>
      </c>
      <c r="D198">
        <v>2</v>
      </c>
      <c r="F198">
        <v>1</v>
      </c>
      <c r="G198" t="s">
        <v>143</v>
      </c>
      <c r="K198" t="s">
        <v>38</v>
      </c>
      <c r="L198">
        <v>1</v>
      </c>
      <c r="M198">
        <v>1</v>
      </c>
      <c r="N198">
        <v>1</v>
      </c>
      <c r="O198" t="s">
        <v>67</v>
      </c>
      <c r="P198" t="s">
        <v>70</v>
      </c>
      <c r="S198" t="s">
        <v>33</v>
      </c>
      <c r="T198">
        <v>1</v>
      </c>
      <c r="V198">
        <v>1</v>
      </c>
      <c r="W198" t="s">
        <v>46</v>
      </c>
      <c r="AA198" t="s">
        <v>43</v>
      </c>
      <c r="AB198">
        <v>2</v>
      </c>
      <c r="AD198">
        <v>1</v>
      </c>
      <c r="AE198" t="s">
        <v>138</v>
      </c>
      <c r="AF198" t="s">
        <v>74</v>
      </c>
      <c r="AI198">
        <v>4</v>
      </c>
      <c r="AJ198">
        <v>26</v>
      </c>
      <c r="AK198">
        <v>120</v>
      </c>
      <c r="AL198">
        <v>2</v>
      </c>
    </row>
    <row r="199" spans="1:38" x14ac:dyDescent="0.25">
      <c r="A199" s="4" t="s">
        <v>394</v>
      </c>
      <c r="B199">
        <v>197</v>
      </c>
      <c r="C199" t="s">
        <v>63</v>
      </c>
      <c r="D199">
        <v>2</v>
      </c>
      <c r="F199">
        <v>3</v>
      </c>
      <c r="G199" t="s">
        <v>148</v>
      </c>
      <c r="K199" t="s">
        <v>38</v>
      </c>
      <c r="L199">
        <v>1</v>
      </c>
      <c r="M199">
        <v>3</v>
      </c>
      <c r="N199">
        <v>2</v>
      </c>
      <c r="O199" t="s">
        <v>67</v>
      </c>
      <c r="P199" t="s">
        <v>70</v>
      </c>
      <c r="S199" t="s">
        <v>33</v>
      </c>
      <c r="T199">
        <v>1</v>
      </c>
      <c r="V199">
        <v>2</v>
      </c>
      <c r="W199" t="s">
        <v>46</v>
      </c>
      <c r="AA199" t="s">
        <v>43</v>
      </c>
      <c r="AB199">
        <v>3</v>
      </c>
      <c r="AD199">
        <v>1</v>
      </c>
      <c r="AE199" t="s">
        <v>138</v>
      </c>
      <c r="AF199" t="s">
        <v>74</v>
      </c>
      <c r="AG199" t="s">
        <v>75</v>
      </c>
      <c r="AI199">
        <v>12</v>
      </c>
      <c r="AJ199">
        <v>37</v>
      </c>
      <c r="AK199">
        <v>120</v>
      </c>
      <c r="AL199">
        <v>2</v>
      </c>
    </row>
    <row r="200" spans="1:38" x14ac:dyDescent="0.25">
      <c r="A200" s="4" t="s">
        <v>395</v>
      </c>
      <c r="B200">
        <v>198</v>
      </c>
      <c r="C200" t="s">
        <v>43</v>
      </c>
      <c r="D200">
        <v>2</v>
      </c>
      <c r="F200">
        <v>2</v>
      </c>
      <c r="G200" t="s">
        <v>138</v>
      </c>
      <c r="H200" t="s">
        <v>74</v>
      </c>
      <c r="I200" t="s">
        <v>75</v>
      </c>
      <c r="J200" t="s">
        <v>142</v>
      </c>
      <c r="K200" t="s">
        <v>63</v>
      </c>
      <c r="L200">
        <v>2</v>
      </c>
      <c r="N200">
        <v>1</v>
      </c>
      <c r="O200" t="s">
        <v>148</v>
      </c>
      <c r="S200" t="s">
        <v>33</v>
      </c>
      <c r="T200">
        <v>2</v>
      </c>
      <c r="V200">
        <v>1</v>
      </c>
      <c r="W200" t="s">
        <v>46</v>
      </c>
      <c r="X200" t="s">
        <v>66</v>
      </c>
      <c r="AA200" t="s">
        <v>45</v>
      </c>
      <c r="AB200">
        <v>2</v>
      </c>
      <c r="AD200">
        <v>1</v>
      </c>
      <c r="AE200" t="s">
        <v>86</v>
      </c>
      <c r="AI200">
        <v>9</v>
      </c>
      <c r="AJ200">
        <v>39</v>
      </c>
      <c r="AK200">
        <v>120</v>
      </c>
      <c r="AL200">
        <v>2</v>
      </c>
    </row>
    <row r="201" spans="1:38" x14ac:dyDescent="0.25">
      <c r="A201" s="4" t="s">
        <v>396</v>
      </c>
      <c r="B201">
        <v>199</v>
      </c>
      <c r="C201" t="s">
        <v>33</v>
      </c>
      <c r="D201">
        <v>1</v>
      </c>
      <c r="F201">
        <v>2</v>
      </c>
      <c r="G201" t="s">
        <v>46</v>
      </c>
      <c r="K201" t="s">
        <v>45</v>
      </c>
      <c r="L201">
        <v>3</v>
      </c>
      <c r="N201">
        <v>1</v>
      </c>
      <c r="O201" t="s">
        <v>143</v>
      </c>
      <c r="S201" t="s">
        <v>43</v>
      </c>
      <c r="T201">
        <v>2</v>
      </c>
      <c r="V201">
        <v>1</v>
      </c>
      <c r="W201" t="s">
        <v>138</v>
      </c>
      <c r="X201" t="s">
        <v>139</v>
      </c>
      <c r="AA201" t="s">
        <v>38</v>
      </c>
      <c r="AB201">
        <v>1</v>
      </c>
      <c r="AC201">
        <v>2</v>
      </c>
      <c r="AD201">
        <v>2</v>
      </c>
      <c r="AE201" t="s">
        <v>67</v>
      </c>
      <c r="AF201" t="s">
        <v>96</v>
      </c>
      <c r="AI201">
        <v>8</v>
      </c>
      <c r="AJ201">
        <v>37</v>
      </c>
      <c r="AK201">
        <v>120</v>
      </c>
      <c r="AL201">
        <v>2</v>
      </c>
    </row>
    <row r="202" spans="1:38" x14ac:dyDescent="0.25">
      <c r="A202" s="4" t="s">
        <v>397</v>
      </c>
      <c r="B202">
        <v>200</v>
      </c>
      <c r="C202" t="s">
        <v>33</v>
      </c>
      <c r="D202">
        <v>1</v>
      </c>
      <c r="F202">
        <v>2</v>
      </c>
      <c r="G202" t="s">
        <v>46</v>
      </c>
      <c r="K202" t="s">
        <v>45</v>
      </c>
      <c r="L202">
        <v>3</v>
      </c>
      <c r="N202">
        <v>2</v>
      </c>
      <c r="O202" t="s">
        <v>86</v>
      </c>
      <c r="S202" t="s">
        <v>63</v>
      </c>
      <c r="T202">
        <v>2</v>
      </c>
      <c r="V202">
        <v>1</v>
      </c>
      <c r="W202" t="s">
        <v>148</v>
      </c>
      <c r="AA202" t="s">
        <v>38</v>
      </c>
      <c r="AB202">
        <v>1</v>
      </c>
      <c r="AC202">
        <v>2</v>
      </c>
      <c r="AD202">
        <v>2</v>
      </c>
      <c r="AE202" t="s">
        <v>67</v>
      </c>
      <c r="AF202" t="s">
        <v>40</v>
      </c>
      <c r="AG202" t="s">
        <v>156</v>
      </c>
      <c r="AI202">
        <v>9</v>
      </c>
      <c r="AJ202">
        <v>45</v>
      </c>
      <c r="AK202">
        <v>120</v>
      </c>
      <c r="AL202">
        <v>2</v>
      </c>
    </row>
    <row r="203" spans="1:38" x14ac:dyDescent="0.25">
      <c r="A203" s="4" t="s">
        <v>398</v>
      </c>
      <c r="B203">
        <v>201</v>
      </c>
      <c r="C203" t="s">
        <v>33</v>
      </c>
      <c r="D203">
        <v>1</v>
      </c>
      <c r="F203">
        <v>1</v>
      </c>
      <c r="G203" t="s">
        <v>46</v>
      </c>
      <c r="K203" t="s">
        <v>63</v>
      </c>
      <c r="L203">
        <v>3</v>
      </c>
      <c r="N203">
        <v>1</v>
      </c>
      <c r="O203" t="s">
        <v>148</v>
      </c>
      <c r="S203" t="s">
        <v>43</v>
      </c>
      <c r="T203">
        <v>2</v>
      </c>
      <c r="V203">
        <v>1</v>
      </c>
      <c r="W203" t="s">
        <v>138</v>
      </c>
      <c r="X203" t="s">
        <v>139</v>
      </c>
      <c r="Y203" t="s">
        <v>75</v>
      </c>
      <c r="AA203" t="s">
        <v>45</v>
      </c>
      <c r="AB203">
        <v>1</v>
      </c>
      <c r="AD203">
        <v>1</v>
      </c>
      <c r="AE203" t="s">
        <v>47</v>
      </c>
      <c r="AI203">
        <v>5</v>
      </c>
      <c r="AJ203">
        <v>30</v>
      </c>
      <c r="AK203">
        <v>120</v>
      </c>
      <c r="AL203">
        <v>2</v>
      </c>
    </row>
    <row r="204" spans="1:38" x14ac:dyDescent="0.25">
      <c r="A204" s="4" t="s">
        <v>399</v>
      </c>
      <c r="B204">
        <v>202</v>
      </c>
      <c r="C204" t="s">
        <v>43</v>
      </c>
      <c r="D204">
        <v>1</v>
      </c>
      <c r="F204">
        <v>1</v>
      </c>
      <c r="G204" t="s">
        <v>138</v>
      </c>
      <c r="H204" t="s">
        <v>74</v>
      </c>
      <c r="K204" t="s">
        <v>38</v>
      </c>
      <c r="L204">
        <v>3</v>
      </c>
      <c r="M204">
        <v>1</v>
      </c>
      <c r="N204">
        <v>3</v>
      </c>
      <c r="O204" t="s">
        <v>67</v>
      </c>
      <c r="P204" t="s">
        <v>40</v>
      </c>
      <c r="S204" t="s">
        <v>33</v>
      </c>
      <c r="T204">
        <v>3</v>
      </c>
      <c r="V204">
        <v>1</v>
      </c>
      <c r="W204" t="s">
        <v>65</v>
      </c>
      <c r="X204" t="s">
        <v>35</v>
      </c>
      <c r="AA204" t="s">
        <v>63</v>
      </c>
      <c r="AB204">
        <v>1</v>
      </c>
      <c r="AD204">
        <v>1</v>
      </c>
      <c r="AE204" t="s">
        <v>103</v>
      </c>
      <c r="AI204">
        <v>9</v>
      </c>
      <c r="AJ204">
        <v>40</v>
      </c>
      <c r="AK204">
        <v>120</v>
      </c>
      <c r="AL204">
        <v>2</v>
      </c>
    </row>
    <row r="205" spans="1:38" x14ac:dyDescent="0.25">
      <c r="A205" s="4" t="s">
        <v>400</v>
      </c>
      <c r="B205">
        <v>203</v>
      </c>
      <c r="C205" t="s">
        <v>45</v>
      </c>
      <c r="D205">
        <v>3</v>
      </c>
      <c r="F205">
        <v>1</v>
      </c>
      <c r="G205" t="s">
        <v>86</v>
      </c>
      <c r="K205" t="s">
        <v>38</v>
      </c>
      <c r="L205">
        <v>1</v>
      </c>
      <c r="M205">
        <v>1</v>
      </c>
      <c r="N205">
        <v>2</v>
      </c>
      <c r="O205" t="s">
        <v>155</v>
      </c>
      <c r="P205" t="s">
        <v>40</v>
      </c>
      <c r="Q205" t="s">
        <v>41</v>
      </c>
      <c r="R205" t="s">
        <v>158</v>
      </c>
      <c r="S205" t="s">
        <v>33</v>
      </c>
      <c r="T205">
        <v>1</v>
      </c>
      <c r="V205">
        <v>1</v>
      </c>
      <c r="W205" t="s">
        <v>46</v>
      </c>
      <c r="X205" t="s">
        <v>66</v>
      </c>
      <c r="Y205" t="s">
        <v>135</v>
      </c>
      <c r="AA205" t="s">
        <v>63</v>
      </c>
      <c r="AB205">
        <v>1</v>
      </c>
      <c r="AD205">
        <v>1</v>
      </c>
      <c r="AE205" t="s">
        <v>72</v>
      </c>
      <c r="AI205">
        <v>8</v>
      </c>
      <c r="AJ205">
        <v>45</v>
      </c>
      <c r="AK205">
        <v>120</v>
      </c>
      <c r="AL205">
        <v>2</v>
      </c>
    </row>
    <row r="206" spans="1:38" x14ac:dyDescent="0.25">
      <c r="A206" s="4" t="s">
        <v>401</v>
      </c>
      <c r="B206">
        <v>204</v>
      </c>
      <c r="C206" t="s">
        <v>33</v>
      </c>
      <c r="D206">
        <v>1</v>
      </c>
      <c r="F206">
        <v>3</v>
      </c>
      <c r="G206" t="s">
        <v>34</v>
      </c>
      <c r="K206" t="s">
        <v>38</v>
      </c>
      <c r="L206">
        <v>1</v>
      </c>
      <c r="M206">
        <v>2</v>
      </c>
      <c r="N206">
        <v>2</v>
      </c>
      <c r="O206" t="s">
        <v>67</v>
      </c>
      <c r="S206" t="s">
        <v>43</v>
      </c>
      <c r="T206">
        <v>2</v>
      </c>
      <c r="V206">
        <v>1</v>
      </c>
      <c r="W206" t="s">
        <v>138</v>
      </c>
      <c r="AA206" t="s">
        <v>45</v>
      </c>
      <c r="AB206">
        <v>3</v>
      </c>
      <c r="AD206">
        <v>1</v>
      </c>
      <c r="AE206" t="s">
        <v>47</v>
      </c>
      <c r="AI206">
        <v>7</v>
      </c>
      <c r="AJ206">
        <v>26</v>
      </c>
      <c r="AK206">
        <v>120</v>
      </c>
      <c r="AL206">
        <v>2</v>
      </c>
    </row>
    <row r="207" spans="1:38" x14ac:dyDescent="0.25">
      <c r="A207" s="4" t="s">
        <v>402</v>
      </c>
      <c r="B207">
        <v>205</v>
      </c>
      <c r="C207" t="s">
        <v>33</v>
      </c>
      <c r="D207">
        <v>3</v>
      </c>
      <c r="F207">
        <v>3</v>
      </c>
      <c r="G207" t="s">
        <v>46</v>
      </c>
      <c r="H207" t="s">
        <v>35</v>
      </c>
      <c r="I207" t="s">
        <v>135</v>
      </c>
      <c r="J207" t="s">
        <v>136</v>
      </c>
      <c r="K207" t="s">
        <v>38</v>
      </c>
      <c r="L207">
        <v>1</v>
      </c>
      <c r="M207">
        <v>1</v>
      </c>
      <c r="N207">
        <v>1</v>
      </c>
      <c r="O207" t="s">
        <v>67</v>
      </c>
      <c r="P207" t="s">
        <v>70</v>
      </c>
      <c r="S207" t="s">
        <v>43</v>
      </c>
      <c r="T207">
        <v>1</v>
      </c>
      <c r="V207">
        <v>1</v>
      </c>
      <c r="W207" t="s">
        <v>138</v>
      </c>
      <c r="AA207" t="s">
        <v>63</v>
      </c>
      <c r="AB207">
        <v>2</v>
      </c>
      <c r="AD207">
        <v>3</v>
      </c>
      <c r="AE207" t="s">
        <v>103</v>
      </c>
      <c r="AF207" t="s">
        <v>149</v>
      </c>
      <c r="AG207" t="s">
        <v>104</v>
      </c>
      <c r="AI207">
        <v>13</v>
      </c>
      <c r="AJ207">
        <v>64</v>
      </c>
      <c r="AK207">
        <v>120</v>
      </c>
      <c r="AL207">
        <v>2</v>
      </c>
    </row>
    <row r="208" spans="1:38" x14ac:dyDescent="0.25">
      <c r="A208" s="4" t="s">
        <v>403</v>
      </c>
      <c r="B208">
        <v>206</v>
      </c>
      <c r="C208" t="s">
        <v>33</v>
      </c>
      <c r="D208">
        <v>2</v>
      </c>
      <c r="F208">
        <v>3</v>
      </c>
      <c r="G208" t="s">
        <v>46</v>
      </c>
      <c r="H208" t="s">
        <v>35</v>
      </c>
      <c r="K208" t="s">
        <v>38</v>
      </c>
      <c r="L208">
        <v>2</v>
      </c>
      <c r="M208">
        <v>1</v>
      </c>
      <c r="N208">
        <v>1</v>
      </c>
      <c r="O208" t="s">
        <v>39</v>
      </c>
      <c r="P208" t="s">
        <v>96</v>
      </c>
      <c r="Q208" t="s">
        <v>41</v>
      </c>
      <c r="R208" t="s">
        <v>158</v>
      </c>
      <c r="S208" t="s">
        <v>45</v>
      </c>
      <c r="T208">
        <v>3</v>
      </c>
      <c r="V208">
        <v>1</v>
      </c>
      <c r="W208" t="s">
        <v>47</v>
      </c>
      <c r="AA208" t="s">
        <v>63</v>
      </c>
      <c r="AB208">
        <v>2</v>
      </c>
      <c r="AD208">
        <v>1</v>
      </c>
      <c r="AE208" t="s">
        <v>103</v>
      </c>
      <c r="AI208">
        <v>11</v>
      </c>
      <c r="AJ208">
        <v>32</v>
      </c>
      <c r="AK208">
        <v>120</v>
      </c>
      <c r="AL208">
        <v>2</v>
      </c>
    </row>
    <row r="209" spans="1:38" x14ac:dyDescent="0.25">
      <c r="A209" s="4" t="s">
        <v>404</v>
      </c>
      <c r="B209">
        <v>207</v>
      </c>
      <c r="C209" t="s">
        <v>43</v>
      </c>
      <c r="D209">
        <v>2</v>
      </c>
      <c r="F209">
        <v>1</v>
      </c>
      <c r="G209" t="s">
        <v>138</v>
      </c>
      <c r="H209" t="s">
        <v>99</v>
      </c>
      <c r="I209" t="s">
        <v>140</v>
      </c>
      <c r="K209" t="s">
        <v>45</v>
      </c>
      <c r="L209">
        <v>3</v>
      </c>
      <c r="N209">
        <v>2</v>
      </c>
      <c r="O209" t="s">
        <v>86</v>
      </c>
      <c r="P209" t="s">
        <v>144</v>
      </c>
      <c r="Q209" t="s">
        <v>102</v>
      </c>
      <c r="S209" t="s">
        <v>63</v>
      </c>
      <c r="T209">
        <v>1</v>
      </c>
      <c r="V209">
        <v>1</v>
      </c>
      <c r="W209" t="s">
        <v>148</v>
      </c>
      <c r="AA209" t="s">
        <v>38</v>
      </c>
      <c r="AB209">
        <v>2</v>
      </c>
      <c r="AC209">
        <v>2</v>
      </c>
      <c r="AD209">
        <v>3</v>
      </c>
      <c r="AE209" t="s">
        <v>67</v>
      </c>
      <c r="AI209">
        <v>12</v>
      </c>
      <c r="AJ209">
        <v>42</v>
      </c>
      <c r="AK209">
        <v>120</v>
      </c>
      <c r="AL209">
        <v>2</v>
      </c>
    </row>
    <row r="210" spans="1:38" x14ac:dyDescent="0.25">
      <c r="A210" s="4" t="s">
        <v>405</v>
      </c>
      <c r="B210">
        <v>208</v>
      </c>
      <c r="C210" t="s">
        <v>45</v>
      </c>
      <c r="D210">
        <v>3</v>
      </c>
      <c r="F210">
        <v>1</v>
      </c>
      <c r="G210" t="s">
        <v>47</v>
      </c>
      <c r="K210" t="s">
        <v>38</v>
      </c>
      <c r="L210">
        <v>1</v>
      </c>
      <c r="M210">
        <v>1</v>
      </c>
      <c r="N210">
        <v>1</v>
      </c>
      <c r="O210" t="s">
        <v>155</v>
      </c>
      <c r="P210" t="s">
        <v>70</v>
      </c>
      <c r="Q210" t="s">
        <v>41</v>
      </c>
      <c r="R210" t="s">
        <v>158</v>
      </c>
      <c r="S210" t="s">
        <v>43</v>
      </c>
      <c r="T210">
        <v>1</v>
      </c>
      <c r="V210">
        <v>3</v>
      </c>
      <c r="W210" t="s">
        <v>138</v>
      </c>
      <c r="AA210" t="s">
        <v>63</v>
      </c>
      <c r="AB210">
        <v>1</v>
      </c>
      <c r="AD210">
        <v>1</v>
      </c>
      <c r="AE210" t="s">
        <v>103</v>
      </c>
      <c r="AI210">
        <v>7</v>
      </c>
      <c r="AJ210">
        <v>30</v>
      </c>
      <c r="AK210">
        <v>120</v>
      </c>
      <c r="AL210">
        <v>2</v>
      </c>
    </row>
    <row r="211" spans="1:38" x14ac:dyDescent="0.25">
      <c r="A211" s="4" t="s">
        <v>406</v>
      </c>
      <c r="B211">
        <v>209</v>
      </c>
      <c r="C211" t="s">
        <v>45</v>
      </c>
      <c r="D211">
        <v>3</v>
      </c>
      <c r="F211">
        <v>2</v>
      </c>
      <c r="G211" t="s">
        <v>47</v>
      </c>
      <c r="K211" t="s">
        <v>63</v>
      </c>
      <c r="L211">
        <v>1</v>
      </c>
      <c r="N211">
        <v>1</v>
      </c>
      <c r="O211" t="s">
        <v>148</v>
      </c>
      <c r="S211" t="s">
        <v>43</v>
      </c>
      <c r="T211">
        <v>2</v>
      </c>
      <c r="V211">
        <v>1</v>
      </c>
      <c r="W211" t="s">
        <v>138</v>
      </c>
      <c r="AA211" t="s">
        <v>38</v>
      </c>
      <c r="AB211">
        <v>1</v>
      </c>
      <c r="AC211">
        <v>2</v>
      </c>
      <c r="AD211">
        <v>2</v>
      </c>
      <c r="AE211" t="s">
        <v>155</v>
      </c>
      <c r="AI211">
        <v>6</v>
      </c>
      <c r="AJ211">
        <v>24</v>
      </c>
      <c r="AK211">
        <v>120</v>
      </c>
      <c r="AL211">
        <v>2</v>
      </c>
    </row>
  </sheetData>
  <phoneticPr fontId="3" type="noConversion"/>
  <conditionalFormatting sqref="B1:B1048576">
    <cfRule type="duplicateValues" dxfId="2" priority="1"/>
  </conditionalFormatting>
  <conditionalFormatting sqref="A2:B211">
    <cfRule type="duplicateValues" dxfId="1" priority="33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240A-A136-4B24-9AF5-5F5BC7708E70}">
  <dimension ref="A1:I19"/>
  <sheetViews>
    <sheetView workbookViewId="0">
      <selection activeCell="I30" sqref="I30"/>
    </sheetView>
  </sheetViews>
  <sheetFormatPr defaultRowHeight="15" x14ac:dyDescent="0.25"/>
  <cols>
    <col min="1" max="1" width="19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9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189</v>
      </c>
      <c r="I1" t="s">
        <v>185</v>
      </c>
    </row>
    <row r="2" spans="1:9" x14ac:dyDescent="0.25">
      <c r="A2" t="s">
        <v>44</v>
      </c>
      <c r="B2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78</v>
      </c>
      <c r="C2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49</v>
      </c>
      <c r="D2" s="3">
        <f>IF(SUM(Table712162024[[#This Row],[takes]]) &gt; 0,Table712162024[[#This Row],[takes]]/SUM(Table712162024[takes]),0)</f>
        <v>0.24761904761904763</v>
      </c>
      <c r="E2" s="3">
        <f>IF(Table712162024[[#This Row],[takes]]&gt;0,Table712162024[[#This Row],[wins]]/Table712162024[[#This Row],[takes]],0)</f>
        <v>0.62820512820512819</v>
      </c>
      <c r="G2">
        <v>1</v>
      </c>
      <c r="H2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f>
        <v>127</v>
      </c>
      <c r="I2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f>
        <v>196</v>
      </c>
    </row>
    <row r="3" spans="1:9" x14ac:dyDescent="0.25">
      <c r="A3" t="s">
        <v>138</v>
      </c>
      <c r="B3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136</v>
      </c>
      <c r="C3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53</v>
      </c>
      <c r="D3" s="3">
        <f>IF(SUM(Table712162024[[#This Row],[takes]]) &gt; 0,Table712162024[[#This Row],[takes]]/SUM(Table712162024[takes]),0)</f>
        <v>0.43174603174603177</v>
      </c>
      <c r="E3" s="3">
        <f>IF(Table712162024[[#This Row],[takes]]&gt;0,Table712162024[[#This Row],[wins]]/Table712162024[[#This Row],[takes]],0)</f>
        <v>0.38970588235294118</v>
      </c>
      <c r="G3">
        <v>2</v>
      </c>
      <c r="H3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f>
        <v>104</v>
      </c>
      <c r="I3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f>
        <v>61</v>
      </c>
    </row>
    <row r="4" spans="1:9" x14ac:dyDescent="0.25">
      <c r="A4" t="s">
        <v>73</v>
      </c>
      <c r="B4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101</v>
      </c>
      <c r="C4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38</v>
      </c>
      <c r="D4" s="3">
        <f>IF(SUM(Table712162024[[#This Row],[takes]]) &gt; 0,Table712162024[[#This Row],[takes]]/SUM(Table712162024[takes]),0)</f>
        <v>0.32063492063492066</v>
      </c>
      <c r="E4" s="3">
        <f>IF(Table712162024[[#This Row],[takes]]&gt;0,Table712162024[[#This Row],[wins]]/Table712162024[[#This Row],[takes]],0)</f>
        <v>0.37623762376237624</v>
      </c>
      <c r="G4">
        <v>3</v>
      </c>
      <c r="H4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f>
        <v>84</v>
      </c>
      <c r="I4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f>
        <v>58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74</v>
      </c>
      <c r="B7" s="2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69</v>
      </c>
      <c r="C7" s="2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36</v>
      </c>
      <c r="D7" s="16">
        <f>IF(SUM(Table813172125[[#This Row],[takes]]) &gt; 0,Table813172125[[#This Row],[takes]]/SUM(Table813172125[takes]),0)</f>
        <v>0.26640926640926643</v>
      </c>
      <c r="E7" s="16">
        <f>IF(Table813172125[[#This Row],[takes]]&gt;0,Table813172125[[#This Row],[wins]]/Table813172125[[#This Row],[takes]],0)</f>
        <v>0.52173913043478259</v>
      </c>
    </row>
    <row r="8" spans="1:9" x14ac:dyDescent="0.25">
      <c r="A8" t="s">
        <v>139</v>
      </c>
      <c r="B8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81</v>
      </c>
      <c r="C8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33</v>
      </c>
      <c r="D8" s="3">
        <f>IF(SUM(Table813172125[[#This Row],[takes]]) &gt; 0,Table813172125[[#This Row],[takes]]/SUM(Table813172125[takes]),0)</f>
        <v>0.31274131274131273</v>
      </c>
      <c r="E8" s="3">
        <f>IF(Table813172125[[#This Row],[takes]]&gt;0,Table813172125[[#This Row],[wins]]/Table813172125[[#This Row],[takes]],0)</f>
        <v>0.40740740740740738</v>
      </c>
    </row>
    <row r="9" spans="1:9" x14ac:dyDescent="0.25">
      <c r="A9" s="14" t="s">
        <v>99</v>
      </c>
      <c r="B9" s="14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109</v>
      </c>
      <c r="C9" s="14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53</v>
      </c>
      <c r="D9" s="17">
        <f>IF(SUM(Table813172125[[#This Row],[takes]]) &gt; 0,Table813172125[[#This Row],[takes]]/SUM(Table813172125[takes]),0)</f>
        <v>0.42084942084942084</v>
      </c>
      <c r="E9" s="17">
        <f>IF(Table813172125[[#This Row],[takes]]&gt;0,Table813172125[[#This Row],[wins]]/Table813172125[[#This Row],[takes]],0)</f>
        <v>0.48623853211009177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140</v>
      </c>
      <c r="B12" s="1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74</v>
      </c>
      <c r="C12" s="1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38</v>
      </c>
      <c r="D12" s="18">
        <f>IF(SUM(Table914182226[[#This Row],[takes]]) &gt; 0,Table914182226[[#This Row],[takes]]/SUM(Table914182226[takes]),0)</f>
        <v>0.45962732919254656</v>
      </c>
      <c r="E12" s="18">
        <f>IF(Table914182226[[#This Row],[takes]]&gt;0,Table914182226[[#This Row],[wins]]/Table914182226[[#This Row],[takes]],0)</f>
        <v>0.51351351351351349</v>
      </c>
    </row>
    <row r="13" spans="1:9" x14ac:dyDescent="0.25">
      <c r="A13" s="2" t="s">
        <v>100</v>
      </c>
      <c r="B13" s="2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18</v>
      </c>
      <c r="C13" s="2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8</v>
      </c>
      <c r="D13" s="16">
        <f>IF(SUM(Table914182226[[#This Row],[takes]]) &gt; 0,Table914182226[[#This Row],[takes]]/SUM(Table914182226[takes]),0)</f>
        <v>0.11180124223602485</v>
      </c>
      <c r="E13" s="16">
        <f>IF(Table914182226[[#This Row],[takes]]&gt;0,Table914182226[[#This Row],[wins]]/Table914182226[[#This Row],[takes]],0)</f>
        <v>0.44444444444444442</v>
      </c>
    </row>
    <row r="14" spans="1:9" x14ac:dyDescent="0.25">
      <c r="A14" s="15" t="s">
        <v>75</v>
      </c>
      <c r="B14" s="15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69</v>
      </c>
      <c r="C14" s="15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33</v>
      </c>
      <c r="D14" s="19">
        <f>IF(SUM(Table914182226[[#This Row],[takes]]) &gt; 0,Table914182226[[#This Row],[takes]]/SUM(Table914182226[takes]),0)</f>
        <v>0.42857142857142855</v>
      </c>
      <c r="E14" s="19">
        <f>IF(Table914182226[[#This Row],[takes]]&gt;0,Table914182226[[#This Row],[wins]]/Table914182226[[#This Row],[takes]],0)</f>
        <v>0.47826086956521741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141</v>
      </c>
      <c r="B17" s="2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31</v>
      </c>
      <c r="C17" s="2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17</v>
      </c>
      <c r="D17" s="16">
        <f>IF(SUM(Table1015192327[[#This Row],[takes]]) &gt; 0,Table1015192327[[#This Row],[takes]]/SUM(Table1015192327[takes]),0)</f>
        <v>0.36904761904761907</v>
      </c>
      <c r="E17" s="16">
        <f>IF(Table1015192327[[#This Row],[takes]]&gt;0,Table1015192327[[#This Row],[wins]]/Table1015192327[[#This Row],[takes]],0)</f>
        <v>0.54838709677419351</v>
      </c>
    </row>
    <row r="18" spans="1:5" x14ac:dyDescent="0.25">
      <c r="A18" s="2" t="s">
        <v>101</v>
      </c>
      <c r="B18" s="2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21</v>
      </c>
      <c r="C18" s="2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10</v>
      </c>
      <c r="D18" s="16">
        <f>IF(SUM(Table1015192327[[#This Row],[takes]]) &gt; 0,Table1015192327[[#This Row],[takes]]/SUM(Table1015192327[takes]),0)</f>
        <v>0.25</v>
      </c>
      <c r="E18" s="16">
        <f>IF(Table1015192327[[#This Row],[takes]]&gt;0,Table1015192327[[#This Row],[wins]]/Table1015192327[[#This Row],[takes]],0)</f>
        <v>0.47619047619047616</v>
      </c>
    </row>
    <row r="19" spans="1:5" x14ac:dyDescent="0.25">
      <c r="A19" s="14" t="s">
        <v>142</v>
      </c>
      <c r="B19" s="14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32</v>
      </c>
      <c r="C19" s="14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15</v>
      </c>
      <c r="D19" s="17">
        <f>IF(SUM(Table1015192327[[#This Row],[takes]]) &gt; 0,Table1015192327[[#This Row],[takes]]/SUM(Table1015192327[takes]),0)</f>
        <v>0.38095238095238093</v>
      </c>
      <c r="E19" s="17">
        <f>IF(Table1015192327[[#This Row],[takes]]&gt;0,Table1015192327[[#This Row],[wins]]/Table1015192327[[#This Row],[takes]],0)</f>
        <v>0.46875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C3B4-4E08-42E0-A271-7BBE7E7BF6D2}">
  <dimension ref="A1:I19"/>
  <sheetViews>
    <sheetView workbookViewId="0">
      <selection activeCell="G21" sqref="G21"/>
    </sheetView>
  </sheetViews>
  <sheetFormatPr defaultRowHeight="15" x14ac:dyDescent="0.25"/>
  <cols>
    <col min="1" max="1" width="18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7.14062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190</v>
      </c>
      <c r="I1" t="s">
        <v>185</v>
      </c>
    </row>
    <row r="2" spans="1:9" x14ac:dyDescent="0.25">
      <c r="A2" t="s">
        <v>47</v>
      </c>
      <c r="B2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119</v>
      </c>
      <c r="C2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46</v>
      </c>
      <c r="D2" s="3">
        <f>IF(SUM(Table71216202428[[#This Row],[takes]]) &gt; 0,Table71216202428[[#This Row],[takes]]/SUM(Table71216202428[takes]),0)</f>
        <v>0.37777777777777777</v>
      </c>
      <c r="E2" s="3">
        <f>IF(Table71216202428[[#This Row],[takes]]&gt;0,Table71216202428[[#This Row],[wins]]/Table71216202428[[#This Row],[takes]],0)</f>
        <v>0.38655462184873951</v>
      </c>
      <c r="G2">
        <v>1</v>
      </c>
      <c r="H2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f>
        <v>29</v>
      </c>
      <c r="I2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f>
        <v>217</v>
      </c>
    </row>
    <row r="3" spans="1:9" x14ac:dyDescent="0.25">
      <c r="A3" t="s">
        <v>86</v>
      </c>
      <c r="B3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94</v>
      </c>
      <c r="C3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52</v>
      </c>
      <c r="D3" s="3">
        <f>IF(SUM(Table71216202428[[#This Row],[takes]]) &gt; 0,Table71216202428[[#This Row],[takes]]/SUM(Table71216202428[takes]),0)</f>
        <v>0.29841269841269841</v>
      </c>
      <c r="E3" s="3">
        <f>IF(Table71216202428[[#This Row],[takes]]&gt;0,Table71216202428[[#This Row],[wins]]/Table71216202428[[#This Row],[takes]],0)</f>
        <v>0.55319148936170215</v>
      </c>
      <c r="G3">
        <v>2</v>
      </c>
      <c r="H3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f>
        <v>104</v>
      </c>
      <c r="I3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f>
        <v>57</v>
      </c>
    </row>
    <row r="4" spans="1:9" x14ac:dyDescent="0.25">
      <c r="A4" t="s">
        <v>143</v>
      </c>
      <c r="B4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102</v>
      </c>
      <c r="C4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55</v>
      </c>
      <c r="D4" s="3">
        <f>IF(SUM(Table71216202428[[#This Row],[takes]]) &gt; 0,Table71216202428[[#This Row],[takes]]/SUM(Table71216202428[takes]),0)</f>
        <v>0.32380952380952382</v>
      </c>
      <c r="E4" s="3">
        <f>IF(Table71216202428[[#This Row],[takes]]&gt;0,Table71216202428[[#This Row],[wins]]/Table71216202428[[#This Row],[takes]],0)</f>
        <v>0.53921568627450978</v>
      </c>
      <c r="G4">
        <v>3</v>
      </c>
      <c r="H4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f>
        <v>182</v>
      </c>
      <c r="I4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f>
        <v>41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144</v>
      </c>
      <c r="B7" s="2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54</v>
      </c>
      <c r="C7" s="2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31</v>
      </c>
      <c r="D7" s="16">
        <f>IF(SUM(Table81317212529[[#This Row],[takes]]) &gt; 0,Table81317212529[[#This Row],[takes]]/SUM(Table81317212529[takes]),0)</f>
        <v>0.33333333333333331</v>
      </c>
      <c r="E7" s="16">
        <f>IF(Table81317212529[[#This Row],[takes]]&gt;0,Table81317212529[[#This Row],[wins]]/Table81317212529[[#This Row],[takes]],0)</f>
        <v>0.57407407407407407</v>
      </c>
    </row>
    <row r="8" spans="1:9" x14ac:dyDescent="0.25">
      <c r="A8" t="s">
        <v>92</v>
      </c>
      <c r="B8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45</v>
      </c>
      <c r="C8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28</v>
      </c>
      <c r="D8" s="3">
        <f>IF(SUM(Table81317212529[[#This Row],[takes]]) &gt; 0,Table81317212529[[#This Row],[takes]]/SUM(Table81317212529[takes]),0)</f>
        <v>0.27777777777777779</v>
      </c>
      <c r="E8" s="3">
        <f>IF(Table81317212529[[#This Row],[takes]]&gt;0,Table81317212529[[#This Row],[wins]]/Table81317212529[[#This Row],[takes]],0)</f>
        <v>0.62222222222222223</v>
      </c>
    </row>
    <row r="9" spans="1:9" x14ac:dyDescent="0.25">
      <c r="A9" s="14" t="s">
        <v>76</v>
      </c>
      <c r="B9" s="14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63</v>
      </c>
      <c r="C9" s="14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28</v>
      </c>
      <c r="D9" s="17">
        <f>IF(SUM(Table81317212529[[#This Row],[takes]]) &gt; 0,Table81317212529[[#This Row],[takes]]/SUM(Table81317212529[takes]),0)</f>
        <v>0.3888888888888889</v>
      </c>
      <c r="E9" s="17">
        <f>IF(Table81317212529[[#This Row],[takes]]&gt;0,Table81317212529[[#This Row],[wins]]/Table81317212529[[#This Row],[takes]],0)</f>
        <v>0.44444444444444442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102</v>
      </c>
      <c r="B12" s="1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31</v>
      </c>
      <c r="C12" s="1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20</v>
      </c>
      <c r="D12" s="18">
        <f>IF(SUM(Table91418222630[[#This Row],[takes]]) &gt; 0,Table91418222630[[#This Row],[takes]]/SUM(Table91418222630[takes]),0)</f>
        <v>0.33333333333333331</v>
      </c>
      <c r="E12" s="18">
        <f>IF(Table91418222630[[#This Row],[takes]]&gt;0,Table91418222630[[#This Row],[wins]]/Table91418222630[[#This Row],[takes]],0)</f>
        <v>0.64516129032258063</v>
      </c>
    </row>
    <row r="13" spans="1:9" x14ac:dyDescent="0.25">
      <c r="A13" s="2" t="s">
        <v>145</v>
      </c>
      <c r="B13" s="2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16</v>
      </c>
      <c r="C13" s="2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10</v>
      </c>
      <c r="D13" s="16">
        <f>IF(SUM(Table91418222630[[#This Row],[takes]]) &gt; 0,Table91418222630[[#This Row],[takes]]/SUM(Table91418222630[takes]),0)</f>
        <v>0.17204301075268819</v>
      </c>
      <c r="E13" s="16">
        <f>IF(Table91418222630[[#This Row],[takes]]&gt;0,Table91418222630[[#This Row],[wins]]/Table91418222630[[#This Row],[takes]],0)</f>
        <v>0.625</v>
      </c>
    </row>
    <row r="14" spans="1:9" x14ac:dyDescent="0.25">
      <c r="A14" s="15" t="s">
        <v>93</v>
      </c>
      <c r="B14" s="15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46</v>
      </c>
      <c r="C14" s="15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19</v>
      </c>
      <c r="D14" s="19">
        <f>IF(SUM(Table91418222630[[#This Row],[takes]]) &gt; 0,Table91418222630[[#This Row],[takes]]/SUM(Table91418222630[takes]),0)</f>
        <v>0.4946236559139785</v>
      </c>
      <c r="E14" s="19">
        <f>IF(Table91418222630[[#This Row],[takes]]&gt;0,Table91418222630[[#This Row],[wins]]/Table91418222630[[#This Row],[takes]],0)</f>
        <v>0.41304347826086957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146</v>
      </c>
      <c r="B17" s="2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22</v>
      </c>
      <c r="C17" s="2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16</v>
      </c>
      <c r="D17" s="16">
        <f>IF(SUM(Table101519232731[[#This Row],[takes]]) &gt; 0,Table101519232731[[#This Row],[takes]]/SUM(Table101519232731[takes]),0)</f>
        <v>0.38596491228070173</v>
      </c>
      <c r="E17" s="16">
        <f>IF(Table101519232731[[#This Row],[takes]]&gt;0,Table101519232731[[#This Row],[wins]]/Table101519232731[[#This Row],[takes]],0)</f>
        <v>0.72727272727272729</v>
      </c>
    </row>
    <row r="18" spans="1:5" x14ac:dyDescent="0.25">
      <c r="A18" s="2" t="s">
        <v>147</v>
      </c>
      <c r="B18" s="2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23</v>
      </c>
      <c r="C18" s="2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8</v>
      </c>
      <c r="D18" s="16">
        <f>IF(SUM(Table101519232731[[#This Row],[takes]]) &gt; 0,Table101519232731[[#This Row],[takes]]/SUM(Table101519232731[takes]),0)</f>
        <v>0.40350877192982454</v>
      </c>
      <c r="E18" s="16">
        <f>IF(Table101519232731[[#This Row],[takes]]&gt;0,Table101519232731[[#This Row],[wins]]/Table101519232731[[#This Row],[takes]],0)</f>
        <v>0.34782608695652173</v>
      </c>
    </row>
    <row r="19" spans="1:5" x14ac:dyDescent="0.25">
      <c r="A19" s="14" t="s">
        <v>94</v>
      </c>
      <c r="B19" s="14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12</v>
      </c>
      <c r="C19" s="14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4</v>
      </c>
      <c r="D19" s="17">
        <f>IF(SUM(Table101519232731[[#This Row],[takes]]) &gt; 0,Table101519232731[[#This Row],[takes]]/SUM(Table101519232731[takes]),0)</f>
        <v>0.21052631578947367</v>
      </c>
      <c r="E19" s="17">
        <f>IF(Table101519232731[[#This Row],[takes]]&gt;0,Table101519232731[[#This Row],[wins]]/Table101519232731[[#This Row],[takes]],0)</f>
        <v>0.33333333333333331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33A7-8A1F-44CC-8766-BA48788886C5}">
  <dimension ref="A1:I19"/>
  <sheetViews>
    <sheetView workbookViewId="0">
      <selection activeCell="C23" sqref="C23"/>
    </sheetView>
  </sheetViews>
  <sheetFormatPr defaultRowHeight="15" x14ac:dyDescent="0.25"/>
  <cols>
    <col min="1" max="1" width="19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10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191</v>
      </c>
      <c r="I1" t="s">
        <v>185</v>
      </c>
    </row>
    <row r="2" spans="1:9" x14ac:dyDescent="0.25">
      <c r="A2" t="s">
        <v>72</v>
      </c>
      <c r="B2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84</v>
      </c>
      <c r="C2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35</v>
      </c>
      <c r="D2" s="3">
        <f>IF(SUM(Table7121620242832[[#This Row],[takes]]) &gt; 0,Table7121620242832[[#This Row],[takes]]/SUM(Table7121620242832[takes]),0)</f>
        <v>0.26666666666666666</v>
      </c>
      <c r="E2" s="3">
        <f>IF(Table7121620242832[[#This Row],[takes]]&gt;0,Table7121620242832[[#This Row],[wins]]/Table7121620242832[[#This Row],[takes]],0)</f>
        <v>0.41666666666666669</v>
      </c>
      <c r="G2">
        <v>1</v>
      </c>
      <c r="H2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f>
        <v>146</v>
      </c>
      <c r="I2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f>
        <v>199</v>
      </c>
    </row>
    <row r="3" spans="1:9" x14ac:dyDescent="0.25">
      <c r="A3" t="s">
        <v>148</v>
      </c>
      <c r="B3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114</v>
      </c>
      <c r="C3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64</v>
      </c>
      <c r="D3" s="3">
        <f>IF(SUM(Table7121620242832[[#This Row],[takes]]) &gt; 0,Table7121620242832[[#This Row],[takes]]/SUM(Table7121620242832[takes]),0)</f>
        <v>0.3619047619047619</v>
      </c>
      <c r="E3" s="3">
        <f>IF(Table7121620242832[[#This Row],[takes]]&gt;0,Table7121620242832[[#This Row],[wins]]/Table7121620242832[[#This Row],[takes]],0)</f>
        <v>0.56140350877192979</v>
      </c>
      <c r="G3">
        <v>2</v>
      </c>
      <c r="H3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f>
        <v>109</v>
      </c>
      <c r="I3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f>
        <v>77</v>
      </c>
    </row>
    <row r="4" spans="1:9" x14ac:dyDescent="0.25">
      <c r="A4" t="s">
        <v>103</v>
      </c>
      <c r="B4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117</v>
      </c>
      <c r="C4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47</v>
      </c>
      <c r="D4" s="3">
        <f>IF(SUM(Table7121620242832[[#This Row],[takes]]) &gt; 0,Table7121620242832[[#This Row],[takes]]/SUM(Table7121620242832[takes]),0)</f>
        <v>0.37142857142857144</v>
      </c>
      <c r="E4" s="3">
        <f>IF(Table7121620242832[[#This Row],[takes]]&gt;0,Table7121620242832[[#This Row],[wins]]/Table7121620242832[[#This Row],[takes]],0)</f>
        <v>0.40170940170940173</v>
      </c>
      <c r="G4">
        <v>3</v>
      </c>
      <c r="H4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f>
        <v>60</v>
      </c>
      <c r="I4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f>
        <v>39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95</v>
      </c>
      <c r="B7" s="2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92</v>
      </c>
      <c r="C7" s="2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43</v>
      </c>
      <c r="D7" s="16">
        <f>IF(SUM(Table8131721252933[[#This Row],[takes]]) &gt; 0,Table8131721252933[[#This Row],[takes]]/SUM(Table8131721252933[takes]),0)</f>
        <v>0.47916666666666669</v>
      </c>
      <c r="E7" s="16">
        <f>IF(Table8131721252933[[#This Row],[takes]]&gt;0,Table8131721252933[[#This Row],[wins]]/Table8131721252933[[#This Row],[takes]],0)</f>
        <v>0.46739130434782611</v>
      </c>
    </row>
    <row r="8" spans="1:9" x14ac:dyDescent="0.25">
      <c r="A8" t="s">
        <v>149</v>
      </c>
      <c r="B8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84</v>
      </c>
      <c r="C8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42</v>
      </c>
      <c r="D8" s="3">
        <f>IF(SUM(Table8131721252933[[#This Row],[takes]]) &gt; 0,Table8131721252933[[#This Row],[takes]]/SUM(Table8131721252933[takes]),0)</f>
        <v>0.4375</v>
      </c>
      <c r="E8" s="3">
        <f>IF(Table8131721252933[[#This Row],[takes]]&gt;0,Table8131721252933[[#This Row],[wins]]/Table8131721252933[[#This Row],[takes]],0)</f>
        <v>0.5</v>
      </c>
    </row>
    <row r="9" spans="1:9" x14ac:dyDescent="0.25">
      <c r="A9" s="14" t="s">
        <v>91</v>
      </c>
      <c r="B9" s="14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16</v>
      </c>
      <c r="C9" s="14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7</v>
      </c>
      <c r="D9" s="17">
        <f>IF(SUM(Table8131721252933[[#This Row],[takes]]) &gt; 0,Table8131721252933[[#This Row],[takes]]/SUM(Table8131721252933[takes]),0)</f>
        <v>8.3333333333333329E-2</v>
      </c>
      <c r="E9" s="17">
        <f>IF(Table8131721252933[[#This Row],[takes]]&gt;0,Table8131721252933[[#This Row],[wins]]/Table8131721252933[[#This Row],[takes]],0)</f>
        <v>0.4375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104</v>
      </c>
      <c r="B12" s="1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56</v>
      </c>
      <c r="C12" s="1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27</v>
      </c>
      <c r="D12" s="18">
        <f>IF(SUM(Table9141822263034[[#This Row],[takes]]) &gt; 0,Table9141822263034[[#This Row],[takes]]/SUM(Table9141822263034[takes]),0)</f>
        <v>0.52336448598130836</v>
      </c>
      <c r="E12" s="18">
        <f>IF(Table9141822263034[[#This Row],[takes]]&gt;0,Table9141822263034[[#This Row],[wins]]/Table9141822263034[[#This Row],[takes]],0)</f>
        <v>0.48214285714285715</v>
      </c>
    </row>
    <row r="13" spans="1:9" x14ac:dyDescent="0.25">
      <c r="A13" s="2" t="s">
        <v>150</v>
      </c>
      <c r="B13" s="2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33</v>
      </c>
      <c r="C13" s="2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14</v>
      </c>
      <c r="D13" s="16">
        <f>IF(SUM(Table9141822263034[[#This Row],[takes]]) &gt; 0,Table9141822263034[[#This Row],[takes]]/SUM(Table9141822263034[takes]),0)</f>
        <v>0.30841121495327101</v>
      </c>
      <c r="E13" s="16">
        <f>IF(Table9141822263034[[#This Row],[takes]]&gt;0,Table9141822263034[[#This Row],[wins]]/Table9141822263034[[#This Row],[takes]],0)</f>
        <v>0.42424242424242425</v>
      </c>
    </row>
    <row r="14" spans="1:9" x14ac:dyDescent="0.25">
      <c r="A14" s="15" t="s">
        <v>151</v>
      </c>
      <c r="B14" s="15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18</v>
      </c>
      <c r="C14" s="15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7</v>
      </c>
      <c r="D14" s="19">
        <f>IF(SUM(Table9141822263034[[#This Row],[takes]]) &gt; 0,Table9141822263034[[#This Row],[takes]]/SUM(Table9141822263034[takes]),0)</f>
        <v>0.16822429906542055</v>
      </c>
      <c r="E14" s="19">
        <f>IF(Table9141822263034[[#This Row],[takes]]&gt;0,Table9141822263034[[#This Row],[wins]]/Table9141822263034[[#This Row],[takes]],0)</f>
        <v>0.3888888888888889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152</v>
      </c>
      <c r="B17" s="2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28</v>
      </c>
      <c r="C17" s="2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14</v>
      </c>
      <c r="D17" s="16">
        <f>IF(SUM(Table10151923273135[[#This Row],[takes]]) &gt; 0,Table10151923273135[[#This Row],[takes]]/SUM(Table10151923273135[takes]),0)</f>
        <v>0.49122807017543857</v>
      </c>
      <c r="E17" s="16">
        <f>IF(Table10151923273135[[#This Row],[takes]]&gt;0,Table10151923273135[[#This Row],[wins]]/Table10151923273135[[#This Row],[takes]],0)</f>
        <v>0.5</v>
      </c>
    </row>
    <row r="18" spans="1:5" x14ac:dyDescent="0.25">
      <c r="A18" s="2" t="s">
        <v>153</v>
      </c>
      <c r="B18" s="2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14</v>
      </c>
      <c r="C18" s="2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4</v>
      </c>
      <c r="D18" s="16">
        <f>IF(SUM(Table10151923273135[[#This Row],[takes]]) &gt; 0,Table10151923273135[[#This Row],[takes]]/SUM(Table10151923273135[takes]),0)</f>
        <v>0.24561403508771928</v>
      </c>
      <c r="E18" s="16">
        <f>IF(Table10151923273135[[#This Row],[takes]]&gt;0,Table10151923273135[[#This Row],[wins]]/Table10151923273135[[#This Row],[takes]],0)</f>
        <v>0.2857142857142857</v>
      </c>
    </row>
    <row r="19" spans="1:5" x14ac:dyDescent="0.25">
      <c r="A19" s="14" t="s">
        <v>154</v>
      </c>
      <c r="B19" s="14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15</v>
      </c>
      <c r="C19" s="14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7</v>
      </c>
      <c r="D19" s="17">
        <f>IF(SUM(Table10151923273135[[#This Row],[takes]]) &gt; 0,Table10151923273135[[#This Row],[takes]]/SUM(Table10151923273135[takes]),0)</f>
        <v>0.26315789473684209</v>
      </c>
      <c r="E19" s="17">
        <f>IF(Table10151923273135[[#This Row],[takes]]&gt;0,Table10151923273135[[#This Row],[wins]]/Table10151923273135[[#This Row],[takes]],0)</f>
        <v>0.46666666666666667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90183-2A0C-4C9B-8AD4-4EE359B5820C}">
  <dimension ref="A1:J19"/>
  <sheetViews>
    <sheetView workbookViewId="0">
      <selection activeCell="G15" sqref="G15"/>
    </sheetView>
  </sheetViews>
  <sheetFormatPr defaultRowHeight="15" x14ac:dyDescent="0.25"/>
  <cols>
    <col min="1" max="1" width="17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8.140625" bestFit="1" customWidth="1"/>
    <col min="9" max="9" width="8.28515625" bestFit="1" customWidth="1"/>
    <col min="10" max="10" width="12.85546875" bestFit="1" customWidth="1"/>
  </cols>
  <sheetData>
    <row r="1" spans="1:10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192</v>
      </c>
      <c r="I1" t="s">
        <v>193</v>
      </c>
      <c r="J1" t="s">
        <v>185</v>
      </c>
    </row>
    <row r="2" spans="1:10" x14ac:dyDescent="0.25">
      <c r="A2" t="s">
        <v>67</v>
      </c>
      <c r="B2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117</v>
      </c>
      <c r="C2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70</v>
      </c>
      <c r="D2" s="3">
        <f>IF(SUM(Table712162024283236[[#This Row],[takes]]) &gt; 0,Table712162024283236[[#This Row],[takes]]/SUM(Table712162024283236[takes]),0)</f>
        <v>0.37142857142857144</v>
      </c>
      <c r="E2" s="3">
        <f>IF(Table712162024283236[[#This Row],[takes]]&gt;0,Table712162024283236[[#This Row],[wins]]/Table712162024283236[[#This Row],[takes]],0)</f>
        <v>0.59829059829059827</v>
      </c>
      <c r="G2">
        <v>1</v>
      </c>
      <c r="H2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f>
        <v>187</v>
      </c>
      <c r="I2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f>
        <v>226</v>
      </c>
      <c r="J2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f>
        <v>186</v>
      </c>
    </row>
    <row r="3" spans="1:10" x14ac:dyDescent="0.25">
      <c r="A3" t="s">
        <v>155</v>
      </c>
      <c r="B3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99</v>
      </c>
      <c r="C3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51</v>
      </c>
      <c r="D3" s="3">
        <f>IF(SUM(Table712162024283236[[#This Row],[takes]]) &gt; 0,Table712162024283236[[#This Row],[takes]]/SUM(Table712162024283236[takes]),0)</f>
        <v>0.31428571428571428</v>
      </c>
      <c r="E3" s="3">
        <f>IF(Table712162024283236[[#This Row],[takes]]&gt;0,Table712162024283236[[#This Row],[wins]]/Table712162024283236[[#This Row],[takes]],0)</f>
        <v>0.51515151515151514</v>
      </c>
      <c r="G3">
        <v>2</v>
      </c>
      <c r="H3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f>
        <v>76</v>
      </c>
      <c r="I3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f>
        <v>54</v>
      </c>
      <c r="J3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f>
        <v>91</v>
      </c>
    </row>
    <row r="4" spans="1:10" x14ac:dyDescent="0.25">
      <c r="A4" t="s">
        <v>39</v>
      </c>
      <c r="B4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99</v>
      </c>
      <c r="C4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47</v>
      </c>
      <c r="D4" s="3">
        <f>IF(SUM(Table712162024283236[[#This Row],[takes]]) &gt; 0,Table712162024283236[[#This Row],[takes]]/SUM(Table712162024283236[takes]),0)</f>
        <v>0.31428571428571428</v>
      </c>
      <c r="E4" s="3">
        <f>IF(Table712162024283236[[#This Row],[takes]]&gt;0,Table712162024283236[[#This Row],[wins]]/Table712162024283236[[#This Row],[takes]],0)</f>
        <v>0.47474747474747475</v>
      </c>
      <c r="G4">
        <v>3</v>
      </c>
      <c r="H4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f>
        <v>52</v>
      </c>
      <c r="I4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f>
        <v>35</v>
      </c>
      <c r="J4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f>
        <v>38</v>
      </c>
    </row>
    <row r="6" spans="1:10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10" x14ac:dyDescent="0.25">
      <c r="A7" s="2" t="s">
        <v>40</v>
      </c>
      <c r="B7" s="2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75</v>
      </c>
      <c r="C7" s="2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38</v>
      </c>
      <c r="D7" s="16">
        <f>IF(SUM(Table813172125293337[[#This Row],[takes]]) &gt; 0,Table813172125293337[[#This Row],[takes]]/SUM(Table813172125293337[takes]),0)</f>
        <v>0.29411764705882354</v>
      </c>
      <c r="E7" s="16">
        <f>IF(Table813172125293337[[#This Row],[takes]]&gt;0,Table813172125293337[[#This Row],[wins]]/Table813172125293337[[#This Row],[takes]],0)</f>
        <v>0.50666666666666671</v>
      </c>
    </row>
    <row r="8" spans="1:10" x14ac:dyDescent="0.25">
      <c r="A8" t="s">
        <v>70</v>
      </c>
      <c r="B8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91</v>
      </c>
      <c r="C8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61</v>
      </c>
      <c r="D8" s="3">
        <f>IF(SUM(Table813172125293337[[#This Row],[takes]]) &gt; 0,Table813172125293337[[#This Row],[takes]]/SUM(Table813172125293337[takes]),0)</f>
        <v>0.35686274509803922</v>
      </c>
      <c r="E8" s="3">
        <f>IF(Table813172125293337[[#This Row],[takes]]&gt;0,Table813172125293337[[#This Row],[wins]]/Table813172125293337[[#This Row],[takes]],0)</f>
        <v>0.67032967032967028</v>
      </c>
    </row>
    <row r="9" spans="1:10" x14ac:dyDescent="0.25">
      <c r="A9" s="14" t="s">
        <v>96</v>
      </c>
      <c r="B9" s="14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89</v>
      </c>
      <c r="C9" s="14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44</v>
      </c>
      <c r="D9" s="17">
        <f>IF(SUM(Table813172125293337[[#This Row],[takes]]) &gt; 0,Table813172125293337[[#This Row],[takes]]/SUM(Table813172125293337[takes]),0)</f>
        <v>0.34901960784313724</v>
      </c>
      <c r="E9" s="17">
        <f>IF(Table813172125293337[[#This Row],[takes]]&gt;0,Table813172125293337[[#This Row],[wins]]/Table813172125293337[[#This Row],[takes]],0)</f>
        <v>0.4943820224719101</v>
      </c>
    </row>
    <row r="11" spans="1:10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10" x14ac:dyDescent="0.25">
      <c r="A12" s="1" t="s">
        <v>41</v>
      </c>
      <c r="B12" s="1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47</v>
      </c>
      <c r="C12" s="1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27</v>
      </c>
      <c r="D12" s="18">
        <f>IF(SUM(Table914182226303438[[#This Row],[takes]]) &gt; 0,Table914182226303438[[#This Row],[takes]]/SUM(Table914182226303438[takes]),0)</f>
        <v>0.35338345864661652</v>
      </c>
      <c r="E12" s="18">
        <f>IF(Table914182226303438[[#This Row],[takes]]&gt;0,Table914182226303438[[#This Row],[wins]]/Table914182226303438[[#This Row],[takes]],0)</f>
        <v>0.57446808510638303</v>
      </c>
    </row>
    <row r="13" spans="1:10" x14ac:dyDescent="0.25">
      <c r="A13" s="2" t="s">
        <v>156</v>
      </c>
      <c r="B13" s="2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39</v>
      </c>
      <c r="C13" s="2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21</v>
      </c>
      <c r="D13" s="16">
        <f>IF(SUM(Table914182226303438[[#This Row],[takes]]) &gt; 0,Table914182226303438[[#This Row],[takes]]/SUM(Table914182226303438[takes]),0)</f>
        <v>0.2932330827067669</v>
      </c>
      <c r="E13" s="16">
        <f>IF(Table914182226303438[[#This Row],[takes]]&gt;0,Table914182226303438[[#This Row],[wins]]/Table914182226303438[[#This Row],[takes]],0)</f>
        <v>0.53846153846153844</v>
      </c>
    </row>
    <row r="14" spans="1:10" x14ac:dyDescent="0.25">
      <c r="A14" s="15" t="s">
        <v>157</v>
      </c>
      <c r="B14" s="15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47</v>
      </c>
      <c r="C14" s="15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35</v>
      </c>
      <c r="D14" s="19">
        <f>IF(SUM(Table914182226303438[[#This Row],[takes]]) &gt; 0,Table914182226303438[[#This Row],[takes]]/SUM(Table914182226303438[takes]),0)</f>
        <v>0.35338345864661652</v>
      </c>
      <c r="E14" s="19">
        <f>IF(Table914182226303438[[#This Row],[takes]]&gt;0,Table914182226303438[[#This Row],[wins]]/Table914182226303438[[#This Row],[takes]],0)</f>
        <v>0.74468085106382975</v>
      </c>
    </row>
    <row r="16" spans="1:10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158</v>
      </c>
      <c r="B17" s="2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22</v>
      </c>
      <c r="C17" s="2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15</v>
      </c>
      <c r="D17" s="16">
        <f>IF(SUM(Table1015192327313539[[#This Row],[takes]]) &gt; 0,Table1015192327313539[[#This Row],[takes]]/SUM(Table1015192327313539[takes]),0)</f>
        <v>0.30985915492957744</v>
      </c>
      <c r="E17" s="16">
        <f>IF(Table1015192327313539[[#This Row],[takes]]&gt;0,Table1015192327313539[[#This Row],[wins]]/Table1015192327313539[[#This Row],[takes]],0)</f>
        <v>0.68181818181818177</v>
      </c>
    </row>
    <row r="18" spans="1:5" x14ac:dyDescent="0.25">
      <c r="A18" s="2" t="s">
        <v>159</v>
      </c>
      <c r="B18" s="2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28</v>
      </c>
      <c r="C18" s="2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16</v>
      </c>
      <c r="D18" s="16">
        <f>IF(SUM(Table1015192327313539[[#This Row],[takes]]) &gt; 0,Table1015192327313539[[#This Row],[takes]]/SUM(Table1015192327313539[takes]),0)</f>
        <v>0.39436619718309857</v>
      </c>
      <c r="E18" s="16">
        <f>IF(Table1015192327313539[[#This Row],[takes]]&gt;0,Table1015192327313539[[#This Row],[wins]]/Table1015192327313539[[#This Row],[takes]],0)</f>
        <v>0.5714285714285714</v>
      </c>
    </row>
    <row r="19" spans="1:5" x14ac:dyDescent="0.25">
      <c r="A19" s="14" t="s">
        <v>42</v>
      </c>
      <c r="B19" s="14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21</v>
      </c>
      <c r="C19" s="14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13</v>
      </c>
      <c r="D19" s="17">
        <f>IF(SUM(Table1015192327313539[[#This Row],[takes]]) &gt; 0,Table1015192327313539[[#This Row],[takes]]/SUM(Table1015192327313539[takes]),0)</f>
        <v>0.29577464788732394</v>
      </c>
      <c r="E19" s="17">
        <f>IF(Table1015192327313539[[#This Row],[takes]]&gt;0,Table1015192327313539[[#This Row],[wins]]/Table1015192327313539[[#This Row],[takes]],0)</f>
        <v>0.61904761904761907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12"/>
  <sheetViews>
    <sheetView workbookViewId="0">
      <selection activeCell="O13" sqref="O13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13.5703125" customWidth="1"/>
    <col min="9" max="10" width="11.42578125" bestFit="1" customWidth="1"/>
    <col min="11" max="11" width="11.42578125" customWidth="1"/>
    <col min="12" max="12" width="7.42578125" bestFit="1" customWidth="1"/>
    <col min="13" max="13" width="10.7109375" customWidth="1"/>
    <col min="15" max="15" width="25.140625" bestFit="1" customWidth="1"/>
    <col min="18" max="18" width="13" bestFit="1" customWidth="1"/>
    <col min="19" max="19" width="29.42578125" style="10" bestFit="1" customWidth="1"/>
    <col min="20" max="20" width="32.140625" style="5" bestFit="1" customWidth="1"/>
    <col min="21" max="21" width="9.28515625" bestFit="1" customWidth="1"/>
  </cols>
  <sheetData>
    <row r="1" spans="1:20" ht="15.75" thickBot="1" x14ac:dyDescent="0.3">
      <c r="A1" s="21" t="s">
        <v>78</v>
      </c>
      <c r="B1" s="22"/>
      <c r="C1" s="22"/>
      <c r="D1" s="22"/>
      <c r="E1" s="22"/>
      <c r="F1" s="22"/>
      <c r="G1" s="23"/>
      <c r="I1" s="21" t="s">
        <v>82</v>
      </c>
      <c r="J1" s="22"/>
      <c r="K1" s="22"/>
      <c r="L1" s="22"/>
      <c r="M1" s="23"/>
      <c r="O1" s="6" t="s">
        <v>178</v>
      </c>
      <c r="P1" s="7">
        <f>MIN(Таблица1[crystals])</f>
        <v>2</v>
      </c>
      <c r="R1" t="s">
        <v>109</v>
      </c>
      <c r="S1" s="10" t="s">
        <v>110</v>
      </c>
      <c r="T1" s="5" t="s">
        <v>111</v>
      </c>
    </row>
    <row r="2" spans="1:20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6" t="s">
        <v>107</v>
      </c>
      <c r="P2" s="7">
        <f>AVERAGE(Таблица1[crystals])</f>
        <v>10.728571428571428</v>
      </c>
      <c r="R2">
        <v>30000</v>
      </c>
      <c r="S2" s="10">
        <f>Table6[[#This Row],[Think Time]]*$P$6/1000/60</f>
        <v>22.792857142857144</v>
      </c>
      <c r="T2" s="10">
        <f>Table6[[#This Row],[Estimated Battle Time (mins)]]*COUNTA(Таблица2[hero-1])/60</f>
        <v>79.775000000000006</v>
      </c>
    </row>
    <row r="3" spans="1:20" ht="15.75" thickBot="1" x14ac:dyDescent="0.3">
      <c r="A3" t="s">
        <v>53</v>
      </c>
      <c r="B3" t="s">
        <v>56</v>
      </c>
      <c r="C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" t="s">
        <v>48</v>
      </c>
      <c r="E3" t="s">
        <v>33</v>
      </c>
      <c r="F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">
        <f>Таблица2[[#This Row],[team-1-win]]+Таблица2[[#This Row],[team-2-win]]</f>
        <v>1</v>
      </c>
      <c r="I3" t="s">
        <v>53</v>
      </c>
      <c r="J3" t="s">
        <v>56</v>
      </c>
      <c r="K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3" s="3">
        <f>IF(Table3[[#This Row],[battles]],Table3[[#This Row],[wins]]/Table3[[#This Row],[battles]],0)</f>
        <v>0.66666666666666663</v>
      </c>
      <c r="O3" s="6" t="s">
        <v>180</v>
      </c>
      <c r="P3" s="7">
        <f>MAX(Таблица1[crystals])</f>
        <v>25</v>
      </c>
      <c r="R3">
        <v>120000</v>
      </c>
      <c r="S3" s="10">
        <f>Table6[[#This Row],[Think Time]]*$P$6/1000/60</f>
        <v>91.171428571428578</v>
      </c>
      <c r="T3" s="10">
        <f>Table6[[#This Row],[Estimated Battle Time (mins)]]*COUNTA(Таблица2[hero-1])/60</f>
        <v>319.10000000000002</v>
      </c>
    </row>
    <row r="4" spans="1:20" ht="15.75" thickBot="1" x14ac:dyDescent="0.3">
      <c r="A4" t="s">
        <v>53</v>
      </c>
      <c r="B4" t="s">
        <v>56</v>
      </c>
      <c r="C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" t="s">
        <v>48</v>
      </c>
      <c r="E4" t="s">
        <v>43</v>
      </c>
      <c r="F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">
        <f>Таблица2[[#This Row],[team-1-win]]+Таблица2[[#This Row],[team-2-win]]</f>
        <v>1</v>
      </c>
      <c r="I4" t="s">
        <v>53</v>
      </c>
      <c r="J4" t="s">
        <v>48</v>
      </c>
      <c r="K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8</v>
      </c>
      <c r="M4" s="3">
        <f>IF(Table3[[#This Row],[battles]],Table3[[#This Row],[wins]]/Table3[[#This Row],[battles]],0)</f>
        <v>0.53333333333333333</v>
      </c>
      <c r="T4" s="10"/>
    </row>
    <row r="5" spans="1:20" ht="15.75" thickBot="1" x14ac:dyDescent="0.3">
      <c r="A5" t="s">
        <v>53</v>
      </c>
      <c r="B5" t="s">
        <v>56</v>
      </c>
      <c r="C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" t="s">
        <v>48</v>
      </c>
      <c r="E5" t="s">
        <v>45</v>
      </c>
      <c r="F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">
        <f>Таблица2[[#This Row],[team-1-win]]+Таблица2[[#This Row],[team-2-win]]</f>
        <v>1</v>
      </c>
      <c r="I5" t="s">
        <v>53</v>
      </c>
      <c r="J5" t="s">
        <v>33</v>
      </c>
      <c r="K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14</v>
      </c>
      <c r="M5" s="3">
        <f>IF(Table3[[#This Row],[battles]],Table3[[#This Row],[wins]]/Table3[[#This Row],[battles]],0)</f>
        <v>0.93333333333333335</v>
      </c>
      <c r="O5" s="6" t="s">
        <v>179</v>
      </c>
      <c r="P5" s="7">
        <f>MIN(Таблица1[turns])</f>
        <v>16</v>
      </c>
      <c r="T5" s="10"/>
    </row>
    <row r="6" spans="1:20" ht="15.75" thickBot="1" x14ac:dyDescent="0.3">
      <c r="A6" t="s">
        <v>53</v>
      </c>
      <c r="B6" t="s">
        <v>56</v>
      </c>
      <c r="C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" t="s">
        <v>48</v>
      </c>
      <c r="E6" t="s">
        <v>63</v>
      </c>
      <c r="F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">
        <f>Таблица2[[#This Row],[team-1-win]]+Таблица2[[#This Row],[team-2-win]]</f>
        <v>1</v>
      </c>
      <c r="I6" t="s">
        <v>53</v>
      </c>
      <c r="J6" t="s">
        <v>43</v>
      </c>
      <c r="K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8</v>
      </c>
      <c r="M6" s="3">
        <f>IF(Table3[[#This Row],[battles]],Table3[[#This Row],[wins]]/Table3[[#This Row],[battles]],0)</f>
        <v>0.53333333333333333</v>
      </c>
      <c r="O6" s="8" t="s">
        <v>108</v>
      </c>
      <c r="P6" s="9">
        <f>AVERAGE(Таблица1[turns])</f>
        <v>45.585714285714289</v>
      </c>
    </row>
    <row r="7" spans="1:20" ht="15.75" thickBot="1" x14ac:dyDescent="0.3">
      <c r="A7" t="s">
        <v>53</v>
      </c>
      <c r="B7" t="s">
        <v>56</v>
      </c>
      <c r="C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" t="s">
        <v>48</v>
      </c>
      <c r="E7" t="s">
        <v>38</v>
      </c>
      <c r="F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">
        <f>Таблица2[[#This Row],[team-1-win]]+Таблица2[[#This Row],[team-2-win]]</f>
        <v>1</v>
      </c>
      <c r="I7" t="s">
        <v>53</v>
      </c>
      <c r="J7" t="s">
        <v>45</v>
      </c>
      <c r="K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7" s="3">
        <f>IF(Table3[[#This Row],[battles]],Table3[[#This Row],[wins]]/Table3[[#This Row],[battles]],0)</f>
        <v>0.66666666666666663</v>
      </c>
      <c r="O7" s="8" t="s">
        <v>181</v>
      </c>
      <c r="P7" s="9">
        <f>MAX(Таблица1[turns])</f>
        <v>147</v>
      </c>
    </row>
    <row r="8" spans="1:20" x14ac:dyDescent="0.25">
      <c r="A8" t="s">
        <v>53</v>
      </c>
      <c r="B8" t="s">
        <v>56</v>
      </c>
      <c r="C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" t="s">
        <v>33</v>
      </c>
      <c r="E8" t="s">
        <v>43</v>
      </c>
      <c r="F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">
        <f>Таблица2[[#This Row],[team-1-win]]+Таблица2[[#This Row],[team-2-win]]</f>
        <v>1</v>
      </c>
      <c r="I8" t="s">
        <v>53</v>
      </c>
      <c r="J8" t="s">
        <v>63</v>
      </c>
      <c r="K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9</v>
      </c>
      <c r="M8" s="3">
        <f>IF(Table3[[#This Row],[battles]],Table3[[#This Row],[wins]]/Table3[[#This Row],[battles]],0)</f>
        <v>0.6</v>
      </c>
    </row>
    <row r="9" spans="1:20" x14ac:dyDescent="0.25">
      <c r="A9" t="s">
        <v>53</v>
      </c>
      <c r="B9" t="s">
        <v>56</v>
      </c>
      <c r="C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" t="s">
        <v>33</v>
      </c>
      <c r="E9" t="s">
        <v>45</v>
      </c>
      <c r="F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">
        <f>Таблица2[[#This Row],[team-1-win]]+Таблица2[[#This Row],[team-2-win]]</f>
        <v>1</v>
      </c>
      <c r="I9" t="s">
        <v>53</v>
      </c>
      <c r="J9" t="s">
        <v>38</v>
      </c>
      <c r="K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12</v>
      </c>
      <c r="M9" s="3">
        <f>IF(Table3[[#This Row],[battles]],Table3[[#This Row],[wins]]/Table3[[#This Row],[battles]],0)</f>
        <v>0.8</v>
      </c>
    </row>
    <row r="10" spans="1:20" x14ac:dyDescent="0.25">
      <c r="A10" t="s">
        <v>53</v>
      </c>
      <c r="B10" t="s">
        <v>56</v>
      </c>
      <c r="C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" t="s">
        <v>33</v>
      </c>
      <c r="E10" t="s">
        <v>63</v>
      </c>
      <c r="F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">
        <f>Таблица2[[#This Row],[team-1-win]]+Таблица2[[#This Row],[team-2-win]]</f>
        <v>1</v>
      </c>
      <c r="I10" t="s">
        <v>56</v>
      </c>
      <c r="J10" t="s">
        <v>48</v>
      </c>
      <c r="K1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4</v>
      </c>
      <c r="M10" s="3">
        <f>IF(Table3[[#This Row],[battles]],Table3[[#This Row],[wins]]/Table3[[#This Row],[battles]],0)</f>
        <v>0.26666666666666666</v>
      </c>
    </row>
    <row r="11" spans="1:20" x14ac:dyDescent="0.25">
      <c r="A11" t="s">
        <v>53</v>
      </c>
      <c r="B11" t="s">
        <v>56</v>
      </c>
      <c r="C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" t="s">
        <v>33</v>
      </c>
      <c r="E11" t="s">
        <v>38</v>
      </c>
      <c r="F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">
        <f>Таблица2[[#This Row],[team-1-win]]+Таблица2[[#This Row],[team-2-win]]</f>
        <v>1</v>
      </c>
      <c r="I11" t="s">
        <v>56</v>
      </c>
      <c r="J11" t="s">
        <v>33</v>
      </c>
      <c r="K11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1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7</v>
      </c>
      <c r="M11" s="3">
        <f>IF(Table3[[#This Row],[battles]],Table3[[#This Row],[wins]]/Table3[[#This Row],[battles]],0)</f>
        <v>0.46666666666666667</v>
      </c>
    </row>
    <row r="12" spans="1:20" x14ac:dyDescent="0.25">
      <c r="A12" t="s">
        <v>53</v>
      </c>
      <c r="B12" t="s">
        <v>56</v>
      </c>
      <c r="C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" t="s">
        <v>43</v>
      </c>
      <c r="E12" t="s">
        <v>45</v>
      </c>
      <c r="F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">
        <f>Таблица2[[#This Row],[team-1-win]]+Таблица2[[#This Row],[team-2-win]]</f>
        <v>1</v>
      </c>
      <c r="I12" t="s">
        <v>56</v>
      </c>
      <c r="J12" t="s">
        <v>43</v>
      </c>
      <c r="K12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2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7</v>
      </c>
      <c r="M12" s="3">
        <f>IF(Table3[[#This Row],[battles]],Table3[[#This Row],[wins]]/Table3[[#This Row],[battles]],0)</f>
        <v>0.46666666666666667</v>
      </c>
    </row>
    <row r="13" spans="1:20" x14ac:dyDescent="0.25">
      <c r="A13" t="s">
        <v>53</v>
      </c>
      <c r="B13" t="s">
        <v>56</v>
      </c>
      <c r="C1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" t="s">
        <v>43</v>
      </c>
      <c r="E13" t="s">
        <v>63</v>
      </c>
      <c r="F1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">
        <f>Таблица2[[#This Row],[team-1-win]]+Таблица2[[#This Row],[team-2-win]]</f>
        <v>1</v>
      </c>
      <c r="I13" t="s">
        <v>56</v>
      </c>
      <c r="J13" t="s">
        <v>45</v>
      </c>
      <c r="K1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7</v>
      </c>
      <c r="M13" s="3">
        <f>IF(Table3[[#This Row],[battles]],Table3[[#This Row],[wins]]/Table3[[#This Row],[battles]],0)</f>
        <v>0.46666666666666667</v>
      </c>
    </row>
    <row r="14" spans="1:20" x14ac:dyDescent="0.25">
      <c r="A14" t="s">
        <v>53</v>
      </c>
      <c r="B14" t="s">
        <v>56</v>
      </c>
      <c r="C1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" t="s">
        <v>43</v>
      </c>
      <c r="E14" t="s">
        <v>38</v>
      </c>
      <c r="F1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">
        <f>Таблица2[[#This Row],[team-1-win]]+Таблица2[[#This Row],[team-2-win]]</f>
        <v>1</v>
      </c>
      <c r="I14" t="s">
        <v>56</v>
      </c>
      <c r="J14" t="s">
        <v>63</v>
      </c>
      <c r="K1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8</v>
      </c>
      <c r="M14" s="3">
        <f>IF(Table3[[#This Row],[battles]],Table3[[#This Row],[wins]]/Table3[[#This Row],[battles]],0)</f>
        <v>0.53333333333333333</v>
      </c>
    </row>
    <row r="15" spans="1:20" x14ac:dyDescent="0.25">
      <c r="A15" t="s">
        <v>53</v>
      </c>
      <c r="B15" t="s">
        <v>56</v>
      </c>
      <c r="C1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" t="s">
        <v>45</v>
      </c>
      <c r="E15" t="s">
        <v>63</v>
      </c>
      <c r="F1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">
        <f>Таблица2[[#This Row],[team-1-win]]+Таблица2[[#This Row],[team-2-win]]</f>
        <v>1</v>
      </c>
      <c r="I15" t="s">
        <v>56</v>
      </c>
      <c r="J15" t="s">
        <v>38</v>
      </c>
      <c r="K1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15" s="3">
        <f>IF(Table3[[#This Row],[battles]],Table3[[#This Row],[wins]]/Table3[[#This Row],[battles]],0)</f>
        <v>0.66666666666666663</v>
      </c>
    </row>
    <row r="16" spans="1:20" x14ac:dyDescent="0.25">
      <c r="A16" t="s">
        <v>53</v>
      </c>
      <c r="B16" t="s">
        <v>56</v>
      </c>
      <c r="C1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" t="s">
        <v>45</v>
      </c>
      <c r="E16" t="s">
        <v>38</v>
      </c>
      <c r="F1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">
        <f>Таблица2[[#This Row],[team-1-win]]+Таблица2[[#This Row],[team-2-win]]</f>
        <v>1</v>
      </c>
      <c r="I16" t="s">
        <v>48</v>
      </c>
      <c r="J16" t="s">
        <v>33</v>
      </c>
      <c r="K1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16" s="3">
        <f>IF(Table3[[#This Row],[battles]],Table3[[#This Row],[wins]]/Table3[[#This Row],[battles]],0)</f>
        <v>0.4</v>
      </c>
    </row>
    <row r="17" spans="1:13" x14ac:dyDescent="0.25">
      <c r="A17" t="s">
        <v>53</v>
      </c>
      <c r="B17" t="s">
        <v>56</v>
      </c>
      <c r="C1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" t="s">
        <v>63</v>
      </c>
      <c r="E17" t="s">
        <v>38</v>
      </c>
      <c r="F1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">
        <f>Таблица2[[#This Row],[team-1-win]]+Таблица2[[#This Row],[team-2-win]]</f>
        <v>1</v>
      </c>
      <c r="I17" t="s">
        <v>48</v>
      </c>
      <c r="J17" t="s">
        <v>43</v>
      </c>
      <c r="K1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2</v>
      </c>
      <c r="M17" s="3">
        <f>IF(Table3[[#This Row],[battles]],Table3[[#This Row],[wins]]/Table3[[#This Row],[battles]],0)</f>
        <v>0.13333333333333333</v>
      </c>
    </row>
    <row r="18" spans="1:13" x14ac:dyDescent="0.25">
      <c r="A18" t="s">
        <v>53</v>
      </c>
      <c r="B18" t="s">
        <v>48</v>
      </c>
      <c r="C1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" t="s">
        <v>56</v>
      </c>
      <c r="E18" t="s">
        <v>33</v>
      </c>
      <c r="F1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">
        <f>Таблица2[[#This Row],[team-1-win]]+Таблица2[[#This Row],[team-2-win]]</f>
        <v>1</v>
      </c>
      <c r="I18" t="s">
        <v>48</v>
      </c>
      <c r="J18" t="s">
        <v>45</v>
      </c>
      <c r="K1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18" s="3">
        <f>IF(Table3[[#This Row],[battles]],Table3[[#This Row],[wins]]/Table3[[#This Row],[battles]],0)</f>
        <v>0.4</v>
      </c>
    </row>
    <row r="19" spans="1:13" x14ac:dyDescent="0.25">
      <c r="A19" t="s">
        <v>53</v>
      </c>
      <c r="B19" t="s">
        <v>48</v>
      </c>
      <c r="C1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" t="s">
        <v>56</v>
      </c>
      <c r="E19" t="s">
        <v>43</v>
      </c>
      <c r="F1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">
        <f>Таблица2[[#This Row],[team-1-win]]+Таблица2[[#This Row],[team-2-win]]</f>
        <v>1</v>
      </c>
      <c r="I19" t="s">
        <v>48</v>
      </c>
      <c r="J19" t="s">
        <v>63</v>
      </c>
      <c r="K1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5</v>
      </c>
      <c r="M19" s="3">
        <f>IF(Table3[[#This Row],[battles]],Table3[[#This Row],[wins]]/Table3[[#This Row],[battles]],0)</f>
        <v>0.33333333333333331</v>
      </c>
    </row>
    <row r="20" spans="1:13" x14ac:dyDescent="0.25">
      <c r="A20" t="s">
        <v>53</v>
      </c>
      <c r="B20" t="s">
        <v>48</v>
      </c>
      <c r="C2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" t="s">
        <v>56</v>
      </c>
      <c r="E20" t="s">
        <v>45</v>
      </c>
      <c r="F2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">
        <f>Таблица2[[#This Row],[team-1-win]]+Таблица2[[#This Row],[team-2-win]]</f>
        <v>1</v>
      </c>
      <c r="I20" t="s">
        <v>48</v>
      </c>
      <c r="J20" t="s">
        <v>38</v>
      </c>
      <c r="K2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20" s="3">
        <f>IF(Table3[[#This Row],[battles]],Table3[[#This Row],[wins]]/Table3[[#This Row],[battles]],0)</f>
        <v>0.4</v>
      </c>
    </row>
    <row r="21" spans="1:13" x14ac:dyDescent="0.25">
      <c r="A21" t="s">
        <v>53</v>
      </c>
      <c r="B21" t="s">
        <v>48</v>
      </c>
      <c r="C2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1" t="s">
        <v>56</v>
      </c>
      <c r="E21" t="s">
        <v>63</v>
      </c>
      <c r="F2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1">
        <f>Таблица2[[#This Row],[team-1-win]]+Таблица2[[#This Row],[team-2-win]]</f>
        <v>1</v>
      </c>
      <c r="I21" t="s">
        <v>33</v>
      </c>
      <c r="J21" t="s">
        <v>43</v>
      </c>
      <c r="K21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1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5</v>
      </c>
      <c r="M21" s="3">
        <f>IF(Table3[[#This Row],[battles]],Table3[[#This Row],[wins]]/Table3[[#This Row],[battles]],0)</f>
        <v>0.33333333333333331</v>
      </c>
    </row>
    <row r="22" spans="1:13" x14ac:dyDescent="0.25">
      <c r="A22" t="s">
        <v>53</v>
      </c>
      <c r="B22" t="s">
        <v>48</v>
      </c>
      <c r="C2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2" t="s">
        <v>56</v>
      </c>
      <c r="E22" t="s">
        <v>38</v>
      </c>
      <c r="F2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2">
        <f>Таблица2[[#This Row],[team-1-win]]+Таблица2[[#This Row],[team-2-win]]</f>
        <v>1</v>
      </c>
      <c r="I22" t="s">
        <v>33</v>
      </c>
      <c r="J22" t="s">
        <v>45</v>
      </c>
      <c r="K22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2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9</v>
      </c>
      <c r="M22" s="3">
        <f>IF(Table3[[#This Row],[battles]],Table3[[#This Row],[wins]]/Table3[[#This Row],[battles]],0)</f>
        <v>0.6</v>
      </c>
    </row>
    <row r="23" spans="1:13" x14ac:dyDescent="0.25">
      <c r="A23" t="s">
        <v>53</v>
      </c>
      <c r="B23" t="s">
        <v>48</v>
      </c>
      <c r="C2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3" t="s">
        <v>33</v>
      </c>
      <c r="E23" t="s">
        <v>43</v>
      </c>
      <c r="F2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3">
        <f>Таблица2[[#This Row],[team-1-win]]+Таблица2[[#This Row],[team-2-win]]</f>
        <v>1</v>
      </c>
      <c r="I23" t="s">
        <v>33</v>
      </c>
      <c r="J23" t="s">
        <v>63</v>
      </c>
      <c r="K2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7</v>
      </c>
      <c r="M23" s="3">
        <f>IF(Table3[[#This Row],[battles]],Table3[[#This Row],[wins]]/Table3[[#This Row],[battles]],0)</f>
        <v>0.46666666666666667</v>
      </c>
    </row>
    <row r="24" spans="1:13" x14ac:dyDescent="0.25">
      <c r="A24" t="s">
        <v>53</v>
      </c>
      <c r="B24" t="s">
        <v>48</v>
      </c>
      <c r="C2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4" t="s">
        <v>33</v>
      </c>
      <c r="E24" t="s">
        <v>45</v>
      </c>
      <c r="F2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4">
        <f>Таблица2[[#This Row],[team-1-win]]+Таблица2[[#This Row],[team-2-win]]</f>
        <v>1</v>
      </c>
      <c r="I24" t="s">
        <v>33</v>
      </c>
      <c r="J24" t="s">
        <v>38</v>
      </c>
      <c r="K2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9</v>
      </c>
      <c r="M24" s="3">
        <f>IF(Table3[[#This Row],[battles]],Table3[[#This Row],[wins]]/Table3[[#This Row],[battles]],0)</f>
        <v>0.6</v>
      </c>
    </row>
    <row r="25" spans="1:13" x14ac:dyDescent="0.25">
      <c r="A25" t="s">
        <v>53</v>
      </c>
      <c r="B25" t="s">
        <v>48</v>
      </c>
      <c r="C2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5" t="s">
        <v>33</v>
      </c>
      <c r="E25" t="s">
        <v>63</v>
      </c>
      <c r="F2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5">
        <f>Таблица2[[#This Row],[team-1-win]]+Таблица2[[#This Row],[team-2-win]]</f>
        <v>1</v>
      </c>
      <c r="I25" t="s">
        <v>43</v>
      </c>
      <c r="J25" t="s">
        <v>45</v>
      </c>
      <c r="K2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3</v>
      </c>
      <c r="M25" s="3">
        <f>IF(Table3[[#This Row],[battles]],Table3[[#This Row],[wins]]/Table3[[#This Row],[battles]],0)</f>
        <v>0.2</v>
      </c>
    </row>
    <row r="26" spans="1:13" x14ac:dyDescent="0.25">
      <c r="A26" t="s">
        <v>53</v>
      </c>
      <c r="B26" t="s">
        <v>48</v>
      </c>
      <c r="C2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6" t="s">
        <v>33</v>
      </c>
      <c r="E26" t="s">
        <v>38</v>
      </c>
      <c r="F2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6">
        <f>Таблица2[[#This Row],[team-1-win]]+Таблица2[[#This Row],[team-2-win]]</f>
        <v>1</v>
      </c>
      <c r="I26" t="s">
        <v>43</v>
      </c>
      <c r="J26" t="s">
        <v>63</v>
      </c>
      <c r="K2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5</v>
      </c>
      <c r="M26" s="3">
        <f>IF(Table3[[#This Row],[battles]],Table3[[#This Row],[wins]]/Table3[[#This Row],[battles]],0)</f>
        <v>0.33333333333333331</v>
      </c>
    </row>
    <row r="27" spans="1:13" x14ac:dyDescent="0.25">
      <c r="A27" t="s">
        <v>53</v>
      </c>
      <c r="B27" t="s">
        <v>48</v>
      </c>
      <c r="C2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7" t="s">
        <v>43</v>
      </c>
      <c r="E27" t="s">
        <v>45</v>
      </c>
      <c r="F2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7">
        <f>Таблица2[[#This Row],[team-1-win]]+Таблица2[[#This Row],[team-2-win]]</f>
        <v>1</v>
      </c>
      <c r="I27" t="s">
        <v>43</v>
      </c>
      <c r="J27" t="s">
        <v>38</v>
      </c>
      <c r="K2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7</v>
      </c>
      <c r="M27" s="3">
        <f>IF(Table3[[#This Row],[battles]],Table3[[#This Row],[wins]]/Table3[[#This Row],[battles]],0)</f>
        <v>0.46666666666666667</v>
      </c>
    </row>
    <row r="28" spans="1:13" x14ac:dyDescent="0.25">
      <c r="A28" t="s">
        <v>53</v>
      </c>
      <c r="B28" t="s">
        <v>48</v>
      </c>
      <c r="C2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8" t="s">
        <v>43</v>
      </c>
      <c r="E28" t="s">
        <v>63</v>
      </c>
      <c r="F2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8">
        <f>Таблица2[[#This Row],[team-1-win]]+Таблица2[[#This Row],[team-2-win]]</f>
        <v>1</v>
      </c>
      <c r="I28" t="s">
        <v>45</v>
      </c>
      <c r="J28" t="s">
        <v>63</v>
      </c>
      <c r="K2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7</v>
      </c>
      <c r="M28" s="3">
        <f>IF(Table3[[#This Row],[battles]],Table3[[#This Row],[wins]]/Table3[[#This Row],[battles]],0)</f>
        <v>0.46666666666666667</v>
      </c>
    </row>
    <row r="29" spans="1:13" x14ac:dyDescent="0.25">
      <c r="A29" t="s">
        <v>53</v>
      </c>
      <c r="B29" t="s">
        <v>48</v>
      </c>
      <c r="C2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9" t="s">
        <v>43</v>
      </c>
      <c r="E29" t="s">
        <v>38</v>
      </c>
      <c r="F2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9">
        <f>Таблица2[[#This Row],[team-1-win]]+Таблица2[[#This Row],[team-2-win]]</f>
        <v>1</v>
      </c>
      <c r="I29" t="s">
        <v>45</v>
      </c>
      <c r="J29" t="s">
        <v>38</v>
      </c>
      <c r="K2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13</v>
      </c>
      <c r="M29" s="3">
        <f>IF(Table3[[#This Row],[battles]],Table3[[#This Row],[wins]]/Table3[[#This Row],[battles]],0)</f>
        <v>0.8666666666666667</v>
      </c>
    </row>
    <row r="30" spans="1:13" x14ac:dyDescent="0.25">
      <c r="A30" t="s">
        <v>53</v>
      </c>
      <c r="B30" t="s">
        <v>48</v>
      </c>
      <c r="C3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0" t="s">
        <v>45</v>
      </c>
      <c r="E30" t="s">
        <v>63</v>
      </c>
      <c r="F3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0">
        <f>Таблица2[[#This Row],[team-1-win]]+Таблица2[[#This Row],[team-2-win]]</f>
        <v>1</v>
      </c>
      <c r="I30" t="s">
        <v>63</v>
      </c>
      <c r="J30" t="s">
        <v>38</v>
      </c>
      <c r="K3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3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30" s="3">
        <f>IF(Table3[[#This Row],[battles]],Table3[[#This Row],[wins]]/Table3[[#This Row],[battles]],0)</f>
        <v>0.4</v>
      </c>
    </row>
    <row r="31" spans="1:13" x14ac:dyDescent="0.25">
      <c r="A31" t="s">
        <v>53</v>
      </c>
      <c r="B31" t="s">
        <v>48</v>
      </c>
      <c r="C3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1" t="s">
        <v>45</v>
      </c>
      <c r="E31" t="s">
        <v>38</v>
      </c>
      <c r="F3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1">
        <f>Таблица2[[#This Row],[team-1-win]]+Таблица2[[#This Row],[team-2-win]]</f>
        <v>1</v>
      </c>
    </row>
    <row r="32" spans="1:13" x14ac:dyDescent="0.25">
      <c r="A32" t="s">
        <v>53</v>
      </c>
      <c r="B32" t="s">
        <v>48</v>
      </c>
      <c r="C3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2" t="s">
        <v>63</v>
      </c>
      <c r="E32" t="s">
        <v>38</v>
      </c>
      <c r="F3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2">
        <f>Таблица2[[#This Row],[team-1-win]]+Таблица2[[#This Row],[team-2-win]]</f>
        <v>1</v>
      </c>
    </row>
    <row r="33" spans="1:7" x14ac:dyDescent="0.25">
      <c r="A33" t="s">
        <v>53</v>
      </c>
      <c r="B33" t="s">
        <v>33</v>
      </c>
      <c r="C3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3" t="s">
        <v>56</v>
      </c>
      <c r="E33" t="s">
        <v>48</v>
      </c>
      <c r="F3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3">
        <f>Таблица2[[#This Row],[team-1-win]]+Таблица2[[#This Row],[team-2-win]]</f>
        <v>1</v>
      </c>
    </row>
    <row r="34" spans="1:7" x14ac:dyDescent="0.25">
      <c r="A34" t="s">
        <v>53</v>
      </c>
      <c r="B34" t="s">
        <v>33</v>
      </c>
      <c r="C3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4" t="s">
        <v>56</v>
      </c>
      <c r="E34" t="s">
        <v>43</v>
      </c>
      <c r="F3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4">
        <f>Таблица2[[#This Row],[team-1-win]]+Таблица2[[#This Row],[team-2-win]]</f>
        <v>1</v>
      </c>
    </row>
    <row r="35" spans="1:7" x14ac:dyDescent="0.25">
      <c r="A35" t="s">
        <v>53</v>
      </c>
      <c r="B35" t="s">
        <v>33</v>
      </c>
      <c r="C3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5" t="s">
        <v>56</v>
      </c>
      <c r="E35" t="s">
        <v>45</v>
      </c>
      <c r="F3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5">
        <f>Таблица2[[#This Row],[team-1-win]]+Таблица2[[#This Row],[team-2-win]]</f>
        <v>1</v>
      </c>
    </row>
    <row r="36" spans="1:7" x14ac:dyDescent="0.25">
      <c r="A36" t="s">
        <v>53</v>
      </c>
      <c r="B36" t="s">
        <v>33</v>
      </c>
      <c r="C3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6" t="s">
        <v>56</v>
      </c>
      <c r="E36" t="s">
        <v>63</v>
      </c>
      <c r="F3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6">
        <f>Таблица2[[#This Row],[team-1-win]]+Таблица2[[#This Row],[team-2-win]]</f>
        <v>1</v>
      </c>
    </row>
    <row r="37" spans="1:7" x14ac:dyDescent="0.25">
      <c r="A37" t="s">
        <v>53</v>
      </c>
      <c r="B37" t="s">
        <v>33</v>
      </c>
      <c r="C3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7" t="s">
        <v>56</v>
      </c>
      <c r="E37" t="s">
        <v>38</v>
      </c>
      <c r="F3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7">
        <f>Таблица2[[#This Row],[team-1-win]]+Таблица2[[#This Row],[team-2-win]]</f>
        <v>1</v>
      </c>
    </row>
    <row r="38" spans="1:7" x14ac:dyDescent="0.25">
      <c r="A38" t="s">
        <v>53</v>
      </c>
      <c r="B38" t="s">
        <v>33</v>
      </c>
      <c r="C3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8" t="s">
        <v>48</v>
      </c>
      <c r="E38" t="s">
        <v>43</v>
      </c>
      <c r="F3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8">
        <f>Таблица2[[#This Row],[team-1-win]]+Таблица2[[#This Row],[team-2-win]]</f>
        <v>1</v>
      </c>
    </row>
    <row r="39" spans="1:7" x14ac:dyDescent="0.25">
      <c r="A39" t="s">
        <v>53</v>
      </c>
      <c r="B39" t="s">
        <v>33</v>
      </c>
      <c r="C3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9" t="s">
        <v>48</v>
      </c>
      <c r="E39" t="s">
        <v>45</v>
      </c>
      <c r="F3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9">
        <f>Таблица2[[#This Row],[team-1-win]]+Таблица2[[#This Row],[team-2-win]]</f>
        <v>1</v>
      </c>
    </row>
    <row r="40" spans="1:7" x14ac:dyDescent="0.25">
      <c r="A40" t="s">
        <v>53</v>
      </c>
      <c r="B40" t="s">
        <v>33</v>
      </c>
      <c r="C4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0" t="s">
        <v>48</v>
      </c>
      <c r="E40" t="s">
        <v>63</v>
      </c>
      <c r="F4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0">
        <f>Таблица2[[#This Row],[team-1-win]]+Таблица2[[#This Row],[team-2-win]]</f>
        <v>1</v>
      </c>
    </row>
    <row r="41" spans="1:7" x14ac:dyDescent="0.25">
      <c r="A41" t="s">
        <v>53</v>
      </c>
      <c r="B41" t="s">
        <v>33</v>
      </c>
      <c r="C4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1" t="s">
        <v>48</v>
      </c>
      <c r="E41" t="s">
        <v>38</v>
      </c>
      <c r="F4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1">
        <f>Таблица2[[#This Row],[team-1-win]]+Таблица2[[#This Row],[team-2-win]]</f>
        <v>1</v>
      </c>
    </row>
    <row r="42" spans="1:7" x14ac:dyDescent="0.25">
      <c r="A42" t="s">
        <v>53</v>
      </c>
      <c r="B42" t="s">
        <v>33</v>
      </c>
      <c r="C4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2" t="s">
        <v>43</v>
      </c>
      <c r="E42" t="s">
        <v>45</v>
      </c>
      <c r="F4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2">
        <f>Таблица2[[#This Row],[team-1-win]]+Таблица2[[#This Row],[team-2-win]]</f>
        <v>1</v>
      </c>
    </row>
    <row r="43" spans="1:7" x14ac:dyDescent="0.25">
      <c r="A43" t="s">
        <v>53</v>
      </c>
      <c r="B43" t="s">
        <v>33</v>
      </c>
      <c r="C4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3" t="s">
        <v>43</v>
      </c>
      <c r="E43" t="s">
        <v>63</v>
      </c>
      <c r="F4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3">
        <f>Таблица2[[#This Row],[team-1-win]]+Таблица2[[#This Row],[team-2-win]]</f>
        <v>1</v>
      </c>
    </row>
    <row r="44" spans="1:7" x14ac:dyDescent="0.25">
      <c r="A44" t="s">
        <v>53</v>
      </c>
      <c r="B44" t="s">
        <v>33</v>
      </c>
      <c r="C4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4" t="s">
        <v>43</v>
      </c>
      <c r="E44" t="s">
        <v>38</v>
      </c>
      <c r="F4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4">
        <f>Таблица2[[#This Row],[team-1-win]]+Таблица2[[#This Row],[team-2-win]]</f>
        <v>1</v>
      </c>
    </row>
    <row r="45" spans="1:7" x14ac:dyDescent="0.25">
      <c r="A45" t="s">
        <v>53</v>
      </c>
      <c r="B45" t="s">
        <v>33</v>
      </c>
      <c r="C4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5" t="s">
        <v>45</v>
      </c>
      <c r="E45" t="s">
        <v>63</v>
      </c>
      <c r="F4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5">
        <f>Таблица2[[#This Row],[team-1-win]]+Таблица2[[#This Row],[team-2-win]]</f>
        <v>1</v>
      </c>
    </row>
    <row r="46" spans="1:7" x14ac:dyDescent="0.25">
      <c r="A46" t="s">
        <v>53</v>
      </c>
      <c r="B46" t="s">
        <v>33</v>
      </c>
      <c r="C4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6" t="s">
        <v>45</v>
      </c>
      <c r="E46" t="s">
        <v>38</v>
      </c>
      <c r="F4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6">
        <f>Таблица2[[#This Row],[team-1-win]]+Таблица2[[#This Row],[team-2-win]]</f>
        <v>1</v>
      </c>
    </row>
    <row r="47" spans="1:7" x14ac:dyDescent="0.25">
      <c r="A47" t="s">
        <v>53</v>
      </c>
      <c r="B47" t="s">
        <v>33</v>
      </c>
      <c r="C4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7" t="s">
        <v>63</v>
      </c>
      <c r="E47" t="s">
        <v>38</v>
      </c>
      <c r="F4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7">
        <f>Таблица2[[#This Row],[team-1-win]]+Таблица2[[#This Row],[team-2-win]]</f>
        <v>1</v>
      </c>
    </row>
    <row r="48" spans="1:7" x14ac:dyDescent="0.25">
      <c r="A48" t="s">
        <v>53</v>
      </c>
      <c r="B48" t="s">
        <v>43</v>
      </c>
      <c r="C4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8" t="s">
        <v>56</v>
      </c>
      <c r="E48" t="s">
        <v>48</v>
      </c>
      <c r="F4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8">
        <f>Таблица2[[#This Row],[team-1-win]]+Таблица2[[#This Row],[team-2-win]]</f>
        <v>1</v>
      </c>
    </row>
    <row r="49" spans="1:7" x14ac:dyDescent="0.25">
      <c r="A49" t="s">
        <v>53</v>
      </c>
      <c r="B49" t="s">
        <v>43</v>
      </c>
      <c r="C4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9" t="s">
        <v>56</v>
      </c>
      <c r="E49" t="s">
        <v>33</v>
      </c>
      <c r="F4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9">
        <f>Таблица2[[#This Row],[team-1-win]]+Таблица2[[#This Row],[team-2-win]]</f>
        <v>1</v>
      </c>
    </row>
    <row r="50" spans="1:7" x14ac:dyDescent="0.25">
      <c r="A50" t="s">
        <v>53</v>
      </c>
      <c r="B50" t="s">
        <v>43</v>
      </c>
      <c r="C5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0" t="s">
        <v>56</v>
      </c>
      <c r="E50" t="s">
        <v>45</v>
      </c>
      <c r="F5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0">
        <f>Таблица2[[#This Row],[team-1-win]]+Таблица2[[#This Row],[team-2-win]]</f>
        <v>1</v>
      </c>
    </row>
    <row r="51" spans="1:7" x14ac:dyDescent="0.25">
      <c r="A51" t="s">
        <v>53</v>
      </c>
      <c r="B51" t="s">
        <v>43</v>
      </c>
      <c r="C5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1" t="s">
        <v>56</v>
      </c>
      <c r="E51" t="s">
        <v>63</v>
      </c>
      <c r="F5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1">
        <f>Таблица2[[#This Row],[team-1-win]]+Таблица2[[#This Row],[team-2-win]]</f>
        <v>1</v>
      </c>
    </row>
    <row r="52" spans="1:7" x14ac:dyDescent="0.25">
      <c r="A52" t="s">
        <v>53</v>
      </c>
      <c r="B52" t="s">
        <v>43</v>
      </c>
      <c r="C5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2" t="s">
        <v>56</v>
      </c>
      <c r="E52" t="s">
        <v>38</v>
      </c>
      <c r="F5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2">
        <f>Таблица2[[#This Row],[team-1-win]]+Таблица2[[#This Row],[team-2-win]]</f>
        <v>1</v>
      </c>
    </row>
    <row r="53" spans="1:7" x14ac:dyDescent="0.25">
      <c r="A53" t="s">
        <v>53</v>
      </c>
      <c r="B53" t="s">
        <v>43</v>
      </c>
      <c r="C5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3" t="s">
        <v>48</v>
      </c>
      <c r="E53" t="s">
        <v>33</v>
      </c>
      <c r="F5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3">
        <f>Таблица2[[#This Row],[team-1-win]]+Таблица2[[#This Row],[team-2-win]]</f>
        <v>1</v>
      </c>
    </row>
    <row r="54" spans="1:7" x14ac:dyDescent="0.25">
      <c r="A54" t="s">
        <v>53</v>
      </c>
      <c r="B54" t="s">
        <v>43</v>
      </c>
      <c r="C5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4" t="s">
        <v>48</v>
      </c>
      <c r="E54" t="s">
        <v>45</v>
      </c>
      <c r="F5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4">
        <f>Таблица2[[#This Row],[team-1-win]]+Таблица2[[#This Row],[team-2-win]]</f>
        <v>1</v>
      </c>
    </row>
    <row r="55" spans="1:7" x14ac:dyDescent="0.25">
      <c r="A55" t="s">
        <v>53</v>
      </c>
      <c r="B55" t="s">
        <v>43</v>
      </c>
      <c r="C5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5" t="s">
        <v>48</v>
      </c>
      <c r="E55" t="s">
        <v>63</v>
      </c>
      <c r="F5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5">
        <f>Таблица2[[#This Row],[team-1-win]]+Таблица2[[#This Row],[team-2-win]]</f>
        <v>1</v>
      </c>
    </row>
    <row r="56" spans="1:7" x14ac:dyDescent="0.25">
      <c r="A56" t="s">
        <v>53</v>
      </c>
      <c r="B56" t="s">
        <v>43</v>
      </c>
      <c r="C5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6" t="s">
        <v>48</v>
      </c>
      <c r="E56" t="s">
        <v>38</v>
      </c>
      <c r="F5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6">
        <f>Таблица2[[#This Row],[team-1-win]]+Таблица2[[#This Row],[team-2-win]]</f>
        <v>1</v>
      </c>
    </row>
    <row r="57" spans="1:7" x14ac:dyDescent="0.25">
      <c r="A57" t="s">
        <v>53</v>
      </c>
      <c r="B57" t="s">
        <v>43</v>
      </c>
      <c r="C5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7" t="s">
        <v>33</v>
      </c>
      <c r="E57" t="s">
        <v>45</v>
      </c>
      <c r="F5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7">
        <f>Таблица2[[#This Row],[team-1-win]]+Таблица2[[#This Row],[team-2-win]]</f>
        <v>1</v>
      </c>
    </row>
    <row r="58" spans="1:7" x14ac:dyDescent="0.25">
      <c r="A58" t="s">
        <v>53</v>
      </c>
      <c r="B58" t="s">
        <v>43</v>
      </c>
      <c r="C5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8" t="s">
        <v>33</v>
      </c>
      <c r="E58" t="s">
        <v>63</v>
      </c>
      <c r="F5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8">
        <f>Таблица2[[#This Row],[team-1-win]]+Таблица2[[#This Row],[team-2-win]]</f>
        <v>1</v>
      </c>
    </row>
    <row r="59" spans="1:7" x14ac:dyDescent="0.25">
      <c r="A59" t="s">
        <v>53</v>
      </c>
      <c r="B59" t="s">
        <v>43</v>
      </c>
      <c r="C5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9" t="s">
        <v>33</v>
      </c>
      <c r="E59" t="s">
        <v>38</v>
      </c>
      <c r="F5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9">
        <f>Таблица2[[#This Row],[team-1-win]]+Таблица2[[#This Row],[team-2-win]]</f>
        <v>1</v>
      </c>
    </row>
    <row r="60" spans="1:7" x14ac:dyDescent="0.25">
      <c r="A60" t="s">
        <v>53</v>
      </c>
      <c r="B60" t="s">
        <v>43</v>
      </c>
      <c r="C6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0" t="s">
        <v>45</v>
      </c>
      <c r="E60" t="s">
        <v>63</v>
      </c>
      <c r="F6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0">
        <f>Таблица2[[#This Row],[team-1-win]]+Таблица2[[#This Row],[team-2-win]]</f>
        <v>1</v>
      </c>
    </row>
    <row r="61" spans="1:7" x14ac:dyDescent="0.25">
      <c r="A61" t="s">
        <v>53</v>
      </c>
      <c r="B61" t="s">
        <v>43</v>
      </c>
      <c r="C6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1" t="s">
        <v>45</v>
      </c>
      <c r="E61" t="s">
        <v>38</v>
      </c>
      <c r="F6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1">
        <f>Таблица2[[#This Row],[team-1-win]]+Таблица2[[#This Row],[team-2-win]]</f>
        <v>1</v>
      </c>
    </row>
    <row r="62" spans="1:7" x14ac:dyDescent="0.25">
      <c r="A62" t="s">
        <v>53</v>
      </c>
      <c r="B62" t="s">
        <v>43</v>
      </c>
      <c r="C6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2" t="s">
        <v>63</v>
      </c>
      <c r="E62" t="s">
        <v>38</v>
      </c>
      <c r="F6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2">
        <f>Таблица2[[#This Row],[team-1-win]]+Таблица2[[#This Row],[team-2-win]]</f>
        <v>1</v>
      </c>
    </row>
    <row r="63" spans="1:7" x14ac:dyDescent="0.25">
      <c r="A63" t="s">
        <v>53</v>
      </c>
      <c r="B63" t="s">
        <v>45</v>
      </c>
      <c r="C6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3" t="s">
        <v>56</v>
      </c>
      <c r="E63" t="s">
        <v>48</v>
      </c>
      <c r="F6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3">
        <f>Таблица2[[#This Row],[team-1-win]]+Таблица2[[#This Row],[team-2-win]]</f>
        <v>1</v>
      </c>
    </row>
    <row r="64" spans="1:7" x14ac:dyDescent="0.25">
      <c r="A64" t="s">
        <v>53</v>
      </c>
      <c r="B64" t="s">
        <v>45</v>
      </c>
      <c r="C6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4" t="s">
        <v>56</v>
      </c>
      <c r="E64" t="s">
        <v>33</v>
      </c>
      <c r="F6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4">
        <f>Таблица2[[#This Row],[team-1-win]]+Таблица2[[#This Row],[team-2-win]]</f>
        <v>1</v>
      </c>
    </row>
    <row r="65" spans="1:7" x14ac:dyDescent="0.25">
      <c r="A65" t="s">
        <v>53</v>
      </c>
      <c r="B65" t="s">
        <v>45</v>
      </c>
      <c r="C6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5" t="s">
        <v>56</v>
      </c>
      <c r="E65" t="s">
        <v>43</v>
      </c>
      <c r="F6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5">
        <f>Таблица2[[#This Row],[team-1-win]]+Таблица2[[#This Row],[team-2-win]]</f>
        <v>1</v>
      </c>
    </row>
    <row r="66" spans="1:7" x14ac:dyDescent="0.25">
      <c r="A66" t="s">
        <v>53</v>
      </c>
      <c r="B66" t="s">
        <v>45</v>
      </c>
      <c r="C6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6" t="s">
        <v>56</v>
      </c>
      <c r="E66" t="s">
        <v>63</v>
      </c>
      <c r="F6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6">
        <f>Таблица2[[#This Row],[team-1-win]]+Таблица2[[#This Row],[team-2-win]]</f>
        <v>1</v>
      </c>
    </row>
    <row r="67" spans="1:7" x14ac:dyDescent="0.25">
      <c r="A67" t="s">
        <v>53</v>
      </c>
      <c r="B67" t="s">
        <v>45</v>
      </c>
      <c r="C6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7" t="s">
        <v>56</v>
      </c>
      <c r="E67" t="s">
        <v>38</v>
      </c>
      <c r="F6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7">
        <f>Таблица2[[#This Row],[team-1-win]]+Таблица2[[#This Row],[team-2-win]]</f>
        <v>1</v>
      </c>
    </row>
    <row r="68" spans="1:7" x14ac:dyDescent="0.25">
      <c r="A68" t="s">
        <v>53</v>
      </c>
      <c r="B68" t="s">
        <v>45</v>
      </c>
      <c r="C6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8" t="s">
        <v>48</v>
      </c>
      <c r="E68" t="s">
        <v>33</v>
      </c>
      <c r="F6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8">
        <f>Таблица2[[#This Row],[team-1-win]]+Таблица2[[#This Row],[team-2-win]]</f>
        <v>1</v>
      </c>
    </row>
    <row r="69" spans="1:7" x14ac:dyDescent="0.25">
      <c r="A69" t="s">
        <v>53</v>
      </c>
      <c r="B69" t="s">
        <v>45</v>
      </c>
      <c r="C6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9" t="s">
        <v>48</v>
      </c>
      <c r="E69" t="s">
        <v>43</v>
      </c>
      <c r="F6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9">
        <f>Таблица2[[#This Row],[team-1-win]]+Таблица2[[#This Row],[team-2-win]]</f>
        <v>1</v>
      </c>
    </row>
    <row r="70" spans="1:7" x14ac:dyDescent="0.25">
      <c r="A70" t="s">
        <v>53</v>
      </c>
      <c r="B70" t="s">
        <v>45</v>
      </c>
      <c r="C7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0" t="s">
        <v>48</v>
      </c>
      <c r="E70" t="s">
        <v>63</v>
      </c>
      <c r="F7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0">
        <f>Таблица2[[#This Row],[team-1-win]]+Таблица2[[#This Row],[team-2-win]]</f>
        <v>1</v>
      </c>
    </row>
    <row r="71" spans="1:7" x14ac:dyDescent="0.25">
      <c r="A71" t="s">
        <v>53</v>
      </c>
      <c r="B71" t="s">
        <v>45</v>
      </c>
      <c r="C7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1" t="s">
        <v>48</v>
      </c>
      <c r="E71" t="s">
        <v>38</v>
      </c>
      <c r="F7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1">
        <f>Таблица2[[#This Row],[team-1-win]]+Таблица2[[#This Row],[team-2-win]]</f>
        <v>1</v>
      </c>
    </row>
    <row r="72" spans="1:7" x14ac:dyDescent="0.25">
      <c r="A72" t="s">
        <v>53</v>
      </c>
      <c r="B72" t="s">
        <v>45</v>
      </c>
      <c r="C7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2" t="s">
        <v>33</v>
      </c>
      <c r="E72" t="s">
        <v>43</v>
      </c>
      <c r="F7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2">
        <f>Таблица2[[#This Row],[team-1-win]]+Таблица2[[#This Row],[team-2-win]]</f>
        <v>1</v>
      </c>
    </row>
    <row r="73" spans="1:7" x14ac:dyDescent="0.25">
      <c r="A73" t="s">
        <v>53</v>
      </c>
      <c r="B73" t="s">
        <v>45</v>
      </c>
      <c r="C7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3" t="s">
        <v>33</v>
      </c>
      <c r="E73" t="s">
        <v>63</v>
      </c>
      <c r="F7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3">
        <f>Таблица2[[#This Row],[team-1-win]]+Таблица2[[#This Row],[team-2-win]]</f>
        <v>1</v>
      </c>
    </row>
    <row r="74" spans="1:7" x14ac:dyDescent="0.25">
      <c r="A74" t="s">
        <v>53</v>
      </c>
      <c r="B74" t="s">
        <v>45</v>
      </c>
      <c r="C7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4" t="s">
        <v>33</v>
      </c>
      <c r="E74" t="s">
        <v>38</v>
      </c>
      <c r="F7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4">
        <f>Таблица2[[#This Row],[team-1-win]]+Таблица2[[#This Row],[team-2-win]]</f>
        <v>1</v>
      </c>
    </row>
    <row r="75" spans="1:7" x14ac:dyDescent="0.25">
      <c r="A75" t="s">
        <v>53</v>
      </c>
      <c r="B75" t="s">
        <v>45</v>
      </c>
      <c r="C7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5" t="s">
        <v>43</v>
      </c>
      <c r="E75" t="s">
        <v>63</v>
      </c>
      <c r="F7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5">
        <f>Таблица2[[#This Row],[team-1-win]]+Таблица2[[#This Row],[team-2-win]]</f>
        <v>1</v>
      </c>
    </row>
    <row r="76" spans="1:7" x14ac:dyDescent="0.25">
      <c r="A76" t="s">
        <v>53</v>
      </c>
      <c r="B76" t="s">
        <v>45</v>
      </c>
      <c r="C7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6" t="s">
        <v>43</v>
      </c>
      <c r="E76" t="s">
        <v>38</v>
      </c>
      <c r="F7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6">
        <f>Таблица2[[#This Row],[team-1-win]]+Таблица2[[#This Row],[team-2-win]]</f>
        <v>1</v>
      </c>
    </row>
    <row r="77" spans="1:7" x14ac:dyDescent="0.25">
      <c r="A77" t="s">
        <v>53</v>
      </c>
      <c r="B77" t="s">
        <v>45</v>
      </c>
      <c r="C7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7" t="s">
        <v>63</v>
      </c>
      <c r="E77" t="s">
        <v>38</v>
      </c>
      <c r="F7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7">
        <f>Таблица2[[#This Row],[team-1-win]]+Таблица2[[#This Row],[team-2-win]]</f>
        <v>1</v>
      </c>
    </row>
    <row r="78" spans="1:7" x14ac:dyDescent="0.25">
      <c r="A78" t="s">
        <v>53</v>
      </c>
      <c r="B78" t="s">
        <v>63</v>
      </c>
      <c r="C7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8" t="s">
        <v>56</v>
      </c>
      <c r="E78" t="s">
        <v>48</v>
      </c>
      <c r="F7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8">
        <f>Таблица2[[#This Row],[team-1-win]]+Таблица2[[#This Row],[team-2-win]]</f>
        <v>1</v>
      </c>
    </row>
    <row r="79" spans="1:7" x14ac:dyDescent="0.25">
      <c r="A79" t="s">
        <v>53</v>
      </c>
      <c r="B79" t="s">
        <v>63</v>
      </c>
      <c r="C7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9" t="s">
        <v>56</v>
      </c>
      <c r="E79" t="s">
        <v>33</v>
      </c>
      <c r="F7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9">
        <f>Таблица2[[#This Row],[team-1-win]]+Таблица2[[#This Row],[team-2-win]]</f>
        <v>1</v>
      </c>
    </row>
    <row r="80" spans="1:7" x14ac:dyDescent="0.25">
      <c r="A80" t="s">
        <v>53</v>
      </c>
      <c r="B80" t="s">
        <v>63</v>
      </c>
      <c r="C8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0" t="s">
        <v>56</v>
      </c>
      <c r="E80" t="s">
        <v>43</v>
      </c>
      <c r="F8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0">
        <f>Таблица2[[#This Row],[team-1-win]]+Таблица2[[#This Row],[team-2-win]]</f>
        <v>1</v>
      </c>
    </row>
    <row r="81" spans="1:7" x14ac:dyDescent="0.25">
      <c r="A81" t="s">
        <v>53</v>
      </c>
      <c r="B81" t="s">
        <v>63</v>
      </c>
      <c r="C8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1" t="s">
        <v>56</v>
      </c>
      <c r="E81" t="s">
        <v>45</v>
      </c>
      <c r="F8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1">
        <f>Таблица2[[#This Row],[team-1-win]]+Таблица2[[#This Row],[team-2-win]]</f>
        <v>1</v>
      </c>
    </row>
    <row r="82" spans="1:7" x14ac:dyDescent="0.25">
      <c r="A82" t="s">
        <v>53</v>
      </c>
      <c r="B82" t="s">
        <v>63</v>
      </c>
      <c r="C8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2" t="s">
        <v>56</v>
      </c>
      <c r="E82" t="s">
        <v>38</v>
      </c>
      <c r="F8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2">
        <f>Таблица2[[#This Row],[team-1-win]]+Таблица2[[#This Row],[team-2-win]]</f>
        <v>1</v>
      </c>
    </row>
    <row r="83" spans="1:7" x14ac:dyDescent="0.25">
      <c r="A83" t="s">
        <v>53</v>
      </c>
      <c r="B83" t="s">
        <v>63</v>
      </c>
      <c r="C8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3" t="s">
        <v>48</v>
      </c>
      <c r="E83" t="s">
        <v>33</v>
      </c>
      <c r="F8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3">
        <f>Таблица2[[#This Row],[team-1-win]]+Таблица2[[#This Row],[team-2-win]]</f>
        <v>1</v>
      </c>
    </row>
    <row r="84" spans="1:7" x14ac:dyDescent="0.25">
      <c r="A84" t="s">
        <v>53</v>
      </c>
      <c r="B84" t="s">
        <v>63</v>
      </c>
      <c r="C8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4" t="s">
        <v>48</v>
      </c>
      <c r="E84" t="s">
        <v>43</v>
      </c>
      <c r="F8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4">
        <f>Таблица2[[#This Row],[team-1-win]]+Таблица2[[#This Row],[team-2-win]]</f>
        <v>1</v>
      </c>
    </row>
    <row r="85" spans="1:7" x14ac:dyDescent="0.25">
      <c r="A85" t="s">
        <v>53</v>
      </c>
      <c r="B85" t="s">
        <v>63</v>
      </c>
      <c r="C8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5" t="s">
        <v>48</v>
      </c>
      <c r="E85" t="s">
        <v>45</v>
      </c>
      <c r="F8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5">
        <f>Таблица2[[#This Row],[team-1-win]]+Таблица2[[#This Row],[team-2-win]]</f>
        <v>1</v>
      </c>
    </row>
    <row r="86" spans="1:7" x14ac:dyDescent="0.25">
      <c r="A86" t="s">
        <v>53</v>
      </c>
      <c r="B86" t="s">
        <v>63</v>
      </c>
      <c r="C8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6" t="s">
        <v>48</v>
      </c>
      <c r="E86" t="s">
        <v>38</v>
      </c>
      <c r="F8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6">
        <f>Таблица2[[#This Row],[team-1-win]]+Таблица2[[#This Row],[team-2-win]]</f>
        <v>1</v>
      </c>
    </row>
    <row r="87" spans="1:7" x14ac:dyDescent="0.25">
      <c r="A87" t="s">
        <v>53</v>
      </c>
      <c r="B87" t="s">
        <v>63</v>
      </c>
      <c r="C8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7" t="s">
        <v>33</v>
      </c>
      <c r="E87" t="s">
        <v>43</v>
      </c>
      <c r="F8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7">
        <f>Таблица2[[#This Row],[team-1-win]]+Таблица2[[#This Row],[team-2-win]]</f>
        <v>1</v>
      </c>
    </row>
    <row r="88" spans="1:7" x14ac:dyDescent="0.25">
      <c r="A88" t="s">
        <v>53</v>
      </c>
      <c r="B88" t="s">
        <v>63</v>
      </c>
      <c r="C8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8" t="s">
        <v>33</v>
      </c>
      <c r="E88" t="s">
        <v>45</v>
      </c>
      <c r="F8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8">
        <f>Таблица2[[#This Row],[team-1-win]]+Таблица2[[#This Row],[team-2-win]]</f>
        <v>1</v>
      </c>
    </row>
    <row r="89" spans="1:7" x14ac:dyDescent="0.25">
      <c r="A89" t="s">
        <v>53</v>
      </c>
      <c r="B89" t="s">
        <v>63</v>
      </c>
      <c r="C8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9" t="s">
        <v>33</v>
      </c>
      <c r="E89" t="s">
        <v>38</v>
      </c>
      <c r="F8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9">
        <f>Таблица2[[#This Row],[team-1-win]]+Таблица2[[#This Row],[team-2-win]]</f>
        <v>1</v>
      </c>
    </row>
    <row r="90" spans="1:7" x14ac:dyDescent="0.25">
      <c r="A90" t="s">
        <v>53</v>
      </c>
      <c r="B90" t="s">
        <v>63</v>
      </c>
      <c r="C9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0" t="s">
        <v>43</v>
      </c>
      <c r="E90" t="s">
        <v>45</v>
      </c>
      <c r="F9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0">
        <f>Таблица2[[#This Row],[team-1-win]]+Таблица2[[#This Row],[team-2-win]]</f>
        <v>1</v>
      </c>
    </row>
    <row r="91" spans="1:7" x14ac:dyDescent="0.25">
      <c r="A91" t="s">
        <v>53</v>
      </c>
      <c r="B91" t="s">
        <v>63</v>
      </c>
      <c r="C9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1" t="s">
        <v>43</v>
      </c>
      <c r="E91" t="s">
        <v>38</v>
      </c>
      <c r="F9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1">
        <f>Таблица2[[#This Row],[team-1-win]]+Таблица2[[#This Row],[team-2-win]]</f>
        <v>1</v>
      </c>
    </row>
    <row r="92" spans="1:7" x14ac:dyDescent="0.25">
      <c r="A92" t="s">
        <v>53</v>
      </c>
      <c r="B92" t="s">
        <v>63</v>
      </c>
      <c r="C9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2" t="s">
        <v>45</v>
      </c>
      <c r="E92" t="s">
        <v>38</v>
      </c>
      <c r="F9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2">
        <f>Таблица2[[#This Row],[team-1-win]]+Таблица2[[#This Row],[team-2-win]]</f>
        <v>1</v>
      </c>
    </row>
    <row r="93" spans="1:7" x14ac:dyDescent="0.25">
      <c r="A93" t="s">
        <v>53</v>
      </c>
      <c r="B93" t="s">
        <v>38</v>
      </c>
      <c r="C9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3" t="s">
        <v>56</v>
      </c>
      <c r="E93" t="s">
        <v>48</v>
      </c>
      <c r="F9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3">
        <f>Таблица2[[#This Row],[team-1-win]]+Таблица2[[#This Row],[team-2-win]]</f>
        <v>1</v>
      </c>
    </row>
    <row r="94" spans="1:7" x14ac:dyDescent="0.25">
      <c r="A94" t="s">
        <v>53</v>
      </c>
      <c r="B94" t="s">
        <v>38</v>
      </c>
      <c r="C9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4" t="s">
        <v>56</v>
      </c>
      <c r="E94" t="s">
        <v>33</v>
      </c>
      <c r="F9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4">
        <f>Таблица2[[#This Row],[team-1-win]]+Таблица2[[#This Row],[team-2-win]]</f>
        <v>1</v>
      </c>
    </row>
    <row r="95" spans="1:7" x14ac:dyDescent="0.25">
      <c r="A95" t="s">
        <v>53</v>
      </c>
      <c r="B95" t="s">
        <v>38</v>
      </c>
      <c r="C9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5" t="s">
        <v>56</v>
      </c>
      <c r="E95" t="s">
        <v>43</v>
      </c>
      <c r="F9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5">
        <f>Таблица2[[#This Row],[team-1-win]]+Таблица2[[#This Row],[team-2-win]]</f>
        <v>1</v>
      </c>
    </row>
    <row r="96" spans="1:7" x14ac:dyDescent="0.25">
      <c r="A96" t="s">
        <v>53</v>
      </c>
      <c r="B96" t="s">
        <v>38</v>
      </c>
      <c r="C9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6" t="s">
        <v>56</v>
      </c>
      <c r="E96" t="s">
        <v>45</v>
      </c>
      <c r="F9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6">
        <f>Таблица2[[#This Row],[team-1-win]]+Таблица2[[#This Row],[team-2-win]]</f>
        <v>1</v>
      </c>
    </row>
    <row r="97" spans="1:7" x14ac:dyDescent="0.25">
      <c r="A97" t="s">
        <v>53</v>
      </c>
      <c r="B97" t="s">
        <v>38</v>
      </c>
      <c r="C9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7" t="s">
        <v>56</v>
      </c>
      <c r="E97" t="s">
        <v>63</v>
      </c>
      <c r="F9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7">
        <f>Таблица2[[#This Row],[team-1-win]]+Таблица2[[#This Row],[team-2-win]]</f>
        <v>1</v>
      </c>
    </row>
    <row r="98" spans="1:7" x14ac:dyDescent="0.25">
      <c r="A98" t="s">
        <v>53</v>
      </c>
      <c r="B98" t="s">
        <v>38</v>
      </c>
      <c r="C9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8" t="s">
        <v>48</v>
      </c>
      <c r="E98" t="s">
        <v>33</v>
      </c>
      <c r="F9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8">
        <f>Таблица2[[#This Row],[team-1-win]]+Таблица2[[#This Row],[team-2-win]]</f>
        <v>1</v>
      </c>
    </row>
    <row r="99" spans="1:7" x14ac:dyDescent="0.25">
      <c r="A99" t="s">
        <v>53</v>
      </c>
      <c r="B99" t="s">
        <v>38</v>
      </c>
      <c r="C9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9" t="s">
        <v>48</v>
      </c>
      <c r="E99" t="s">
        <v>43</v>
      </c>
      <c r="F9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9">
        <f>Таблица2[[#This Row],[team-1-win]]+Таблица2[[#This Row],[team-2-win]]</f>
        <v>1</v>
      </c>
    </row>
    <row r="100" spans="1:7" x14ac:dyDescent="0.25">
      <c r="A100" t="s">
        <v>53</v>
      </c>
      <c r="B100" t="s">
        <v>38</v>
      </c>
      <c r="C10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0" t="s">
        <v>48</v>
      </c>
      <c r="E100" t="s">
        <v>45</v>
      </c>
      <c r="F10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0">
        <f>Таблица2[[#This Row],[team-1-win]]+Таблица2[[#This Row],[team-2-win]]</f>
        <v>1</v>
      </c>
    </row>
    <row r="101" spans="1:7" x14ac:dyDescent="0.25">
      <c r="A101" t="s">
        <v>53</v>
      </c>
      <c r="B101" t="s">
        <v>38</v>
      </c>
      <c r="C10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1" t="s">
        <v>48</v>
      </c>
      <c r="E101" t="s">
        <v>63</v>
      </c>
      <c r="F10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1">
        <f>Таблица2[[#This Row],[team-1-win]]+Таблица2[[#This Row],[team-2-win]]</f>
        <v>1</v>
      </c>
    </row>
    <row r="102" spans="1:7" x14ac:dyDescent="0.25">
      <c r="A102" t="s">
        <v>53</v>
      </c>
      <c r="B102" t="s">
        <v>38</v>
      </c>
      <c r="C10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2" t="s">
        <v>33</v>
      </c>
      <c r="E102" t="s">
        <v>43</v>
      </c>
      <c r="F10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2">
        <f>Таблица2[[#This Row],[team-1-win]]+Таблица2[[#This Row],[team-2-win]]</f>
        <v>1</v>
      </c>
    </row>
    <row r="103" spans="1:7" x14ac:dyDescent="0.25">
      <c r="A103" t="s">
        <v>53</v>
      </c>
      <c r="B103" t="s">
        <v>38</v>
      </c>
      <c r="C10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3" t="s">
        <v>33</v>
      </c>
      <c r="E103" t="s">
        <v>45</v>
      </c>
      <c r="F10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3">
        <f>Таблица2[[#This Row],[team-1-win]]+Таблица2[[#This Row],[team-2-win]]</f>
        <v>1</v>
      </c>
    </row>
    <row r="104" spans="1:7" x14ac:dyDescent="0.25">
      <c r="A104" t="s">
        <v>53</v>
      </c>
      <c r="B104" t="s">
        <v>38</v>
      </c>
      <c r="C10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4" t="s">
        <v>33</v>
      </c>
      <c r="E104" t="s">
        <v>63</v>
      </c>
      <c r="F10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4">
        <f>Таблица2[[#This Row],[team-1-win]]+Таблица2[[#This Row],[team-2-win]]</f>
        <v>1</v>
      </c>
    </row>
    <row r="105" spans="1:7" x14ac:dyDescent="0.25">
      <c r="A105" t="s">
        <v>53</v>
      </c>
      <c r="B105" t="s">
        <v>38</v>
      </c>
      <c r="C10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5" t="s">
        <v>43</v>
      </c>
      <c r="E105" t="s">
        <v>45</v>
      </c>
      <c r="F10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5">
        <f>Таблица2[[#This Row],[team-1-win]]+Таблица2[[#This Row],[team-2-win]]</f>
        <v>1</v>
      </c>
    </row>
    <row r="106" spans="1:7" x14ac:dyDescent="0.25">
      <c r="A106" t="s">
        <v>53</v>
      </c>
      <c r="B106" t="s">
        <v>38</v>
      </c>
      <c r="C10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6" t="s">
        <v>43</v>
      </c>
      <c r="E106" t="s">
        <v>63</v>
      </c>
      <c r="F10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6">
        <f>Таблица2[[#This Row],[team-1-win]]+Таблица2[[#This Row],[team-2-win]]</f>
        <v>1</v>
      </c>
    </row>
    <row r="107" spans="1:7" x14ac:dyDescent="0.25">
      <c r="A107" t="s">
        <v>53</v>
      </c>
      <c r="B107" t="s">
        <v>38</v>
      </c>
      <c r="C10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7" t="s">
        <v>45</v>
      </c>
      <c r="E107" t="s">
        <v>63</v>
      </c>
      <c r="F10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07">
        <f>Таблица2[[#This Row],[team-1-win]]+Таблица2[[#This Row],[team-2-win]]</f>
        <v>1</v>
      </c>
    </row>
    <row r="108" spans="1:7" x14ac:dyDescent="0.25">
      <c r="A108" t="s">
        <v>56</v>
      </c>
      <c r="B108" t="s">
        <v>48</v>
      </c>
      <c r="C10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8" t="s">
        <v>33</v>
      </c>
      <c r="E108" t="s">
        <v>43</v>
      </c>
      <c r="F10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8">
        <f>Таблица2[[#This Row],[team-1-win]]+Таблица2[[#This Row],[team-2-win]]</f>
        <v>1</v>
      </c>
    </row>
    <row r="109" spans="1:7" x14ac:dyDescent="0.25">
      <c r="A109" t="s">
        <v>56</v>
      </c>
      <c r="B109" t="s">
        <v>48</v>
      </c>
      <c r="C10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9" t="s">
        <v>33</v>
      </c>
      <c r="E109" t="s">
        <v>45</v>
      </c>
      <c r="F10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09">
        <f>Таблица2[[#This Row],[team-1-win]]+Таблица2[[#This Row],[team-2-win]]</f>
        <v>1</v>
      </c>
    </row>
    <row r="110" spans="1:7" x14ac:dyDescent="0.25">
      <c r="A110" t="s">
        <v>56</v>
      </c>
      <c r="B110" t="s">
        <v>48</v>
      </c>
      <c r="C1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0" t="s">
        <v>33</v>
      </c>
      <c r="E110" t="s">
        <v>63</v>
      </c>
      <c r="F1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0">
        <f>Таблица2[[#This Row],[team-1-win]]+Таблица2[[#This Row],[team-2-win]]</f>
        <v>1</v>
      </c>
    </row>
    <row r="111" spans="1:7" x14ac:dyDescent="0.25">
      <c r="A111" t="s">
        <v>56</v>
      </c>
      <c r="B111" t="s">
        <v>48</v>
      </c>
      <c r="C1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1" t="s">
        <v>33</v>
      </c>
      <c r="E111" t="s">
        <v>38</v>
      </c>
      <c r="F1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1">
        <f>Таблица2[[#This Row],[team-1-win]]+Таблица2[[#This Row],[team-2-win]]</f>
        <v>1</v>
      </c>
    </row>
    <row r="112" spans="1:7" x14ac:dyDescent="0.25">
      <c r="A112" t="s">
        <v>56</v>
      </c>
      <c r="B112" t="s">
        <v>48</v>
      </c>
      <c r="C1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2" t="s">
        <v>43</v>
      </c>
      <c r="E112" t="s">
        <v>45</v>
      </c>
      <c r="F1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2">
        <f>Таблица2[[#This Row],[team-1-win]]+Таблица2[[#This Row],[team-2-win]]</f>
        <v>1</v>
      </c>
    </row>
    <row r="113" spans="1:7" x14ac:dyDescent="0.25">
      <c r="A113" t="s">
        <v>56</v>
      </c>
      <c r="B113" t="s">
        <v>48</v>
      </c>
      <c r="C11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3" t="s">
        <v>43</v>
      </c>
      <c r="E113" t="s">
        <v>63</v>
      </c>
      <c r="F11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3">
        <f>Таблица2[[#This Row],[team-1-win]]+Таблица2[[#This Row],[team-2-win]]</f>
        <v>1</v>
      </c>
    </row>
    <row r="114" spans="1:7" x14ac:dyDescent="0.25">
      <c r="A114" t="s">
        <v>56</v>
      </c>
      <c r="B114" t="s">
        <v>48</v>
      </c>
      <c r="C11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4" t="s">
        <v>43</v>
      </c>
      <c r="E114" t="s">
        <v>38</v>
      </c>
      <c r="F11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4">
        <f>Таблица2[[#This Row],[team-1-win]]+Таблица2[[#This Row],[team-2-win]]</f>
        <v>1</v>
      </c>
    </row>
    <row r="115" spans="1:7" x14ac:dyDescent="0.25">
      <c r="A115" t="s">
        <v>56</v>
      </c>
      <c r="B115" t="s">
        <v>48</v>
      </c>
      <c r="C11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5" t="s">
        <v>45</v>
      </c>
      <c r="E115" t="s">
        <v>63</v>
      </c>
      <c r="F11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5">
        <f>Таблица2[[#This Row],[team-1-win]]+Таблица2[[#This Row],[team-2-win]]</f>
        <v>1</v>
      </c>
    </row>
    <row r="116" spans="1:7" x14ac:dyDescent="0.25">
      <c r="A116" t="s">
        <v>56</v>
      </c>
      <c r="B116" t="s">
        <v>48</v>
      </c>
      <c r="C11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6" t="s">
        <v>45</v>
      </c>
      <c r="E116" t="s">
        <v>38</v>
      </c>
      <c r="F11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6">
        <f>Таблица2[[#This Row],[team-1-win]]+Таблица2[[#This Row],[team-2-win]]</f>
        <v>1</v>
      </c>
    </row>
    <row r="117" spans="1:7" x14ac:dyDescent="0.25">
      <c r="A117" t="s">
        <v>56</v>
      </c>
      <c r="B117" t="s">
        <v>48</v>
      </c>
      <c r="C11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7" t="s">
        <v>63</v>
      </c>
      <c r="E117" t="s">
        <v>38</v>
      </c>
      <c r="F11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7">
        <f>Таблица2[[#This Row],[team-1-win]]+Таблица2[[#This Row],[team-2-win]]</f>
        <v>1</v>
      </c>
    </row>
    <row r="118" spans="1:7" x14ac:dyDescent="0.25">
      <c r="A118" t="s">
        <v>56</v>
      </c>
      <c r="B118" t="s">
        <v>33</v>
      </c>
      <c r="C11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8" t="s">
        <v>48</v>
      </c>
      <c r="E118" t="s">
        <v>43</v>
      </c>
      <c r="F11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8">
        <f>Таблица2[[#This Row],[team-1-win]]+Таблица2[[#This Row],[team-2-win]]</f>
        <v>1</v>
      </c>
    </row>
    <row r="119" spans="1:7" x14ac:dyDescent="0.25">
      <c r="A119" t="s">
        <v>56</v>
      </c>
      <c r="B119" t="s">
        <v>33</v>
      </c>
      <c r="C11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9" t="s">
        <v>48</v>
      </c>
      <c r="E119" t="s">
        <v>45</v>
      </c>
      <c r="F11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9">
        <f>Таблица2[[#This Row],[team-1-win]]+Таблица2[[#This Row],[team-2-win]]</f>
        <v>1</v>
      </c>
    </row>
    <row r="120" spans="1:7" x14ac:dyDescent="0.25">
      <c r="A120" t="s">
        <v>56</v>
      </c>
      <c r="B120" t="s">
        <v>33</v>
      </c>
      <c r="C12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0" t="s">
        <v>48</v>
      </c>
      <c r="E120" t="s">
        <v>63</v>
      </c>
      <c r="F12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0">
        <f>Таблица2[[#This Row],[team-1-win]]+Таблица2[[#This Row],[team-2-win]]</f>
        <v>1</v>
      </c>
    </row>
    <row r="121" spans="1:7" x14ac:dyDescent="0.25">
      <c r="A121" t="s">
        <v>56</v>
      </c>
      <c r="B121" t="s">
        <v>33</v>
      </c>
      <c r="C12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1" t="s">
        <v>48</v>
      </c>
      <c r="E121" t="s">
        <v>38</v>
      </c>
      <c r="F12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1">
        <f>Таблица2[[#This Row],[team-1-win]]+Таблица2[[#This Row],[team-2-win]]</f>
        <v>1</v>
      </c>
    </row>
    <row r="122" spans="1:7" x14ac:dyDescent="0.25">
      <c r="A122" t="s">
        <v>56</v>
      </c>
      <c r="B122" t="s">
        <v>33</v>
      </c>
      <c r="C12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2" t="s">
        <v>43</v>
      </c>
      <c r="E122" t="s">
        <v>45</v>
      </c>
      <c r="F12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2">
        <f>Таблица2[[#This Row],[team-1-win]]+Таблица2[[#This Row],[team-2-win]]</f>
        <v>1</v>
      </c>
    </row>
    <row r="123" spans="1:7" x14ac:dyDescent="0.25">
      <c r="A123" t="s">
        <v>56</v>
      </c>
      <c r="B123" t="s">
        <v>33</v>
      </c>
      <c r="C12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3" t="s">
        <v>43</v>
      </c>
      <c r="E123" t="s">
        <v>63</v>
      </c>
      <c r="F12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3">
        <f>Таблица2[[#This Row],[team-1-win]]+Таблица2[[#This Row],[team-2-win]]</f>
        <v>1</v>
      </c>
    </row>
    <row r="124" spans="1:7" x14ac:dyDescent="0.25">
      <c r="A124" t="s">
        <v>56</v>
      </c>
      <c r="B124" t="s">
        <v>33</v>
      </c>
      <c r="C12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4" t="s">
        <v>43</v>
      </c>
      <c r="E124" t="s">
        <v>38</v>
      </c>
      <c r="F12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4">
        <f>Таблица2[[#This Row],[team-1-win]]+Таблица2[[#This Row],[team-2-win]]</f>
        <v>1</v>
      </c>
    </row>
    <row r="125" spans="1:7" x14ac:dyDescent="0.25">
      <c r="A125" t="s">
        <v>56</v>
      </c>
      <c r="B125" t="s">
        <v>33</v>
      </c>
      <c r="C12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5" t="s">
        <v>45</v>
      </c>
      <c r="E125" t="s">
        <v>63</v>
      </c>
      <c r="F12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5">
        <f>Таблица2[[#This Row],[team-1-win]]+Таблица2[[#This Row],[team-2-win]]</f>
        <v>1</v>
      </c>
    </row>
    <row r="126" spans="1:7" x14ac:dyDescent="0.25">
      <c r="A126" t="s">
        <v>56</v>
      </c>
      <c r="B126" t="s">
        <v>33</v>
      </c>
      <c r="C12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6" t="s">
        <v>45</v>
      </c>
      <c r="E126" t="s">
        <v>38</v>
      </c>
      <c r="F12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6">
        <f>Таблица2[[#This Row],[team-1-win]]+Таблица2[[#This Row],[team-2-win]]</f>
        <v>1</v>
      </c>
    </row>
    <row r="127" spans="1:7" x14ac:dyDescent="0.25">
      <c r="A127" t="s">
        <v>56</v>
      </c>
      <c r="B127" t="s">
        <v>33</v>
      </c>
      <c r="C12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7" t="s">
        <v>63</v>
      </c>
      <c r="E127" t="s">
        <v>38</v>
      </c>
      <c r="F12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7">
        <f>Таблица2[[#This Row],[team-1-win]]+Таблица2[[#This Row],[team-2-win]]</f>
        <v>1</v>
      </c>
    </row>
    <row r="128" spans="1:7" x14ac:dyDescent="0.25">
      <c r="A128" t="s">
        <v>56</v>
      </c>
      <c r="B128" t="s">
        <v>43</v>
      </c>
      <c r="C12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8" t="s">
        <v>48</v>
      </c>
      <c r="E128" t="s">
        <v>33</v>
      </c>
      <c r="F12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8">
        <f>Таблица2[[#This Row],[team-1-win]]+Таблица2[[#This Row],[team-2-win]]</f>
        <v>1</v>
      </c>
    </row>
    <row r="129" spans="1:7" x14ac:dyDescent="0.25">
      <c r="A129" t="s">
        <v>56</v>
      </c>
      <c r="B129" t="s">
        <v>43</v>
      </c>
      <c r="C12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9" t="s">
        <v>48</v>
      </c>
      <c r="E129" t="s">
        <v>45</v>
      </c>
      <c r="F12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9">
        <f>Таблица2[[#This Row],[team-1-win]]+Таблица2[[#This Row],[team-2-win]]</f>
        <v>1</v>
      </c>
    </row>
    <row r="130" spans="1:7" x14ac:dyDescent="0.25">
      <c r="A130" t="s">
        <v>56</v>
      </c>
      <c r="B130" t="s">
        <v>43</v>
      </c>
      <c r="C13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0" t="s">
        <v>48</v>
      </c>
      <c r="E130" t="s">
        <v>63</v>
      </c>
      <c r="F13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0">
        <f>Таблица2[[#This Row],[team-1-win]]+Таблица2[[#This Row],[team-2-win]]</f>
        <v>1</v>
      </c>
    </row>
    <row r="131" spans="1:7" x14ac:dyDescent="0.25">
      <c r="A131" t="s">
        <v>56</v>
      </c>
      <c r="B131" t="s">
        <v>43</v>
      </c>
      <c r="C13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1" t="s">
        <v>48</v>
      </c>
      <c r="E131" t="s">
        <v>38</v>
      </c>
      <c r="F13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1">
        <f>Таблица2[[#This Row],[team-1-win]]+Таблица2[[#This Row],[team-2-win]]</f>
        <v>1</v>
      </c>
    </row>
    <row r="132" spans="1:7" x14ac:dyDescent="0.25">
      <c r="A132" t="s">
        <v>56</v>
      </c>
      <c r="B132" t="s">
        <v>43</v>
      </c>
      <c r="C13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2" t="s">
        <v>33</v>
      </c>
      <c r="E132" t="s">
        <v>45</v>
      </c>
      <c r="F13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2">
        <f>Таблица2[[#This Row],[team-1-win]]+Таблица2[[#This Row],[team-2-win]]</f>
        <v>1</v>
      </c>
    </row>
    <row r="133" spans="1:7" x14ac:dyDescent="0.25">
      <c r="A133" t="s">
        <v>56</v>
      </c>
      <c r="B133" t="s">
        <v>43</v>
      </c>
      <c r="C13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3" t="s">
        <v>33</v>
      </c>
      <c r="E133" t="s">
        <v>63</v>
      </c>
      <c r="F13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3">
        <f>Таблица2[[#This Row],[team-1-win]]+Таблица2[[#This Row],[team-2-win]]</f>
        <v>1</v>
      </c>
    </row>
    <row r="134" spans="1:7" x14ac:dyDescent="0.25">
      <c r="A134" t="s">
        <v>56</v>
      </c>
      <c r="B134" t="s">
        <v>43</v>
      </c>
      <c r="C13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4" t="s">
        <v>33</v>
      </c>
      <c r="E134" t="s">
        <v>38</v>
      </c>
      <c r="F13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4">
        <f>Таблица2[[#This Row],[team-1-win]]+Таблица2[[#This Row],[team-2-win]]</f>
        <v>1</v>
      </c>
    </row>
    <row r="135" spans="1:7" x14ac:dyDescent="0.25">
      <c r="A135" t="s">
        <v>56</v>
      </c>
      <c r="B135" t="s">
        <v>43</v>
      </c>
      <c r="C13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5" t="s">
        <v>45</v>
      </c>
      <c r="E135" t="s">
        <v>63</v>
      </c>
      <c r="F13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5">
        <f>Таблица2[[#This Row],[team-1-win]]+Таблица2[[#This Row],[team-2-win]]</f>
        <v>1</v>
      </c>
    </row>
    <row r="136" spans="1:7" x14ac:dyDescent="0.25">
      <c r="A136" t="s">
        <v>56</v>
      </c>
      <c r="B136" t="s">
        <v>43</v>
      </c>
      <c r="C13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6" t="s">
        <v>45</v>
      </c>
      <c r="E136" t="s">
        <v>38</v>
      </c>
      <c r="F13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6">
        <f>Таблица2[[#This Row],[team-1-win]]+Таблица2[[#This Row],[team-2-win]]</f>
        <v>1</v>
      </c>
    </row>
    <row r="137" spans="1:7" x14ac:dyDescent="0.25">
      <c r="A137" t="s">
        <v>56</v>
      </c>
      <c r="B137" t="s">
        <v>43</v>
      </c>
      <c r="C13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7" t="s">
        <v>63</v>
      </c>
      <c r="E137" t="s">
        <v>38</v>
      </c>
      <c r="F13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7">
        <f>Таблица2[[#This Row],[team-1-win]]+Таблица2[[#This Row],[team-2-win]]</f>
        <v>1</v>
      </c>
    </row>
    <row r="138" spans="1:7" x14ac:dyDescent="0.25">
      <c r="A138" t="s">
        <v>56</v>
      </c>
      <c r="B138" t="s">
        <v>45</v>
      </c>
      <c r="C13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8" t="s">
        <v>48</v>
      </c>
      <c r="E138" t="s">
        <v>33</v>
      </c>
      <c r="F13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8">
        <f>Таблица2[[#This Row],[team-1-win]]+Таблица2[[#This Row],[team-2-win]]</f>
        <v>1</v>
      </c>
    </row>
    <row r="139" spans="1:7" x14ac:dyDescent="0.25">
      <c r="A139" t="s">
        <v>56</v>
      </c>
      <c r="B139" t="s">
        <v>45</v>
      </c>
      <c r="C13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9" t="s">
        <v>48</v>
      </c>
      <c r="E139" t="s">
        <v>43</v>
      </c>
      <c r="F13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9">
        <f>Таблица2[[#This Row],[team-1-win]]+Таблица2[[#This Row],[team-2-win]]</f>
        <v>1</v>
      </c>
    </row>
    <row r="140" spans="1:7" x14ac:dyDescent="0.25">
      <c r="A140" t="s">
        <v>56</v>
      </c>
      <c r="B140" t="s">
        <v>45</v>
      </c>
      <c r="C14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0" t="s">
        <v>48</v>
      </c>
      <c r="E140" t="s">
        <v>63</v>
      </c>
      <c r="F14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0">
        <f>Таблица2[[#This Row],[team-1-win]]+Таблица2[[#This Row],[team-2-win]]</f>
        <v>1</v>
      </c>
    </row>
    <row r="141" spans="1:7" x14ac:dyDescent="0.25">
      <c r="A141" t="s">
        <v>56</v>
      </c>
      <c r="B141" t="s">
        <v>45</v>
      </c>
      <c r="C14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1" t="s">
        <v>48</v>
      </c>
      <c r="E141" t="s">
        <v>38</v>
      </c>
      <c r="F14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1">
        <f>Таблица2[[#This Row],[team-1-win]]+Таблица2[[#This Row],[team-2-win]]</f>
        <v>1</v>
      </c>
    </row>
    <row r="142" spans="1:7" x14ac:dyDescent="0.25">
      <c r="A142" t="s">
        <v>56</v>
      </c>
      <c r="B142" t="s">
        <v>45</v>
      </c>
      <c r="C14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2" t="s">
        <v>33</v>
      </c>
      <c r="E142" t="s">
        <v>43</v>
      </c>
      <c r="F14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2">
        <f>Таблица2[[#This Row],[team-1-win]]+Таблица2[[#This Row],[team-2-win]]</f>
        <v>1</v>
      </c>
    </row>
    <row r="143" spans="1:7" x14ac:dyDescent="0.25">
      <c r="A143" t="s">
        <v>56</v>
      </c>
      <c r="B143" t="s">
        <v>45</v>
      </c>
      <c r="C14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3" t="s">
        <v>33</v>
      </c>
      <c r="E143" t="s">
        <v>63</v>
      </c>
      <c r="F14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3">
        <f>Таблица2[[#This Row],[team-1-win]]+Таблица2[[#This Row],[team-2-win]]</f>
        <v>1</v>
      </c>
    </row>
    <row r="144" spans="1:7" x14ac:dyDescent="0.25">
      <c r="A144" t="s">
        <v>56</v>
      </c>
      <c r="B144" t="s">
        <v>45</v>
      </c>
      <c r="C14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4" t="s">
        <v>33</v>
      </c>
      <c r="E144" t="s">
        <v>38</v>
      </c>
      <c r="F14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4">
        <f>Таблица2[[#This Row],[team-1-win]]+Таблица2[[#This Row],[team-2-win]]</f>
        <v>1</v>
      </c>
    </row>
    <row r="145" spans="1:7" x14ac:dyDescent="0.25">
      <c r="A145" t="s">
        <v>56</v>
      </c>
      <c r="B145" t="s">
        <v>45</v>
      </c>
      <c r="C14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5" t="s">
        <v>43</v>
      </c>
      <c r="E145" t="s">
        <v>63</v>
      </c>
      <c r="F14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5">
        <f>Таблица2[[#This Row],[team-1-win]]+Таблица2[[#This Row],[team-2-win]]</f>
        <v>1</v>
      </c>
    </row>
    <row r="146" spans="1:7" x14ac:dyDescent="0.25">
      <c r="A146" t="s">
        <v>56</v>
      </c>
      <c r="B146" t="s">
        <v>45</v>
      </c>
      <c r="C14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6" t="s">
        <v>43</v>
      </c>
      <c r="E146" t="s">
        <v>38</v>
      </c>
      <c r="F14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6">
        <f>Таблица2[[#This Row],[team-1-win]]+Таблица2[[#This Row],[team-2-win]]</f>
        <v>1</v>
      </c>
    </row>
    <row r="147" spans="1:7" x14ac:dyDescent="0.25">
      <c r="A147" t="s">
        <v>56</v>
      </c>
      <c r="B147" t="s">
        <v>45</v>
      </c>
      <c r="C14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7" t="s">
        <v>63</v>
      </c>
      <c r="E147" t="s">
        <v>38</v>
      </c>
      <c r="F14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7">
        <f>Таблица2[[#This Row],[team-1-win]]+Таблица2[[#This Row],[team-2-win]]</f>
        <v>1</v>
      </c>
    </row>
    <row r="148" spans="1:7" x14ac:dyDescent="0.25">
      <c r="A148" t="s">
        <v>56</v>
      </c>
      <c r="B148" t="s">
        <v>63</v>
      </c>
      <c r="C14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8" t="s">
        <v>48</v>
      </c>
      <c r="E148" t="s">
        <v>33</v>
      </c>
      <c r="F14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8">
        <f>Таблица2[[#This Row],[team-1-win]]+Таблица2[[#This Row],[team-2-win]]</f>
        <v>1</v>
      </c>
    </row>
    <row r="149" spans="1:7" x14ac:dyDescent="0.25">
      <c r="A149" t="s">
        <v>56</v>
      </c>
      <c r="B149" t="s">
        <v>63</v>
      </c>
      <c r="C14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9" t="s">
        <v>48</v>
      </c>
      <c r="E149" t="s">
        <v>43</v>
      </c>
      <c r="F14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9">
        <f>Таблица2[[#This Row],[team-1-win]]+Таблица2[[#This Row],[team-2-win]]</f>
        <v>1</v>
      </c>
    </row>
    <row r="150" spans="1:7" x14ac:dyDescent="0.25">
      <c r="A150" t="s">
        <v>56</v>
      </c>
      <c r="B150" t="s">
        <v>63</v>
      </c>
      <c r="C15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0" t="s">
        <v>48</v>
      </c>
      <c r="E150" t="s">
        <v>45</v>
      </c>
      <c r="F15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0">
        <f>Таблица2[[#This Row],[team-1-win]]+Таблица2[[#This Row],[team-2-win]]</f>
        <v>1</v>
      </c>
    </row>
    <row r="151" spans="1:7" x14ac:dyDescent="0.25">
      <c r="A151" t="s">
        <v>56</v>
      </c>
      <c r="B151" t="s">
        <v>63</v>
      </c>
      <c r="C15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1" t="s">
        <v>48</v>
      </c>
      <c r="E151" t="s">
        <v>38</v>
      </c>
      <c r="F15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1">
        <f>Таблица2[[#This Row],[team-1-win]]+Таблица2[[#This Row],[team-2-win]]</f>
        <v>1</v>
      </c>
    </row>
    <row r="152" spans="1:7" x14ac:dyDescent="0.25">
      <c r="A152" t="s">
        <v>56</v>
      </c>
      <c r="B152" t="s">
        <v>63</v>
      </c>
      <c r="C15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2" t="s">
        <v>33</v>
      </c>
      <c r="E152" t="s">
        <v>43</v>
      </c>
      <c r="F15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2">
        <f>Таблица2[[#This Row],[team-1-win]]+Таблица2[[#This Row],[team-2-win]]</f>
        <v>1</v>
      </c>
    </row>
    <row r="153" spans="1:7" x14ac:dyDescent="0.25">
      <c r="A153" t="s">
        <v>56</v>
      </c>
      <c r="B153" t="s">
        <v>63</v>
      </c>
      <c r="C15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3" t="s">
        <v>33</v>
      </c>
      <c r="E153" t="s">
        <v>45</v>
      </c>
      <c r="F15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3">
        <f>Таблица2[[#This Row],[team-1-win]]+Таблица2[[#This Row],[team-2-win]]</f>
        <v>1</v>
      </c>
    </row>
    <row r="154" spans="1:7" x14ac:dyDescent="0.25">
      <c r="A154" t="s">
        <v>56</v>
      </c>
      <c r="B154" t="s">
        <v>63</v>
      </c>
      <c r="C15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4" t="s">
        <v>33</v>
      </c>
      <c r="E154" t="s">
        <v>38</v>
      </c>
      <c r="F15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4">
        <f>Таблица2[[#This Row],[team-1-win]]+Таблица2[[#This Row],[team-2-win]]</f>
        <v>1</v>
      </c>
    </row>
    <row r="155" spans="1:7" x14ac:dyDescent="0.25">
      <c r="A155" t="s">
        <v>56</v>
      </c>
      <c r="B155" t="s">
        <v>63</v>
      </c>
      <c r="C15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5" t="s">
        <v>43</v>
      </c>
      <c r="E155" t="s">
        <v>45</v>
      </c>
      <c r="F15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5">
        <f>Таблица2[[#This Row],[team-1-win]]+Таблица2[[#This Row],[team-2-win]]</f>
        <v>1</v>
      </c>
    </row>
    <row r="156" spans="1:7" x14ac:dyDescent="0.25">
      <c r="A156" t="s">
        <v>56</v>
      </c>
      <c r="B156" t="s">
        <v>63</v>
      </c>
      <c r="C15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6" t="s">
        <v>43</v>
      </c>
      <c r="E156" t="s">
        <v>38</v>
      </c>
      <c r="F15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6">
        <f>Таблица2[[#This Row],[team-1-win]]+Таблица2[[#This Row],[team-2-win]]</f>
        <v>1</v>
      </c>
    </row>
    <row r="157" spans="1:7" x14ac:dyDescent="0.25">
      <c r="A157" t="s">
        <v>56</v>
      </c>
      <c r="B157" t="s">
        <v>63</v>
      </c>
      <c r="C15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7" t="s">
        <v>45</v>
      </c>
      <c r="E157" t="s">
        <v>38</v>
      </c>
      <c r="F15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7">
        <f>Таблица2[[#This Row],[team-1-win]]+Таблица2[[#This Row],[team-2-win]]</f>
        <v>1</v>
      </c>
    </row>
    <row r="158" spans="1:7" x14ac:dyDescent="0.25">
      <c r="A158" t="s">
        <v>56</v>
      </c>
      <c r="B158" t="s">
        <v>38</v>
      </c>
      <c r="C15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8" t="s">
        <v>48</v>
      </c>
      <c r="E158" t="s">
        <v>33</v>
      </c>
      <c r="F15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8">
        <f>Таблица2[[#This Row],[team-1-win]]+Таблица2[[#This Row],[team-2-win]]</f>
        <v>1</v>
      </c>
    </row>
    <row r="159" spans="1:7" x14ac:dyDescent="0.25">
      <c r="A159" t="s">
        <v>56</v>
      </c>
      <c r="B159" t="s">
        <v>38</v>
      </c>
      <c r="C15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9" t="s">
        <v>48</v>
      </c>
      <c r="E159" t="s">
        <v>43</v>
      </c>
      <c r="F15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9">
        <f>Таблица2[[#This Row],[team-1-win]]+Таблица2[[#This Row],[team-2-win]]</f>
        <v>1</v>
      </c>
    </row>
    <row r="160" spans="1:7" x14ac:dyDescent="0.25">
      <c r="A160" t="s">
        <v>56</v>
      </c>
      <c r="B160" t="s">
        <v>38</v>
      </c>
      <c r="C16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0" t="s">
        <v>48</v>
      </c>
      <c r="E160" t="s">
        <v>45</v>
      </c>
      <c r="F16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0">
        <f>Таблица2[[#This Row],[team-1-win]]+Таблица2[[#This Row],[team-2-win]]</f>
        <v>1</v>
      </c>
    </row>
    <row r="161" spans="1:7" x14ac:dyDescent="0.25">
      <c r="A161" t="s">
        <v>56</v>
      </c>
      <c r="B161" t="s">
        <v>38</v>
      </c>
      <c r="C16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1" t="s">
        <v>48</v>
      </c>
      <c r="E161" t="s">
        <v>63</v>
      </c>
      <c r="F16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1">
        <f>Таблица2[[#This Row],[team-1-win]]+Таблица2[[#This Row],[team-2-win]]</f>
        <v>1</v>
      </c>
    </row>
    <row r="162" spans="1:7" x14ac:dyDescent="0.25">
      <c r="A162" t="s">
        <v>56</v>
      </c>
      <c r="B162" t="s">
        <v>38</v>
      </c>
      <c r="C16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2" t="s">
        <v>33</v>
      </c>
      <c r="E162" t="s">
        <v>43</v>
      </c>
      <c r="F16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2">
        <f>Таблица2[[#This Row],[team-1-win]]+Таблица2[[#This Row],[team-2-win]]</f>
        <v>1</v>
      </c>
    </row>
    <row r="163" spans="1:7" x14ac:dyDescent="0.25">
      <c r="A163" t="s">
        <v>56</v>
      </c>
      <c r="B163" t="s">
        <v>38</v>
      </c>
      <c r="C16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3" t="s">
        <v>33</v>
      </c>
      <c r="E163" t="s">
        <v>45</v>
      </c>
      <c r="F16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3">
        <f>Таблица2[[#This Row],[team-1-win]]+Таблица2[[#This Row],[team-2-win]]</f>
        <v>1</v>
      </c>
    </row>
    <row r="164" spans="1:7" x14ac:dyDescent="0.25">
      <c r="A164" t="s">
        <v>56</v>
      </c>
      <c r="B164" t="s">
        <v>38</v>
      </c>
      <c r="C16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4" t="s">
        <v>33</v>
      </c>
      <c r="E164" t="s">
        <v>63</v>
      </c>
      <c r="F16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4">
        <f>Таблица2[[#This Row],[team-1-win]]+Таблица2[[#This Row],[team-2-win]]</f>
        <v>1</v>
      </c>
    </row>
    <row r="165" spans="1:7" x14ac:dyDescent="0.25">
      <c r="A165" t="s">
        <v>56</v>
      </c>
      <c r="B165" t="s">
        <v>38</v>
      </c>
      <c r="C16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5" t="s">
        <v>43</v>
      </c>
      <c r="E165" t="s">
        <v>45</v>
      </c>
      <c r="F16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5">
        <f>Таблица2[[#This Row],[team-1-win]]+Таблица2[[#This Row],[team-2-win]]</f>
        <v>1</v>
      </c>
    </row>
    <row r="166" spans="1:7" x14ac:dyDescent="0.25">
      <c r="A166" t="s">
        <v>56</v>
      </c>
      <c r="B166" t="s">
        <v>38</v>
      </c>
      <c r="C16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6" t="s">
        <v>43</v>
      </c>
      <c r="E166" t="s">
        <v>63</v>
      </c>
      <c r="F16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6">
        <f>Таблица2[[#This Row],[team-1-win]]+Таблица2[[#This Row],[team-2-win]]</f>
        <v>1</v>
      </c>
    </row>
    <row r="167" spans="1:7" x14ac:dyDescent="0.25">
      <c r="A167" t="s">
        <v>56</v>
      </c>
      <c r="B167" t="s">
        <v>38</v>
      </c>
      <c r="C16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7" t="s">
        <v>45</v>
      </c>
      <c r="E167" t="s">
        <v>63</v>
      </c>
      <c r="F16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7">
        <f>Таблица2[[#This Row],[team-1-win]]+Таблица2[[#This Row],[team-2-win]]</f>
        <v>1</v>
      </c>
    </row>
    <row r="168" spans="1:7" x14ac:dyDescent="0.25">
      <c r="A168" t="s">
        <v>48</v>
      </c>
      <c r="B168" t="s">
        <v>33</v>
      </c>
      <c r="C16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8" t="s">
        <v>43</v>
      </c>
      <c r="E168" t="s">
        <v>45</v>
      </c>
      <c r="F16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8">
        <f>Таблица2[[#This Row],[team-1-win]]+Таблица2[[#This Row],[team-2-win]]</f>
        <v>1</v>
      </c>
    </row>
    <row r="169" spans="1:7" x14ac:dyDescent="0.25">
      <c r="A169" t="s">
        <v>48</v>
      </c>
      <c r="B169" t="s">
        <v>33</v>
      </c>
      <c r="C16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9" t="s">
        <v>43</v>
      </c>
      <c r="E169" t="s">
        <v>63</v>
      </c>
      <c r="F16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9">
        <f>Таблица2[[#This Row],[team-1-win]]+Таблица2[[#This Row],[team-2-win]]</f>
        <v>1</v>
      </c>
    </row>
    <row r="170" spans="1:7" x14ac:dyDescent="0.25">
      <c r="A170" t="s">
        <v>48</v>
      </c>
      <c r="B170" t="s">
        <v>33</v>
      </c>
      <c r="C17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0" t="s">
        <v>43</v>
      </c>
      <c r="E170" t="s">
        <v>38</v>
      </c>
      <c r="F17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0">
        <f>Таблица2[[#This Row],[team-1-win]]+Таблица2[[#This Row],[team-2-win]]</f>
        <v>1</v>
      </c>
    </row>
    <row r="171" spans="1:7" x14ac:dyDescent="0.25">
      <c r="A171" t="s">
        <v>48</v>
      </c>
      <c r="B171" t="s">
        <v>33</v>
      </c>
      <c r="C17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1" t="s">
        <v>45</v>
      </c>
      <c r="E171" t="s">
        <v>63</v>
      </c>
      <c r="F17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1">
        <f>Таблица2[[#This Row],[team-1-win]]+Таблица2[[#This Row],[team-2-win]]</f>
        <v>1</v>
      </c>
    </row>
    <row r="172" spans="1:7" x14ac:dyDescent="0.25">
      <c r="A172" t="s">
        <v>48</v>
      </c>
      <c r="B172" t="s">
        <v>33</v>
      </c>
      <c r="C17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2" t="s">
        <v>45</v>
      </c>
      <c r="E172" t="s">
        <v>38</v>
      </c>
      <c r="F17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2">
        <f>Таблица2[[#This Row],[team-1-win]]+Таблица2[[#This Row],[team-2-win]]</f>
        <v>1</v>
      </c>
    </row>
    <row r="173" spans="1:7" x14ac:dyDescent="0.25">
      <c r="A173" t="s">
        <v>48</v>
      </c>
      <c r="B173" t="s">
        <v>33</v>
      </c>
      <c r="C17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3" t="s">
        <v>63</v>
      </c>
      <c r="E173" t="s">
        <v>38</v>
      </c>
      <c r="F17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3">
        <f>Таблица2[[#This Row],[team-1-win]]+Таблица2[[#This Row],[team-2-win]]</f>
        <v>1</v>
      </c>
    </row>
    <row r="174" spans="1:7" x14ac:dyDescent="0.25">
      <c r="A174" t="s">
        <v>48</v>
      </c>
      <c r="B174" t="s">
        <v>43</v>
      </c>
      <c r="C17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4" t="s">
        <v>33</v>
      </c>
      <c r="E174" t="s">
        <v>45</v>
      </c>
      <c r="F17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4">
        <f>Таблица2[[#This Row],[team-1-win]]+Таблица2[[#This Row],[team-2-win]]</f>
        <v>1</v>
      </c>
    </row>
    <row r="175" spans="1:7" x14ac:dyDescent="0.25">
      <c r="A175" t="s">
        <v>48</v>
      </c>
      <c r="B175" t="s">
        <v>43</v>
      </c>
      <c r="C17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5" t="s">
        <v>33</v>
      </c>
      <c r="E175" t="s">
        <v>63</v>
      </c>
      <c r="F17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5">
        <f>Таблица2[[#This Row],[team-1-win]]+Таблица2[[#This Row],[team-2-win]]</f>
        <v>1</v>
      </c>
    </row>
    <row r="176" spans="1:7" x14ac:dyDescent="0.25">
      <c r="A176" t="s">
        <v>48</v>
      </c>
      <c r="B176" t="s">
        <v>43</v>
      </c>
      <c r="C17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6" t="s">
        <v>33</v>
      </c>
      <c r="E176" t="s">
        <v>38</v>
      </c>
      <c r="F17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6">
        <f>Таблица2[[#This Row],[team-1-win]]+Таблица2[[#This Row],[team-2-win]]</f>
        <v>1</v>
      </c>
    </row>
    <row r="177" spans="1:7" x14ac:dyDescent="0.25">
      <c r="A177" t="s">
        <v>48</v>
      </c>
      <c r="B177" t="s">
        <v>43</v>
      </c>
      <c r="C17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7" t="s">
        <v>45</v>
      </c>
      <c r="E177" t="s">
        <v>63</v>
      </c>
      <c r="F17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7">
        <f>Таблица2[[#This Row],[team-1-win]]+Таблица2[[#This Row],[team-2-win]]</f>
        <v>1</v>
      </c>
    </row>
    <row r="178" spans="1:7" x14ac:dyDescent="0.25">
      <c r="A178" t="s">
        <v>48</v>
      </c>
      <c r="B178" t="s">
        <v>43</v>
      </c>
      <c r="C17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8" t="s">
        <v>45</v>
      </c>
      <c r="E178" t="s">
        <v>38</v>
      </c>
      <c r="F17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8">
        <f>Таблица2[[#This Row],[team-1-win]]+Таблица2[[#This Row],[team-2-win]]</f>
        <v>1</v>
      </c>
    </row>
    <row r="179" spans="1:7" x14ac:dyDescent="0.25">
      <c r="A179" t="s">
        <v>48</v>
      </c>
      <c r="B179" t="s">
        <v>43</v>
      </c>
      <c r="C17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9" t="s">
        <v>63</v>
      </c>
      <c r="E179" t="s">
        <v>38</v>
      </c>
      <c r="F17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9">
        <f>Таблица2[[#This Row],[team-1-win]]+Таблица2[[#This Row],[team-2-win]]</f>
        <v>1</v>
      </c>
    </row>
    <row r="180" spans="1:7" x14ac:dyDescent="0.25">
      <c r="A180" t="s">
        <v>48</v>
      </c>
      <c r="B180" t="s">
        <v>45</v>
      </c>
      <c r="C18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0" t="s">
        <v>33</v>
      </c>
      <c r="E180" t="s">
        <v>43</v>
      </c>
      <c r="F18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0">
        <f>Таблица2[[#This Row],[team-1-win]]+Таблица2[[#This Row],[team-2-win]]</f>
        <v>1</v>
      </c>
    </row>
    <row r="181" spans="1:7" x14ac:dyDescent="0.25">
      <c r="A181" t="s">
        <v>48</v>
      </c>
      <c r="B181" t="s">
        <v>45</v>
      </c>
      <c r="C18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1" t="s">
        <v>33</v>
      </c>
      <c r="E181" t="s">
        <v>63</v>
      </c>
      <c r="F18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1">
        <f>Таблица2[[#This Row],[team-1-win]]+Таблица2[[#This Row],[team-2-win]]</f>
        <v>1</v>
      </c>
    </row>
    <row r="182" spans="1:7" x14ac:dyDescent="0.25">
      <c r="A182" t="s">
        <v>48</v>
      </c>
      <c r="B182" t="s">
        <v>45</v>
      </c>
      <c r="C18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2" t="s">
        <v>33</v>
      </c>
      <c r="E182" t="s">
        <v>38</v>
      </c>
      <c r="F18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2">
        <f>Таблица2[[#This Row],[team-1-win]]+Таблица2[[#This Row],[team-2-win]]</f>
        <v>1</v>
      </c>
    </row>
    <row r="183" spans="1:7" x14ac:dyDescent="0.25">
      <c r="A183" t="s">
        <v>48</v>
      </c>
      <c r="B183" t="s">
        <v>45</v>
      </c>
      <c r="C18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3" t="s">
        <v>43</v>
      </c>
      <c r="E183" t="s">
        <v>63</v>
      </c>
      <c r="F18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3">
        <f>Таблица2[[#This Row],[team-1-win]]+Таблица2[[#This Row],[team-2-win]]</f>
        <v>1</v>
      </c>
    </row>
    <row r="184" spans="1:7" x14ac:dyDescent="0.25">
      <c r="A184" t="s">
        <v>48</v>
      </c>
      <c r="B184" t="s">
        <v>45</v>
      </c>
      <c r="C18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4" t="s">
        <v>43</v>
      </c>
      <c r="E184" t="s">
        <v>38</v>
      </c>
      <c r="F18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4">
        <f>Таблица2[[#This Row],[team-1-win]]+Таблица2[[#This Row],[team-2-win]]</f>
        <v>1</v>
      </c>
    </row>
    <row r="185" spans="1:7" x14ac:dyDescent="0.25">
      <c r="A185" t="s">
        <v>48</v>
      </c>
      <c r="B185" t="s">
        <v>45</v>
      </c>
      <c r="C18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5" t="s">
        <v>63</v>
      </c>
      <c r="E185" t="s">
        <v>38</v>
      </c>
      <c r="F18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5">
        <f>Таблица2[[#This Row],[team-1-win]]+Таблица2[[#This Row],[team-2-win]]</f>
        <v>1</v>
      </c>
    </row>
    <row r="186" spans="1:7" x14ac:dyDescent="0.25">
      <c r="A186" t="s">
        <v>48</v>
      </c>
      <c r="B186" t="s">
        <v>63</v>
      </c>
      <c r="C18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6" t="s">
        <v>33</v>
      </c>
      <c r="E186" t="s">
        <v>43</v>
      </c>
      <c r="F18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6">
        <f>Таблица2[[#This Row],[team-1-win]]+Таблица2[[#This Row],[team-2-win]]</f>
        <v>1</v>
      </c>
    </row>
    <row r="187" spans="1:7" x14ac:dyDescent="0.25">
      <c r="A187" t="s">
        <v>48</v>
      </c>
      <c r="B187" t="s">
        <v>63</v>
      </c>
      <c r="C18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7" t="s">
        <v>33</v>
      </c>
      <c r="E187" t="s">
        <v>45</v>
      </c>
      <c r="F18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7">
        <f>Таблица2[[#This Row],[team-1-win]]+Таблица2[[#This Row],[team-2-win]]</f>
        <v>1</v>
      </c>
    </row>
    <row r="188" spans="1:7" x14ac:dyDescent="0.25">
      <c r="A188" t="s">
        <v>48</v>
      </c>
      <c r="B188" t="s">
        <v>63</v>
      </c>
      <c r="C18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8" t="s">
        <v>33</v>
      </c>
      <c r="E188" t="s">
        <v>38</v>
      </c>
      <c r="F18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8">
        <f>Таблица2[[#This Row],[team-1-win]]+Таблица2[[#This Row],[team-2-win]]</f>
        <v>1</v>
      </c>
    </row>
    <row r="189" spans="1:7" x14ac:dyDescent="0.25">
      <c r="A189" t="s">
        <v>48</v>
      </c>
      <c r="B189" t="s">
        <v>63</v>
      </c>
      <c r="C18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9" t="s">
        <v>43</v>
      </c>
      <c r="E189" t="s">
        <v>45</v>
      </c>
      <c r="F18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9">
        <f>Таблица2[[#This Row],[team-1-win]]+Таблица2[[#This Row],[team-2-win]]</f>
        <v>1</v>
      </c>
    </row>
    <row r="190" spans="1:7" x14ac:dyDescent="0.25">
      <c r="A190" t="s">
        <v>48</v>
      </c>
      <c r="B190" t="s">
        <v>63</v>
      </c>
      <c r="C19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0" t="s">
        <v>43</v>
      </c>
      <c r="E190" t="s">
        <v>38</v>
      </c>
      <c r="F19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0">
        <f>Таблица2[[#This Row],[team-1-win]]+Таблица2[[#This Row],[team-2-win]]</f>
        <v>1</v>
      </c>
    </row>
    <row r="191" spans="1:7" x14ac:dyDescent="0.25">
      <c r="A191" t="s">
        <v>48</v>
      </c>
      <c r="B191" t="s">
        <v>63</v>
      </c>
      <c r="C19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1" t="s">
        <v>45</v>
      </c>
      <c r="E191" t="s">
        <v>38</v>
      </c>
      <c r="F19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1">
        <f>Таблица2[[#This Row],[team-1-win]]+Таблица2[[#This Row],[team-2-win]]</f>
        <v>1</v>
      </c>
    </row>
    <row r="192" spans="1:7" x14ac:dyDescent="0.25">
      <c r="A192" t="s">
        <v>48</v>
      </c>
      <c r="B192" t="s">
        <v>38</v>
      </c>
      <c r="C19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2" t="s">
        <v>33</v>
      </c>
      <c r="E192" t="s">
        <v>43</v>
      </c>
      <c r="F19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2">
        <f>Таблица2[[#This Row],[team-1-win]]+Таблица2[[#This Row],[team-2-win]]</f>
        <v>1</v>
      </c>
    </row>
    <row r="193" spans="1:7" x14ac:dyDescent="0.25">
      <c r="A193" t="s">
        <v>48</v>
      </c>
      <c r="B193" t="s">
        <v>38</v>
      </c>
      <c r="C19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3" t="s">
        <v>33</v>
      </c>
      <c r="E193" t="s">
        <v>45</v>
      </c>
      <c r="F19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3">
        <f>Таблица2[[#This Row],[team-1-win]]+Таблица2[[#This Row],[team-2-win]]</f>
        <v>1</v>
      </c>
    </row>
    <row r="194" spans="1:7" x14ac:dyDescent="0.25">
      <c r="A194" t="s">
        <v>48</v>
      </c>
      <c r="B194" t="s">
        <v>38</v>
      </c>
      <c r="C19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4" t="s">
        <v>33</v>
      </c>
      <c r="E194" t="s">
        <v>63</v>
      </c>
      <c r="F19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4">
        <f>Таблица2[[#This Row],[team-1-win]]+Таблица2[[#This Row],[team-2-win]]</f>
        <v>1</v>
      </c>
    </row>
    <row r="195" spans="1:7" x14ac:dyDescent="0.25">
      <c r="A195" t="s">
        <v>48</v>
      </c>
      <c r="B195" t="s">
        <v>38</v>
      </c>
      <c r="C19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5" t="s">
        <v>43</v>
      </c>
      <c r="E195" t="s">
        <v>45</v>
      </c>
      <c r="F19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5">
        <f>Таблица2[[#This Row],[team-1-win]]+Таблица2[[#This Row],[team-2-win]]</f>
        <v>1</v>
      </c>
    </row>
    <row r="196" spans="1:7" x14ac:dyDescent="0.25">
      <c r="A196" t="s">
        <v>48</v>
      </c>
      <c r="B196" t="s">
        <v>38</v>
      </c>
      <c r="C19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6" t="s">
        <v>43</v>
      </c>
      <c r="E196" t="s">
        <v>63</v>
      </c>
      <c r="F19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6">
        <f>Таблица2[[#This Row],[team-1-win]]+Таблица2[[#This Row],[team-2-win]]</f>
        <v>1</v>
      </c>
    </row>
    <row r="197" spans="1:7" x14ac:dyDescent="0.25">
      <c r="A197" t="s">
        <v>48</v>
      </c>
      <c r="B197" t="s">
        <v>38</v>
      </c>
      <c r="C19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7" t="s">
        <v>45</v>
      </c>
      <c r="E197" t="s">
        <v>63</v>
      </c>
      <c r="F19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7">
        <f>Таблица2[[#This Row],[team-1-win]]+Таблица2[[#This Row],[team-2-win]]</f>
        <v>1</v>
      </c>
    </row>
    <row r="198" spans="1:7" x14ac:dyDescent="0.25">
      <c r="A198" t="s">
        <v>33</v>
      </c>
      <c r="B198" t="s">
        <v>43</v>
      </c>
      <c r="C19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8" t="s">
        <v>45</v>
      </c>
      <c r="E198" t="s">
        <v>63</v>
      </c>
      <c r="F19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8">
        <f>Таблица2[[#This Row],[team-1-win]]+Таблица2[[#This Row],[team-2-win]]</f>
        <v>1</v>
      </c>
    </row>
    <row r="199" spans="1:7" x14ac:dyDescent="0.25">
      <c r="A199" t="s">
        <v>33</v>
      </c>
      <c r="B199" t="s">
        <v>43</v>
      </c>
      <c r="C19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9" t="s">
        <v>45</v>
      </c>
      <c r="E199" t="s">
        <v>38</v>
      </c>
      <c r="F19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9">
        <f>Таблица2[[#This Row],[team-1-win]]+Таблица2[[#This Row],[team-2-win]]</f>
        <v>1</v>
      </c>
    </row>
    <row r="200" spans="1:7" x14ac:dyDescent="0.25">
      <c r="A200" t="s">
        <v>33</v>
      </c>
      <c r="B200" t="s">
        <v>43</v>
      </c>
      <c r="C20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0" t="s">
        <v>63</v>
      </c>
      <c r="E200" t="s">
        <v>38</v>
      </c>
      <c r="F20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0">
        <f>Таблица2[[#This Row],[team-1-win]]+Таблица2[[#This Row],[team-2-win]]</f>
        <v>1</v>
      </c>
    </row>
    <row r="201" spans="1:7" x14ac:dyDescent="0.25">
      <c r="A201" t="s">
        <v>33</v>
      </c>
      <c r="B201" t="s">
        <v>45</v>
      </c>
      <c r="C20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1" t="s">
        <v>43</v>
      </c>
      <c r="E201" t="s">
        <v>63</v>
      </c>
      <c r="F20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1">
        <f>Таблица2[[#This Row],[team-1-win]]+Таблица2[[#This Row],[team-2-win]]</f>
        <v>1</v>
      </c>
    </row>
    <row r="202" spans="1:7" x14ac:dyDescent="0.25">
      <c r="A202" t="s">
        <v>33</v>
      </c>
      <c r="B202" t="s">
        <v>45</v>
      </c>
      <c r="C20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2" t="s">
        <v>43</v>
      </c>
      <c r="E202" t="s">
        <v>38</v>
      </c>
      <c r="F20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2">
        <f>Таблица2[[#This Row],[team-1-win]]+Таблица2[[#This Row],[team-2-win]]</f>
        <v>1</v>
      </c>
    </row>
    <row r="203" spans="1:7" x14ac:dyDescent="0.25">
      <c r="A203" t="s">
        <v>33</v>
      </c>
      <c r="B203" t="s">
        <v>45</v>
      </c>
      <c r="C20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3" t="s">
        <v>63</v>
      </c>
      <c r="E203" t="s">
        <v>38</v>
      </c>
      <c r="F20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3">
        <f>Таблица2[[#This Row],[team-1-win]]+Таблица2[[#This Row],[team-2-win]]</f>
        <v>1</v>
      </c>
    </row>
    <row r="204" spans="1:7" x14ac:dyDescent="0.25">
      <c r="A204" t="s">
        <v>33</v>
      </c>
      <c r="B204" t="s">
        <v>63</v>
      </c>
      <c r="C20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4" t="s">
        <v>43</v>
      </c>
      <c r="E204" t="s">
        <v>45</v>
      </c>
      <c r="F20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4">
        <f>Таблица2[[#This Row],[team-1-win]]+Таблица2[[#This Row],[team-2-win]]</f>
        <v>1</v>
      </c>
    </row>
    <row r="205" spans="1:7" x14ac:dyDescent="0.25">
      <c r="A205" t="s">
        <v>33</v>
      </c>
      <c r="B205" t="s">
        <v>63</v>
      </c>
      <c r="C20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5" t="s">
        <v>43</v>
      </c>
      <c r="E205" t="s">
        <v>38</v>
      </c>
      <c r="F20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5">
        <f>Таблица2[[#This Row],[team-1-win]]+Таблица2[[#This Row],[team-2-win]]</f>
        <v>1</v>
      </c>
    </row>
    <row r="206" spans="1:7" x14ac:dyDescent="0.25">
      <c r="A206" t="s">
        <v>33</v>
      </c>
      <c r="B206" t="s">
        <v>63</v>
      </c>
      <c r="C20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6" t="s">
        <v>45</v>
      </c>
      <c r="E206" t="s">
        <v>38</v>
      </c>
      <c r="F20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6">
        <f>Таблица2[[#This Row],[team-1-win]]+Таблица2[[#This Row],[team-2-win]]</f>
        <v>1</v>
      </c>
    </row>
    <row r="207" spans="1:7" x14ac:dyDescent="0.25">
      <c r="A207" t="s">
        <v>33</v>
      </c>
      <c r="B207" t="s">
        <v>38</v>
      </c>
      <c r="C20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7" t="s">
        <v>43</v>
      </c>
      <c r="E207" t="s">
        <v>45</v>
      </c>
      <c r="F20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7">
        <f>Таблица2[[#This Row],[team-1-win]]+Таблица2[[#This Row],[team-2-win]]</f>
        <v>1</v>
      </c>
    </row>
    <row r="208" spans="1:7" x14ac:dyDescent="0.25">
      <c r="A208" t="s">
        <v>33</v>
      </c>
      <c r="B208" t="s">
        <v>38</v>
      </c>
      <c r="C20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8" t="s">
        <v>43</v>
      </c>
      <c r="E208" t="s">
        <v>63</v>
      </c>
      <c r="F20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8">
        <f>Таблица2[[#This Row],[team-1-win]]+Таблица2[[#This Row],[team-2-win]]</f>
        <v>1</v>
      </c>
    </row>
    <row r="209" spans="1:7" x14ac:dyDescent="0.25">
      <c r="A209" t="s">
        <v>33</v>
      </c>
      <c r="B209" t="s">
        <v>38</v>
      </c>
      <c r="C20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9" t="s">
        <v>45</v>
      </c>
      <c r="E209" t="s">
        <v>63</v>
      </c>
      <c r="F20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9">
        <f>Таблица2[[#This Row],[team-1-win]]+Таблица2[[#This Row],[team-2-win]]</f>
        <v>1</v>
      </c>
    </row>
    <row r="210" spans="1:7" x14ac:dyDescent="0.25">
      <c r="A210" t="s">
        <v>43</v>
      </c>
      <c r="B210" t="s">
        <v>45</v>
      </c>
      <c r="C2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10" t="s">
        <v>63</v>
      </c>
      <c r="E210" t="s">
        <v>38</v>
      </c>
      <c r="F2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10">
        <f>Таблица2[[#This Row],[team-1-win]]+Таблица2[[#This Row],[team-2-win]]</f>
        <v>1</v>
      </c>
    </row>
    <row r="211" spans="1:7" x14ac:dyDescent="0.25">
      <c r="A211" t="s">
        <v>43</v>
      </c>
      <c r="B211" t="s">
        <v>63</v>
      </c>
      <c r="C2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1" t="s">
        <v>45</v>
      </c>
      <c r="E211" t="s">
        <v>38</v>
      </c>
      <c r="F2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11">
        <f>Таблица2[[#This Row],[team-1-win]]+Таблица2[[#This Row],[team-2-win]]</f>
        <v>1</v>
      </c>
    </row>
    <row r="212" spans="1:7" x14ac:dyDescent="0.25">
      <c r="A212" t="s">
        <v>43</v>
      </c>
      <c r="B212" t="s">
        <v>38</v>
      </c>
      <c r="C2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2" t="s">
        <v>45</v>
      </c>
      <c r="E212" t="s">
        <v>63</v>
      </c>
      <c r="F2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12">
        <f>Таблица2[[#This Row],[team-1-win]]+Таблица2[[#This Row],[team-2-win]]</f>
        <v>1</v>
      </c>
    </row>
  </sheetData>
  <mergeCells count="2">
    <mergeCell ref="A1:G1"/>
    <mergeCell ref="I1:M1"/>
  </mergeCells>
  <phoneticPr fontId="3" type="noConversion"/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02A4-1B7E-462F-A7A0-BC39936C76A9}">
  <dimension ref="A1:BD281"/>
  <sheetViews>
    <sheetView topLeftCell="A268" workbookViewId="0">
      <selection activeCell="C290" sqref="C290"/>
    </sheetView>
  </sheetViews>
  <sheetFormatPr defaultRowHeight="15" x14ac:dyDescent="0.25"/>
  <cols>
    <col min="1" max="1" width="36.85546875" bestFit="1" customWidth="1"/>
    <col min="2" max="2" width="8.28515625" bestFit="1" customWidth="1"/>
    <col min="3" max="3" width="10.5703125" bestFit="1" customWidth="1"/>
    <col min="4" max="4" width="14" hidden="1" customWidth="1"/>
    <col min="5" max="5" width="13.7109375" hidden="1" customWidth="1"/>
    <col min="6" max="6" width="13.28515625" hidden="1" customWidth="1"/>
    <col min="7" max="10" width="18" hidden="1" customWidth="1"/>
    <col min="11" max="11" width="10.5703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" hidden="1" customWidth="1"/>
    <col min="16" max="16" width="18.28515625" hidden="1" customWidth="1"/>
    <col min="17" max="18" width="18" hidden="1" customWidth="1"/>
    <col min="19" max="19" width="10.5703125" bestFit="1" customWidth="1"/>
    <col min="20" max="20" width="14" hidden="1" customWidth="1"/>
    <col min="21" max="21" width="13.7109375" hidden="1" customWidth="1"/>
    <col min="22" max="22" width="13.28515625" hidden="1" customWidth="1"/>
    <col min="23" max="23" width="18.42578125" hidden="1" customWidth="1"/>
    <col min="24" max="24" width="18.7109375" hidden="1" customWidth="1"/>
    <col min="25" max="25" width="18" hidden="1" customWidth="1"/>
    <col min="26" max="26" width="19.85546875" hidden="1" customWidth="1"/>
    <col min="27" max="27" width="8.710937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16.140625" hidden="1" customWidth="1"/>
    <col min="32" max="32" width="18.85546875" hidden="1" customWidth="1"/>
    <col min="33" max="34" width="16.140625" hidden="1" customWidth="1"/>
    <col min="35" max="35" width="8.7109375" bestFit="1" customWidth="1"/>
    <col min="36" max="36" width="12.140625" hidden="1" customWidth="1"/>
    <col min="37" max="37" width="11.85546875" hidden="1" customWidth="1"/>
    <col min="38" max="38" width="11.42578125" hidden="1" customWidth="1"/>
    <col min="39" max="40" width="16.140625" hidden="1" customWidth="1"/>
    <col min="41" max="41" width="19.42578125" hidden="1" customWidth="1"/>
    <col min="42" max="42" width="16.140625" hidden="1" customWidth="1"/>
    <col min="43" max="43" width="11.42578125" bestFit="1" customWidth="1"/>
    <col min="44" max="44" width="12.140625" hidden="1" customWidth="1"/>
    <col min="45" max="45" width="11.85546875" hidden="1" customWidth="1"/>
    <col min="46" max="46" width="11.42578125" hidden="1" customWidth="1"/>
    <col min="47" max="47" width="16.140625" hidden="1" customWidth="1"/>
    <col min="48" max="48" width="19.140625" hidden="1" customWidth="1"/>
    <col min="49" max="49" width="16.140625" hidden="1" customWidth="1"/>
    <col min="50" max="50" width="19.85546875" hidden="1" customWidth="1"/>
    <col min="51" max="51" width="9.85546875" bestFit="1" customWidth="1"/>
    <col min="52" max="52" width="7.85546875" bestFit="1" customWidth="1"/>
    <col min="53" max="53" width="12.7109375" bestFit="1" customWidth="1"/>
    <col min="54" max="54" width="9" bestFit="1" customWidth="1"/>
  </cols>
  <sheetData>
    <row r="1" spans="1:56" x14ac:dyDescent="0.25">
      <c r="A1" t="s">
        <v>0</v>
      </c>
      <c r="B1" t="s">
        <v>286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162</v>
      </c>
      <c r="T1" t="s">
        <v>163</v>
      </c>
      <c r="U1" t="s">
        <v>164</v>
      </c>
      <c r="V1" t="s">
        <v>165</v>
      </c>
      <c r="W1" t="s">
        <v>166</v>
      </c>
      <c r="X1" t="s">
        <v>167</v>
      </c>
      <c r="Y1" t="s">
        <v>168</v>
      </c>
      <c r="Z1" t="s">
        <v>169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122</v>
      </c>
      <c r="AO1" t="s">
        <v>30</v>
      </c>
      <c r="AP1" t="s">
        <v>31</v>
      </c>
      <c r="AQ1" t="s">
        <v>170</v>
      </c>
      <c r="AR1" t="s">
        <v>171</v>
      </c>
      <c r="AS1" t="s">
        <v>172</v>
      </c>
      <c r="AT1" t="s">
        <v>173</v>
      </c>
      <c r="AU1" t="s">
        <v>174</v>
      </c>
      <c r="AV1" t="s">
        <v>175</v>
      </c>
      <c r="AW1" t="s">
        <v>176</v>
      </c>
      <c r="AX1" t="s">
        <v>177</v>
      </c>
      <c r="AY1" t="s">
        <v>64</v>
      </c>
      <c r="AZ1" t="s">
        <v>32</v>
      </c>
      <c r="BA1" t="s">
        <v>194</v>
      </c>
      <c r="BB1" t="s">
        <v>195</v>
      </c>
    </row>
    <row r="2" spans="1:56" x14ac:dyDescent="0.25">
      <c r="A2" t="s">
        <v>407</v>
      </c>
      <c r="B2">
        <v>0</v>
      </c>
      <c r="C2" t="s">
        <v>33</v>
      </c>
      <c r="D2">
        <v>2</v>
      </c>
      <c r="F2">
        <v>1</v>
      </c>
      <c r="G2" t="s">
        <v>34</v>
      </c>
      <c r="H2" t="s">
        <v>133</v>
      </c>
      <c r="I2" t="s">
        <v>36</v>
      </c>
      <c r="K2" t="s">
        <v>43</v>
      </c>
      <c r="L2">
        <v>1</v>
      </c>
      <c r="N2">
        <v>1</v>
      </c>
      <c r="O2" t="s">
        <v>73</v>
      </c>
      <c r="P2" t="s">
        <v>139</v>
      </c>
      <c r="S2" t="s">
        <v>45</v>
      </c>
      <c r="T2">
        <v>3</v>
      </c>
      <c r="V2">
        <v>2</v>
      </c>
      <c r="W2" t="s">
        <v>47</v>
      </c>
      <c r="AA2" t="s">
        <v>53</v>
      </c>
      <c r="AB2">
        <v>1</v>
      </c>
      <c r="AC2">
        <v>1</v>
      </c>
      <c r="AD2">
        <v>1</v>
      </c>
      <c r="AE2" t="s">
        <v>54</v>
      </c>
      <c r="AF2" t="s">
        <v>83</v>
      </c>
      <c r="AI2" t="s">
        <v>56</v>
      </c>
      <c r="AJ2">
        <v>1</v>
      </c>
      <c r="AL2">
        <v>2</v>
      </c>
      <c r="AM2" t="s">
        <v>68</v>
      </c>
      <c r="AQ2" t="s">
        <v>48</v>
      </c>
      <c r="AR2">
        <v>2</v>
      </c>
      <c r="AT2">
        <v>1</v>
      </c>
      <c r="AU2" t="s">
        <v>129</v>
      </c>
      <c r="AV2" t="s">
        <v>71</v>
      </c>
      <c r="AY2">
        <v>11</v>
      </c>
      <c r="AZ2">
        <v>47</v>
      </c>
      <c r="BA2">
        <v>120</v>
      </c>
      <c r="BB2">
        <v>2</v>
      </c>
    </row>
    <row r="3" spans="1:56" x14ac:dyDescent="0.25">
      <c r="A3" t="s">
        <v>408</v>
      </c>
      <c r="B3">
        <v>1</v>
      </c>
      <c r="C3" t="s">
        <v>53</v>
      </c>
      <c r="D3">
        <v>3</v>
      </c>
      <c r="E3">
        <v>1</v>
      </c>
      <c r="F3">
        <v>3</v>
      </c>
      <c r="G3" t="s">
        <v>54</v>
      </c>
      <c r="H3" t="s">
        <v>83</v>
      </c>
      <c r="I3" t="s">
        <v>117</v>
      </c>
      <c r="K3" t="s">
        <v>56</v>
      </c>
      <c r="L3">
        <v>2</v>
      </c>
      <c r="N3">
        <v>2</v>
      </c>
      <c r="O3" t="s">
        <v>123</v>
      </c>
      <c r="P3" t="s">
        <v>69</v>
      </c>
      <c r="S3" t="s">
        <v>48</v>
      </c>
      <c r="T3">
        <v>1</v>
      </c>
      <c r="V3">
        <v>1</v>
      </c>
      <c r="W3" t="s">
        <v>89</v>
      </c>
      <c r="AA3" t="s">
        <v>33</v>
      </c>
      <c r="AB3">
        <v>2</v>
      </c>
      <c r="AD3">
        <v>1</v>
      </c>
      <c r="AE3" t="s">
        <v>65</v>
      </c>
      <c r="AF3" t="s">
        <v>133</v>
      </c>
      <c r="AG3" t="s">
        <v>134</v>
      </c>
      <c r="AI3" t="s">
        <v>43</v>
      </c>
      <c r="AJ3">
        <v>1</v>
      </c>
      <c r="AL3">
        <v>3</v>
      </c>
      <c r="AM3" t="s">
        <v>73</v>
      </c>
      <c r="AN3" t="s">
        <v>99</v>
      </c>
      <c r="AO3" t="s">
        <v>100</v>
      </c>
      <c r="AP3" t="s">
        <v>142</v>
      </c>
      <c r="AQ3" t="s">
        <v>63</v>
      </c>
      <c r="AR3">
        <v>3</v>
      </c>
      <c r="AT3">
        <v>1</v>
      </c>
      <c r="AU3" t="s">
        <v>148</v>
      </c>
      <c r="AV3" t="s">
        <v>95</v>
      </c>
      <c r="AW3" t="s">
        <v>104</v>
      </c>
      <c r="AY3">
        <v>21</v>
      </c>
      <c r="AZ3">
        <v>76</v>
      </c>
      <c r="BA3">
        <v>120</v>
      </c>
      <c r="BB3">
        <v>2</v>
      </c>
    </row>
    <row r="4" spans="1:56" x14ac:dyDescent="0.25">
      <c r="A4" t="s">
        <v>409</v>
      </c>
      <c r="B4">
        <v>2</v>
      </c>
      <c r="C4" t="s">
        <v>33</v>
      </c>
      <c r="D4">
        <v>2</v>
      </c>
      <c r="F4">
        <v>1</v>
      </c>
      <c r="G4" t="s">
        <v>65</v>
      </c>
      <c r="H4" t="s">
        <v>133</v>
      </c>
      <c r="I4" t="s">
        <v>135</v>
      </c>
      <c r="J4" t="s">
        <v>136</v>
      </c>
      <c r="K4" t="s">
        <v>43</v>
      </c>
      <c r="L4">
        <v>2</v>
      </c>
      <c r="N4">
        <v>1</v>
      </c>
      <c r="O4" t="s">
        <v>138</v>
      </c>
      <c r="P4" t="s">
        <v>74</v>
      </c>
      <c r="Q4" t="s">
        <v>140</v>
      </c>
      <c r="S4" t="s">
        <v>38</v>
      </c>
      <c r="T4">
        <v>2</v>
      </c>
      <c r="U4">
        <v>2</v>
      </c>
      <c r="V4">
        <v>1</v>
      </c>
      <c r="W4" t="s">
        <v>39</v>
      </c>
      <c r="X4" t="s">
        <v>40</v>
      </c>
      <c r="Y4" t="s">
        <v>157</v>
      </c>
      <c r="Z4" t="s">
        <v>159</v>
      </c>
      <c r="AA4" t="s">
        <v>53</v>
      </c>
      <c r="AB4">
        <v>2</v>
      </c>
      <c r="AC4">
        <v>1</v>
      </c>
      <c r="AD4">
        <v>3</v>
      </c>
      <c r="AE4" t="s">
        <v>115</v>
      </c>
      <c r="AF4" t="s">
        <v>83</v>
      </c>
      <c r="AI4" t="s">
        <v>56</v>
      </c>
      <c r="AJ4">
        <v>1</v>
      </c>
      <c r="AL4">
        <v>1</v>
      </c>
      <c r="AM4" t="s">
        <v>123</v>
      </c>
      <c r="AN4" t="s">
        <v>124</v>
      </c>
      <c r="AO4" t="s">
        <v>126</v>
      </c>
      <c r="AQ4" t="s">
        <v>48</v>
      </c>
      <c r="AR4">
        <v>3</v>
      </c>
      <c r="AT4">
        <v>1</v>
      </c>
      <c r="AU4" t="s">
        <v>89</v>
      </c>
      <c r="AY4">
        <v>20</v>
      </c>
      <c r="AZ4">
        <v>60</v>
      </c>
      <c r="BA4">
        <v>120</v>
      </c>
      <c r="BB4">
        <v>2</v>
      </c>
    </row>
    <row r="5" spans="1:56" x14ac:dyDescent="0.25">
      <c r="A5" t="s">
        <v>410</v>
      </c>
      <c r="B5">
        <v>3</v>
      </c>
      <c r="C5" t="s">
        <v>53</v>
      </c>
      <c r="D5">
        <v>3</v>
      </c>
      <c r="E5">
        <v>1</v>
      </c>
      <c r="F5">
        <v>1</v>
      </c>
      <c r="G5" t="s">
        <v>115</v>
      </c>
      <c r="K5" t="s">
        <v>56</v>
      </c>
      <c r="L5">
        <v>1</v>
      </c>
      <c r="N5">
        <v>1</v>
      </c>
      <c r="O5" t="s">
        <v>123</v>
      </c>
      <c r="P5" t="s">
        <v>69</v>
      </c>
      <c r="Q5" t="s">
        <v>87</v>
      </c>
      <c r="S5" t="s">
        <v>48</v>
      </c>
      <c r="T5">
        <v>1</v>
      </c>
      <c r="V5">
        <v>2</v>
      </c>
      <c r="W5" t="s">
        <v>89</v>
      </c>
      <c r="X5" t="s">
        <v>71</v>
      </c>
      <c r="AA5" t="s">
        <v>33</v>
      </c>
      <c r="AB5">
        <v>2</v>
      </c>
      <c r="AD5">
        <v>1</v>
      </c>
      <c r="AE5" t="s">
        <v>65</v>
      </c>
      <c r="AF5" t="s">
        <v>35</v>
      </c>
      <c r="AG5" t="s">
        <v>135</v>
      </c>
      <c r="AI5" t="s">
        <v>45</v>
      </c>
      <c r="AJ5">
        <v>1</v>
      </c>
      <c r="AL5">
        <v>2</v>
      </c>
      <c r="AM5" t="s">
        <v>47</v>
      </c>
      <c r="AN5" t="s">
        <v>76</v>
      </c>
      <c r="AQ5" t="s">
        <v>63</v>
      </c>
      <c r="AR5">
        <v>1</v>
      </c>
      <c r="AT5">
        <v>2</v>
      </c>
      <c r="AU5" t="s">
        <v>103</v>
      </c>
      <c r="AV5" t="s">
        <v>95</v>
      </c>
      <c r="AY5">
        <v>13</v>
      </c>
      <c r="AZ5">
        <v>56</v>
      </c>
      <c r="BA5">
        <v>120</v>
      </c>
      <c r="BB5">
        <v>2</v>
      </c>
      <c r="BD5" s="4"/>
    </row>
    <row r="6" spans="1:56" x14ac:dyDescent="0.25">
      <c r="A6" t="s">
        <v>411</v>
      </c>
      <c r="B6">
        <v>4</v>
      </c>
      <c r="C6" t="s">
        <v>33</v>
      </c>
      <c r="D6">
        <v>2</v>
      </c>
      <c r="F6">
        <v>2</v>
      </c>
      <c r="G6" t="s">
        <v>34</v>
      </c>
      <c r="H6" t="s">
        <v>66</v>
      </c>
      <c r="I6" t="s">
        <v>134</v>
      </c>
      <c r="J6" t="s">
        <v>37</v>
      </c>
      <c r="K6" t="s">
        <v>45</v>
      </c>
      <c r="L6">
        <v>2</v>
      </c>
      <c r="N6">
        <v>1</v>
      </c>
      <c r="O6" t="s">
        <v>47</v>
      </c>
      <c r="P6" t="s">
        <v>92</v>
      </c>
      <c r="S6" t="s">
        <v>38</v>
      </c>
      <c r="T6">
        <v>2</v>
      </c>
      <c r="U6">
        <v>1</v>
      </c>
      <c r="V6">
        <v>2</v>
      </c>
      <c r="W6" t="s">
        <v>155</v>
      </c>
      <c r="X6" t="s">
        <v>40</v>
      </c>
      <c r="Y6" t="s">
        <v>157</v>
      </c>
      <c r="Z6" t="s">
        <v>158</v>
      </c>
      <c r="AA6" t="s">
        <v>53</v>
      </c>
      <c r="AB6">
        <v>1</v>
      </c>
      <c r="AC6">
        <v>1</v>
      </c>
      <c r="AD6">
        <v>1</v>
      </c>
      <c r="AE6" t="s">
        <v>54</v>
      </c>
      <c r="AF6" t="s">
        <v>116</v>
      </c>
      <c r="AI6" t="s">
        <v>56</v>
      </c>
      <c r="AJ6">
        <v>2</v>
      </c>
      <c r="AL6">
        <v>1</v>
      </c>
      <c r="AM6" t="s">
        <v>68</v>
      </c>
      <c r="AQ6" t="s">
        <v>48</v>
      </c>
      <c r="AR6">
        <v>1</v>
      </c>
      <c r="AT6">
        <v>2</v>
      </c>
      <c r="AU6" t="s">
        <v>89</v>
      </c>
      <c r="AV6" t="s">
        <v>50</v>
      </c>
      <c r="AW6" t="s">
        <v>51</v>
      </c>
      <c r="AX6" t="s">
        <v>52</v>
      </c>
      <c r="AY6">
        <v>18</v>
      </c>
      <c r="AZ6">
        <v>58</v>
      </c>
      <c r="BA6">
        <v>120</v>
      </c>
      <c r="BB6">
        <v>2</v>
      </c>
    </row>
    <row r="7" spans="1:56" x14ac:dyDescent="0.25">
      <c r="A7" t="s">
        <v>412</v>
      </c>
      <c r="B7">
        <v>5</v>
      </c>
      <c r="C7" t="s">
        <v>53</v>
      </c>
      <c r="D7">
        <v>2</v>
      </c>
      <c r="E7">
        <v>2</v>
      </c>
      <c r="F7">
        <v>2</v>
      </c>
      <c r="G7" t="s">
        <v>54</v>
      </c>
      <c r="H7" t="s">
        <v>55</v>
      </c>
      <c r="K7" t="s">
        <v>56</v>
      </c>
      <c r="L7">
        <v>2</v>
      </c>
      <c r="N7">
        <v>2</v>
      </c>
      <c r="O7" t="s">
        <v>68</v>
      </c>
      <c r="P7" t="s">
        <v>69</v>
      </c>
      <c r="Q7" t="s">
        <v>126</v>
      </c>
      <c r="S7" t="s">
        <v>48</v>
      </c>
      <c r="T7">
        <v>3</v>
      </c>
      <c r="V7">
        <v>1</v>
      </c>
      <c r="W7" t="s">
        <v>89</v>
      </c>
      <c r="AA7" t="s">
        <v>33</v>
      </c>
      <c r="AB7">
        <v>3</v>
      </c>
      <c r="AD7">
        <v>2</v>
      </c>
      <c r="AE7" t="s">
        <v>65</v>
      </c>
      <c r="AF7" t="s">
        <v>66</v>
      </c>
      <c r="AI7" t="s">
        <v>63</v>
      </c>
      <c r="AJ7">
        <v>1</v>
      </c>
      <c r="AL7">
        <v>2</v>
      </c>
      <c r="AM7" t="s">
        <v>103</v>
      </c>
      <c r="AQ7" t="s">
        <v>38</v>
      </c>
      <c r="AR7">
        <v>2</v>
      </c>
      <c r="AS7">
        <v>2</v>
      </c>
      <c r="AT7">
        <v>1</v>
      </c>
      <c r="AU7" t="s">
        <v>155</v>
      </c>
      <c r="AV7" t="s">
        <v>96</v>
      </c>
      <c r="AW7" t="s">
        <v>41</v>
      </c>
      <c r="AX7" t="s">
        <v>159</v>
      </c>
      <c r="AY7">
        <v>20</v>
      </c>
      <c r="AZ7">
        <v>76</v>
      </c>
      <c r="BA7">
        <v>120</v>
      </c>
      <c r="BB7">
        <v>2</v>
      </c>
    </row>
    <row r="8" spans="1:56" x14ac:dyDescent="0.25">
      <c r="A8" t="s">
        <v>413</v>
      </c>
      <c r="B8">
        <v>6</v>
      </c>
      <c r="C8" t="s">
        <v>53</v>
      </c>
      <c r="D8">
        <v>3</v>
      </c>
      <c r="E8">
        <v>1</v>
      </c>
      <c r="F8">
        <v>3</v>
      </c>
      <c r="G8" t="s">
        <v>54</v>
      </c>
      <c r="H8" t="s">
        <v>55</v>
      </c>
      <c r="I8" t="s">
        <v>105</v>
      </c>
      <c r="K8" t="s">
        <v>56</v>
      </c>
      <c r="L8">
        <v>2</v>
      </c>
      <c r="N8">
        <v>1</v>
      </c>
      <c r="O8" t="s">
        <v>57</v>
      </c>
      <c r="P8" t="s">
        <v>69</v>
      </c>
      <c r="Q8" t="s">
        <v>85</v>
      </c>
      <c r="R8" t="s">
        <v>88</v>
      </c>
      <c r="S8" t="s">
        <v>48</v>
      </c>
      <c r="T8">
        <v>2</v>
      </c>
      <c r="V8">
        <v>1</v>
      </c>
      <c r="W8" t="s">
        <v>89</v>
      </c>
      <c r="AA8" t="s">
        <v>43</v>
      </c>
      <c r="AB8">
        <v>1</v>
      </c>
      <c r="AD8">
        <v>1</v>
      </c>
      <c r="AE8" t="s">
        <v>73</v>
      </c>
      <c r="AF8" t="s">
        <v>99</v>
      </c>
      <c r="AG8" t="s">
        <v>75</v>
      </c>
      <c r="AI8" t="s">
        <v>45</v>
      </c>
      <c r="AJ8">
        <v>3</v>
      </c>
      <c r="AL8">
        <v>3</v>
      </c>
      <c r="AM8" t="s">
        <v>143</v>
      </c>
      <c r="AN8" t="s">
        <v>144</v>
      </c>
      <c r="AO8" t="s">
        <v>93</v>
      </c>
      <c r="AP8" t="s">
        <v>94</v>
      </c>
      <c r="AQ8" t="s">
        <v>63</v>
      </c>
      <c r="AR8">
        <v>1</v>
      </c>
      <c r="AT8">
        <v>1</v>
      </c>
      <c r="AU8" t="s">
        <v>103</v>
      </c>
      <c r="AV8" t="s">
        <v>149</v>
      </c>
      <c r="AY8">
        <v>22</v>
      </c>
      <c r="AZ8">
        <v>83</v>
      </c>
      <c r="BA8">
        <v>120</v>
      </c>
      <c r="BB8">
        <v>2</v>
      </c>
    </row>
    <row r="9" spans="1:56" x14ac:dyDescent="0.25">
      <c r="A9" t="s">
        <v>414</v>
      </c>
      <c r="B9">
        <v>7</v>
      </c>
      <c r="C9" t="s">
        <v>43</v>
      </c>
      <c r="D9">
        <v>2</v>
      </c>
      <c r="F9">
        <v>1</v>
      </c>
      <c r="G9" t="s">
        <v>138</v>
      </c>
      <c r="H9" t="s">
        <v>139</v>
      </c>
      <c r="K9" t="s">
        <v>45</v>
      </c>
      <c r="L9">
        <v>3</v>
      </c>
      <c r="N9">
        <v>1</v>
      </c>
      <c r="O9" t="s">
        <v>86</v>
      </c>
      <c r="P9" t="s">
        <v>76</v>
      </c>
      <c r="S9" t="s">
        <v>38</v>
      </c>
      <c r="T9">
        <v>3</v>
      </c>
      <c r="U9">
        <v>3</v>
      </c>
      <c r="V9">
        <v>3</v>
      </c>
      <c r="W9" t="s">
        <v>155</v>
      </c>
      <c r="X9" t="s">
        <v>70</v>
      </c>
      <c r="Y9" t="s">
        <v>41</v>
      </c>
      <c r="Z9" t="s">
        <v>42</v>
      </c>
      <c r="AA9" t="s">
        <v>53</v>
      </c>
      <c r="AB9">
        <v>2</v>
      </c>
      <c r="AC9">
        <v>1</v>
      </c>
      <c r="AD9">
        <v>1</v>
      </c>
      <c r="AE9" t="s">
        <v>54</v>
      </c>
      <c r="AI9" t="s">
        <v>56</v>
      </c>
      <c r="AJ9">
        <v>1</v>
      </c>
      <c r="AL9">
        <v>1</v>
      </c>
      <c r="AM9" t="s">
        <v>68</v>
      </c>
      <c r="AQ9" t="s">
        <v>48</v>
      </c>
      <c r="AR9">
        <v>2</v>
      </c>
      <c r="AT9">
        <v>2</v>
      </c>
      <c r="AU9" t="s">
        <v>129</v>
      </c>
      <c r="AV9" t="s">
        <v>71</v>
      </c>
      <c r="AW9" t="s">
        <v>130</v>
      </c>
      <c r="AY9">
        <v>19</v>
      </c>
      <c r="AZ9">
        <v>69</v>
      </c>
      <c r="BA9">
        <v>120</v>
      </c>
      <c r="BB9">
        <v>2</v>
      </c>
    </row>
    <row r="10" spans="1:56" x14ac:dyDescent="0.25">
      <c r="A10" t="s">
        <v>415</v>
      </c>
      <c r="B10">
        <v>8</v>
      </c>
      <c r="C10" t="s">
        <v>53</v>
      </c>
      <c r="D10">
        <v>3</v>
      </c>
      <c r="E10">
        <v>1</v>
      </c>
      <c r="F10">
        <v>1</v>
      </c>
      <c r="G10" t="s">
        <v>54</v>
      </c>
      <c r="H10" t="s">
        <v>116</v>
      </c>
      <c r="I10" t="s">
        <v>117</v>
      </c>
      <c r="K10" t="s">
        <v>56</v>
      </c>
      <c r="L10">
        <v>1</v>
      </c>
      <c r="N10">
        <v>1</v>
      </c>
      <c r="O10" t="s">
        <v>123</v>
      </c>
      <c r="P10" t="s">
        <v>69</v>
      </c>
      <c r="S10" t="s">
        <v>48</v>
      </c>
      <c r="T10">
        <v>2</v>
      </c>
      <c r="V10">
        <v>1</v>
      </c>
      <c r="W10" t="s">
        <v>49</v>
      </c>
      <c r="X10" t="s">
        <v>71</v>
      </c>
      <c r="AA10" t="s">
        <v>43</v>
      </c>
      <c r="AB10">
        <v>1</v>
      </c>
      <c r="AD10">
        <v>2</v>
      </c>
      <c r="AE10" t="s">
        <v>73</v>
      </c>
      <c r="AF10" t="s">
        <v>74</v>
      </c>
      <c r="AI10" t="s">
        <v>63</v>
      </c>
      <c r="AJ10">
        <v>3</v>
      </c>
      <c r="AL10">
        <v>2</v>
      </c>
      <c r="AM10" t="s">
        <v>103</v>
      </c>
      <c r="AQ10" t="s">
        <v>38</v>
      </c>
      <c r="AR10">
        <v>1</v>
      </c>
      <c r="AS10">
        <v>1</v>
      </c>
      <c r="AT10">
        <v>1</v>
      </c>
      <c r="AU10" t="s">
        <v>39</v>
      </c>
      <c r="AV10" t="s">
        <v>40</v>
      </c>
      <c r="AY10">
        <v>13</v>
      </c>
      <c r="AZ10">
        <v>71</v>
      </c>
      <c r="BA10">
        <v>120</v>
      </c>
      <c r="BB10">
        <v>2</v>
      </c>
    </row>
    <row r="11" spans="1:56" x14ac:dyDescent="0.25">
      <c r="A11" t="s">
        <v>416</v>
      </c>
      <c r="B11">
        <v>9</v>
      </c>
      <c r="C11" t="s">
        <v>53</v>
      </c>
      <c r="D11">
        <v>3</v>
      </c>
      <c r="E11">
        <v>2</v>
      </c>
      <c r="F11">
        <v>3</v>
      </c>
      <c r="G11" t="s">
        <v>54</v>
      </c>
      <c r="H11" t="s">
        <v>83</v>
      </c>
      <c r="I11" t="s">
        <v>97</v>
      </c>
      <c r="J11" t="s">
        <v>98</v>
      </c>
      <c r="K11" t="s">
        <v>56</v>
      </c>
      <c r="L11">
        <v>1</v>
      </c>
      <c r="N11">
        <v>2</v>
      </c>
      <c r="O11" t="s">
        <v>68</v>
      </c>
      <c r="S11" t="s">
        <v>48</v>
      </c>
      <c r="T11">
        <v>3</v>
      </c>
      <c r="V11">
        <v>1</v>
      </c>
      <c r="W11" t="s">
        <v>89</v>
      </c>
      <c r="X11" t="s">
        <v>71</v>
      </c>
      <c r="AA11" t="s">
        <v>45</v>
      </c>
      <c r="AB11">
        <v>2</v>
      </c>
      <c r="AD11">
        <v>1</v>
      </c>
      <c r="AE11" t="s">
        <v>47</v>
      </c>
      <c r="AI11" t="s">
        <v>63</v>
      </c>
      <c r="AJ11">
        <v>3</v>
      </c>
      <c r="AL11">
        <v>3</v>
      </c>
      <c r="AM11" t="s">
        <v>103</v>
      </c>
      <c r="AN11" t="s">
        <v>95</v>
      </c>
      <c r="AO11" t="s">
        <v>150</v>
      </c>
      <c r="AP11" t="s">
        <v>152</v>
      </c>
      <c r="AQ11" t="s">
        <v>38</v>
      </c>
      <c r="AR11">
        <v>2</v>
      </c>
      <c r="AS11">
        <v>2</v>
      </c>
      <c r="AT11">
        <v>1</v>
      </c>
      <c r="AU11" t="s">
        <v>67</v>
      </c>
      <c r="AV11" t="s">
        <v>96</v>
      </c>
      <c r="AY11">
        <v>23</v>
      </c>
      <c r="AZ11">
        <v>87</v>
      </c>
      <c r="BA11">
        <v>120</v>
      </c>
      <c r="BB11">
        <v>2</v>
      </c>
    </row>
    <row r="12" spans="1:56" x14ac:dyDescent="0.25">
      <c r="A12" t="s">
        <v>417</v>
      </c>
      <c r="B12">
        <v>10</v>
      </c>
      <c r="C12" t="s">
        <v>53</v>
      </c>
      <c r="D12">
        <v>1</v>
      </c>
      <c r="E12">
        <v>1</v>
      </c>
      <c r="F12">
        <v>1</v>
      </c>
      <c r="G12" t="s">
        <v>115</v>
      </c>
      <c r="H12" t="s">
        <v>116</v>
      </c>
      <c r="K12" t="s">
        <v>56</v>
      </c>
      <c r="L12">
        <v>1</v>
      </c>
      <c r="N12">
        <v>1</v>
      </c>
      <c r="O12" t="s">
        <v>68</v>
      </c>
      <c r="S12" t="s">
        <v>33</v>
      </c>
      <c r="T12">
        <v>3</v>
      </c>
      <c r="V12">
        <v>1</v>
      </c>
      <c r="W12" t="s">
        <v>34</v>
      </c>
      <c r="X12" t="s">
        <v>35</v>
      </c>
      <c r="Y12" t="s">
        <v>134</v>
      </c>
      <c r="Z12" t="s">
        <v>136</v>
      </c>
      <c r="AA12" t="s">
        <v>48</v>
      </c>
      <c r="AB12">
        <v>3</v>
      </c>
      <c r="AD12">
        <v>1</v>
      </c>
      <c r="AE12" t="s">
        <v>89</v>
      </c>
      <c r="AF12" t="s">
        <v>71</v>
      </c>
      <c r="AI12" t="s">
        <v>43</v>
      </c>
      <c r="AJ12">
        <v>3</v>
      </c>
      <c r="AL12">
        <v>1</v>
      </c>
      <c r="AM12" t="s">
        <v>73</v>
      </c>
      <c r="AN12" t="s">
        <v>99</v>
      </c>
      <c r="AQ12" t="s">
        <v>45</v>
      </c>
      <c r="AR12">
        <v>2</v>
      </c>
      <c r="AT12">
        <v>1</v>
      </c>
      <c r="AU12" t="s">
        <v>86</v>
      </c>
      <c r="AY12">
        <v>13</v>
      </c>
      <c r="AZ12">
        <v>60</v>
      </c>
      <c r="BA12">
        <v>120</v>
      </c>
      <c r="BB12">
        <v>2</v>
      </c>
    </row>
    <row r="13" spans="1:56" x14ac:dyDescent="0.25">
      <c r="A13" t="s">
        <v>418</v>
      </c>
      <c r="B13">
        <v>11</v>
      </c>
      <c r="C13" t="s">
        <v>48</v>
      </c>
      <c r="D13">
        <v>1</v>
      </c>
      <c r="F13">
        <v>1</v>
      </c>
      <c r="G13" t="s">
        <v>49</v>
      </c>
      <c r="H13" t="s">
        <v>84</v>
      </c>
      <c r="I13" t="s">
        <v>130</v>
      </c>
      <c r="K13" t="s">
        <v>43</v>
      </c>
      <c r="L13">
        <v>2</v>
      </c>
      <c r="N13">
        <v>2</v>
      </c>
      <c r="O13" t="s">
        <v>73</v>
      </c>
      <c r="P13" t="s">
        <v>99</v>
      </c>
      <c r="Q13" t="s">
        <v>100</v>
      </c>
      <c r="R13" t="s">
        <v>142</v>
      </c>
      <c r="S13" t="s">
        <v>63</v>
      </c>
      <c r="T13">
        <v>1</v>
      </c>
      <c r="V13">
        <v>1</v>
      </c>
      <c r="W13" t="s">
        <v>148</v>
      </c>
      <c r="X13" t="s">
        <v>95</v>
      </c>
      <c r="AA13" t="s">
        <v>53</v>
      </c>
      <c r="AB13">
        <v>3</v>
      </c>
      <c r="AC13">
        <v>1</v>
      </c>
      <c r="AD13">
        <v>3</v>
      </c>
      <c r="AE13" t="s">
        <v>54</v>
      </c>
      <c r="AF13" t="s">
        <v>83</v>
      </c>
      <c r="AI13" t="s">
        <v>56</v>
      </c>
      <c r="AJ13">
        <v>2</v>
      </c>
      <c r="AL13">
        <v>1</v>
      </c>
      <c r="AM13" t="s">
        <v>123</v>
      </c>
      <c r="AN13" t="s">
        <v>69</v>
      </c>
      <c r="AQ13" t="s">
        <v>33</v>
      </c>
      <c r="AR13">
        <v>1</v>
      </c>
      <c r="AT13">
        <v>1</v>
      </c>
      <c r="AU13" t="s">
        <v>65</v>
      </c>
      <c r="AV13" t="s">
        <v>35</v>
      </c>
      <c r="AW13" t="s">
        <v>135</v>
      </c>
      <c r="AY13">
        <v>17</v>
      </c>
      <c r="AZ13">
        <v>57</v>
      </c>
      <c r="BA13">
        <v>120</v>
      </c>
      <c r="BB13">
        <v>2</v>
      </c>
    </row>
    <row r="14" spans="1:56" x14ac:dyDescent="0.25">
      <c r="A14" t="s">
        <v>419</v>
      </c>
      <c r="B14">
        <v>12</v>
      </c>
      <c r="C14" t="s">
        <v>48</v>
      </c>
      <c r="D14">
        <v>2</v>
      </c>
      <c r="F14">
        <v>1</v>
      </c>
      <c r="G14" t="s">
        <v>89</v>
      </c>
      <c r="H14" t="s">
        <v>71</v>
      </c>
      <c r="I14" t="s">
        <v>130</v>
      </c>
      <c r="K14" t="s">
        <v>43</v>
      </c>
      <c r="L14">
        <v>1</v>
      </c>
      <c r="N14">
        <v>1</v>
      </c>
      <c r="O14" t="s">
        <v>138</v>
      </c>
      <c r="P14" t="s">
        <v>139</v>
      </c>
      <c r="S14" t="s">
        <v>38</v>
      </c>
      <c r="T14">
        <v>2</v>
      </c>
      <c r="U14">
        <v>1</v>
      </c>
      <c r="V14">
        <v>2</v>
      </c>
      <c r="W14" t="s">
        <v>155</v>
      </c>
      <c r="X14" t="s">
        <v>96</v>
      </c>
      <c r="Y14" t="s">
        <v>157</v>
      </c>
      <c r="Z14" t="s">
        <v>159</v>
      </c>
      <c r="AA14" t="s">
        <v>53</v>
      </c>
      <c r="AB14">
        <v>2</v>
      </c>
      <c r="AC14">
        <v>1</v>
      </c>
      <c r="AD14">
        <v>3</v>
      </c>
      <c r="AE14" t="s">
        <v>54</v>
      </c>
      <c r="AF14" t="s">
        <v>55</v>
      </c>
      <c r="AI14" t="s">
        <v>56</v>
      </c>
      <c r="AJ14">
        <v>1</v>
      </c>
      <c r="AL14">
        <v>1</v>
      </c>
      <c r="AM14" t="s">
        <v>68</v>
      </c>
      <c r="AQ14" t="s">
        <v>33</v>
      </c>
      <c r="AR14">
        <v>3</v>
      </c>
      <c r="AT14">
        <v>1</v>
      </c>
      <c r="AU14" t="s">
        <v>65</v>
      </c>
      <c r="AV14" t="s">
        <v>35</v>
      </c>
      <c r="AW14" t="s">
        <v>135</v>
      </c>
      <c r="AX14" t="s">
        <v>136</v>
      </c>
      <c r="AY14">
        <v>18</v>
      </c>
      <c r="AZ14">
        <v>59</v>
      </c>
      <c r="BA14">
        <v>120</v>
      </c>
      <c r="BB14">
        <v>2</v>
      </c>
    </row>
    <row r="15" spans="1:56" x14ac:dyDescent="0.25">
      <c r="A15" t="s">
        <v>420</v>
      </c>
      <c r="B15">
        <v>13</v>
      </c>
      <c r="C15" t="s">
        <v>53</v>
      </c>
      <c r="D15">
        <v>3</v>
      </c>
      <c r="E15">
        <v>1</v>
      </c>
      <c r="F15">
        <v>3</v>
      </c>
      <c r="G15" t="s">
        <v>54</v>
      </c>
      <c r="H15" t="s">
        <v>83</v>
      </c>
      <c r="I15" t="s">
        <v>117</v>
      </c>
      <c r="J15" t="s">
        <v>98</v>
      </c>
      <c r="K15" t="s">
        <v>56</v>
      </c>
      <c r="L15">
        <v>3</v>
      </c>
      <c r="N15">
        <v>2</v>
      </c>
      <c r="O15" t="s">
        <v>68</v>
      </c>
      <c r="P15" t="s">
        <v>125</v>
      </c>
      <c r="Q15" t="s">
        <v>126</v>
      </c>
      <c r="R15" t="s">
        <v>88</v>
      </c>
      <c r="S15" t="s">
        <v>33</v>
      </c>
      <c r="T15">
        <v>2</v>
      </c>
      <c r="V15">
        <v>2</v>
      </c>
      <c r="W15" t="s">
        <v>34</v>
      </c>
      <c r="X15" t="s">
        <v>35</v>
      </c>
      <c r="AA15" t="s">
        <v>48</v>
      </c>
      <c r="AB15">
        <v>3</v>
      </c>
      <c r="AD15">
        <v>3</v>
      </c>
      <c r="AE15" t="s">
        <v>49</v>
      </c>
      <c r="AF15" t="s">
        <v>71</v>
      </c>
      <c r="AG15" t="s">
        <v>51</v>
      </c>
      <c r="AI15" t="s">
        <v>45</v>
      </c>
      <c r="AJ15">
        <v>3</v>
      </c>
      <c r="AL15">
        <v>1</v>
      </c>
      <c r="AM15" t="s">
        <v>143</v>
      </c>
      <c r="AQ15" t="s">
        <v>63</v>
      </c>
      <c r="AR15">
        <v>3</v>
      </c>
      <c r="AT15">
        <v>3</v>
      </c>
      <c r="AU15" t="s">
        <v>148</v>
      </c>
      <c r="AV15" t="s">
        <v>91</v>
      </c>
      <c r="AW15" t="s">
        <v>104</v>
      </c>
      <c r="AX15" t="s">
        <v>152</v>
      </c>
      <c r="AY15">
        <v>31</v>
      </c>
      <c r="AZ15">
        <v>91</v>
      </c>
      <c r="BA15">
        <v>120</v>
      </c>
      <c r="BB15">
        <v>2</v>
      </c>
    </row>
    <row r="16" spans="1:56" x14ac:dyDescent="0.25">
      <c r="A16" t="s">
        <v>421</v>
      </c>
      <c r="B16">
        <v>14</v>
      </c>
      <c r="C16" t="s">
        <v>53</v>
      </c>
      <c r="D16">
        <v>3</v>
      </c>
      <c r="E16">
        <v>1</v>
      </c>
      <c r="F16">
        <v>2</v>
      </c>
      <c r="G16" t="s">
        <v>54</v>
      </c>
      <c r="H16" t="s">
        <v>116</v>
      </c>
      <c r="K16" t="s">
        <v>56</v>
      </c>
      <c r="L16">
        <v>2</v>
      </c>
      <c r="N16">
        <v>1</v>
      </c>
      <c r="O16" t="s">
        <v>123</v>
      </c>
      <c r="S16" t="s">
        <v>33</v>
      </c>
      <c r="T16">
        <v>1</v>
      </c>
      <c r="V16">
        <v>1</v>
      </c>
      <c r="W16" t="s">
        <v>65</v>
      </c>
      <c r="X16" t="s">
        <v>66</v>
      </c>
      <c r="AA16" t="s">
        <v>48</v>
      </c>
      <c r="AB16">
        <v>2</v>
      </c>
      <c r="AD16">
        <v>1</v>
      </c>
      <c r="AE16" t="s">
        <v>49</v>
      </c>
      <c r="AF16" t="s">
        <v>50</v>
      </c>
      <c r="AG16" t="s">
        <v>130</v>
      </c>
      <c r="AI16" t="s">
        <v>45</v>
      </c>
      <c r="AJ16">
        <v>3</v>
      </c>
      <c r="AL16">
        <v>1</v>
      </c>
      <c r="AM16" t="s">
        <v>47</v>
      </c>
      <c r="AN16" t="s">
        <v>76</v>
      </c>
      <c r="AQ16" t="s">
        <v>38</v>
      </c>
      <c r="AR16">
        <v>1</v>
      </c>
      <c r="AS16">
        <v>2</v>
      </c>
      <c r="AT16">
        <v>1</v>
      </c>
      <c r="AU16" t="s">
        <v>155</v>
      </c>
      <c r="AV16" t="s">
        <v>96</v>
      </c>
      <c r="AY16">
        <v>14</v>
      </c>
      <c r="AZ16">
        <v>53</v>
      </c>
      <c r="BA16">
        <v>120</v>
      </c>
      <c r="BB16">
        <v>2</v>
      </c>
    </row>
    <row r="17" spans="1:56" x14ac:dyDescent="0.25">
      <c r="A17" t="s">
        <v>422</v>
      </c>
      <c r="B17">
        <v>15</v>
      </c>
      <c r="C17" t="s">
        <v>48</v>
      </c>
      <c r="D17">
        <v>1</v>
      </c>
      <c r="F17">
        <v>1</v>
      </c>
      <c r="G17" t="s">
        <v>49</v>
      </c>
      <c r="K17" t="s">
        <v>63</v>
      </c>
      <c r="L17">
        <v>3</v>
      </c>
      <c r="N17">
        <v>2</v>
      </c>
      <c r="O17" t="s">
        <v>103</v>
      </c>
      <c r="P17" t="s">
        <v>149</v>
      </c>
      <c r="Q17" t="s">
        <v>104</v>
      </c>
      <c r="R17" t="s">
        <v>154</v>
      </c>
      <c r="S17" t="s">
        <v>38</v>
      </c>
      <c r="T17">
        <v>1</v>
      </c>
      <c r="U17">
        <v>1</v>
      </c>
      <c r="V17">
        <v>1</v>
      </c>
      <c r="W17" t="s">
        <v>39</v>
      </c>
      <c r="X17" t="s">
        <v>70</v>
      </c>
      <c r="Y17" t="s">
        <v>156</v>
      </c>
      <c r="AA17" t="s">
        <v>53</v>
      </c>
      <c r="AB17">
        <v>1</v>
      </c>
      <c r="AC17">
        <v>1</v>
      </c>
      <c r="AD17">
        <v>1</v>
      </c>
      <c r="AE17" t="s">
        <v>54</v>
      </c>
      <c r="AF17" t="s">
        <v>55</v>
      </c>
      <c r="AG17" t="s">
        <v>97</v>
      </c>
      <c r="AH17" t="s">
        <v>98</v>
      </c>
      <c r="AI17" t="s">
        <v>56</v>
      </c>
      <c r="AJ17">
        <v>3</v>
      </c>
      <c r="AL17">
        <v>2</v>
      </c>
      <c r="AM17" t="s">
        <v>57</v>
      </c>
      <c r="AN17" t="s">
        <v>69</v>
      </c>
      <c r="AO17" t="s">
        <v>87</v>
      </c>
      <c r="AP17" t="s">
        <v>128</v>
      </c>
      <c r="AQ17" t="s">
        <v>33</v>
      </c>
      <c r="AR17">
        <v>3</v>
      </c>
      <c r="AT17">
        <v>3</v>
      </c>
      <c r="AU17" t="s">
        <v>46</v>
      </c>
      <c r="AV17" t="s">
        <v>66</v>
      </c>
      <c r="AW17" t="s">
        <v>36</v>
      </c>
      <c r="AX17" t="s">
        <v>136</v>
      </c>
      <c r="AY17">
        <v>24</v>
      </c>
      <c r="AZ17">
        <v>94</v>
      </c>
      <c r="BA17">
        <v>120</v>
      </c>
      <c r="BB17">
        <v>2</v>
      </c>
    </row>
    <row r="18" spans="1:56" x14ac:dyDescent="0.25">
      <c r="A18" t="s">
        <v>423</v>
      </c>
      <c r="B18">
        <v>16</v>
      </c>
      <c r="C18" t="s">
        <v>53</v>
      </c>
      <c r="D18">
        <v>3</v>
      </c>
      <c r="E18">
        <v>3</v>
      </c>
      <c r="F18">
        <v>3</v>
      </c>
      <c r="G18" t="s">
        <v>54</v>
      </c>
      <c r="H18" t="s">
        <v>83</v>
      </c>
      <c r="I18" t="s">
        <v>105</v>
      </c>
      <c r="J18" t="s">
        <v>98</v>
      </c>
      <c r="K18" t="s">
        <v>56</v>
      </c>
      <c r="L18">
        <v>1</v>
      </c>
      <c r="N18">
        <v>1</v>
      </c>
      <c r="O18" t="s">
        <v>123</v>
      </c>
      <c r="S18" t="s">
        <v>33</v>
      </c>
      <c r="T18">
        <v>2</v>
      </c>
      <c r="V18">
        <v>1</v>
      </c>
      <c r="W18" t="s">
        <v>34</v>
      </c>
      <c r="AA18" t="s">
        <v>43</v>
      </c>
      <c r="AB18">
        <v>3</v>
      </c>
      <c r="AD18">
        <v>1</v>
      </c>
      <c r="AE18" t="s">
        <v>73</v>
      </c>
      <c r="AF18" t="s">
        <v>99</v>
      </c>
      <c r="AI18" t="s">
        <v>45</v>
      </c>
      <c r="AJ18">
        <v>3</v>
      </c>
      <c r="AL18">
        <v>3</v>
      </c>
      <c r="AM18" t="s">
        <v>47</v>
      </c>
      <c r="AN18" t="s">
        <v>144</v>
      </c>
      <c r="AO18" t="s">
        <v>93</v>
      </c>
      <c r="AP18" t="s">
        <v>94</v>
      </c>
      <c r="AQ18" t="s">
        <v>63</v>
      </c>
      <c r="AR18">
        <v>2</v>
      </c>
      <c r="AT18">
        <v>1</v>
      </c>
      <c r="AU18" t="s">
        <v>148</v>
      </c>
      <c r="AV18" t="s">
        <v>95</v>
      </c>
      <c r="AW18" t="s">
        <v>150</v>
      </c>
      <c r="AY18">
        <v>23</v>
      </c>
      <c r="AZ18">
        <v>81</v>
      </c>
      <c r="BA18">
        <v>120</v>
      </c>
      <c r="BB18">
        <v>2</v>
      </c>
    </row>
    <row r="19" spans="1:56" x14ac:dyDescent="0.25">
      <c r="A19" t="s">
        <v>424</v>
      </c>
      <c r="B19">
        <v>17</v>
      </c>
      <c r="C19" t="s">
        <v>53</v>
      </c>
      <c r="D19">
        <v>1</v>
      </c>
      <c r="E19">
        <v>1</v>
      </c>
      <c r="F19">
        <v>3</v>
      </c>
      <c r="G19" t="s">
        <v>115</v>
      </c>
      <c r="H19" t="s">
        <v>83</v>
      </c>
      <c r="K19" t="s">
        <v>56</v>
      </c>
      <c r="L19">
        <v>1</v>
      </c>
      <c r="N19">
        <v>1</v>
      </c>
      <c r="O19" t="s">
        <v>68</v>
      </c>
      <c r="P19" t="s">
        <v>124</v>
      </c>
      <c r="S19" t="s">
        <v>33</v>
      </c>
      <c r="T19">
        <v>3</v>
      </c>
      <c r="V19">
        <v>3</v>
      </c>
      <c r="W19" t="s">
        <v>46</v>
      </c>
      <c r="X19" t="s">
        <v>133</v>
      </c>
      <c r="Y19" t="s">
        <v>134</v>
      </c>
      <c r="Z19" t="s">
        <v>136</v>
      </c>
      <c r="AA19" t="s">
        <v>43</v>
      </c>
      <c r="AB19">
        <v>1</v>
      </c>
      <c r="AD19">
        <v>1</v>
      </c>
      <c r="AE19" t="s">
        <v>73</v>
      </c>
      <c r="AF19" t="s">
        <v>99</v>
      </c>
      <c r="AG19" t="s">
        <v>100</v>
      </c>
      <c r="AI19" t="s">
        <v>45</v>
      </c>
      <c r="AJ19">
        <v>3</v>
      </c>
      <c r="AL19">
        <v>1</v>
      </c>
      <c r="AM19" t="s">
        <v>47</v>
      </c>
      <c r="AN19" t="s">
        <v>76</v>
      </c>
      <c r="AO19" t="s">
        <v>93</v>
      </c>
      <c r="AQ19" t="s">
        <v>38</v>
      </c>
      <c r="AR19">
        <v>1</v>
      </c>
      <c r="AS19">
        <v>1</v>
      </c>
      <c r="AT19">
        <v>1</v>
      </c>
      <c r="AU19" t="s">
        <v>39</v>
      </c>
      <c r="AV19" t="s">
        <v>70</v>
      </c>
      <c r="AW19" t="s">
        <v>41</v>
      </c>
      <c r="AX19" t="s">
        <v>42</v>
      </c>
      <c r="AY19">
        <v>20</v>
      </c>
      <c r="AZ19">
        <v>79</v>
      </c>
      <c r="BA19">
        <v>120</v>
      </c>
      <c r="BB19">
        <v>2</v>
      </c>
    </row>
    <row r="20" spans="1:56" x14ac:dyDescent="0.25">
      <c r="A20" t="s">
        <v>425</v>
      </c>
      <c r="B20">
        <v>18</v>
      </c>
      <c r="C20" t="s">
        <v>53</v>
      </c>
      <c r="D20">
        <v>3</v>
      </c>
      <c r="E20">
        <v>1</v>
      </c>
      <c r="F20">
        <v>1</v>
      </c>
      <c r="G20" t="s">
        <v>114</v>
      </c>
      <c r="H20" t="s">
        <v>55</v>
      </c>
      <c r="K20" t="s">
        <v>56</v>
      </c>
      <c r="L20">
        <v>1</v>
      </c>
      <c r="N20">
        <v>1</v>
      </c>
      <c r="O20" t="s">
        <v>123</v>
      </c>
      <c r="P20" t="s">
        <v>69</v>
      </c>
      <c r="Q20" t="s">
        <v>87</v>
      </c>
      <c r="S20" t="s">
        <v>33</v>
      </c>
      <c r="T20">
        <v>1</v>
      </c>
      <c r="V20">
        <v>2</v>
      </c>
      <c r="W20" t="s">
        <v>65</v>
      </c>
      <c r="X20" t="s">
        <v>133</v>
      </c>
      <c r="Y20" t="s">
        <v>134</v>
      </c>
      <c r="AA20" t="s">
        <v>43</v>
      </c>
      <c r="AB20">
        <v>2</v>
      </c>
      <c r="AD20">
        <v>1</v>
      </c>
      <c r="AE20" t="s">
        <v>73</v>
      </c>
      <c r="AF20" t="s">
        <v>74</v>
      </c>
      <c r="AG20" t="s">
        <v>75</v>
      </c>
      <c r="AH20" t="s">
        <v>101</v>
      </c>
      <c r="AI20" t="s">
        <v>63</v>
      </c>
      <c r="AJ20">
        <v>3</v>
      </c>
      <c r="AL20">
        <v>1</v>
      </c>
      <c r="AM20" t="s">
        <v>72</v>
      </c>
      <c r="AQ20" t="s">
        <v>38</v>
      </c>
      <c r="AR20">
        <v>1</v>
      </c>
      <c r="AS20">
        <v>1</v>
      </c>
      <c r="AT20">
        <v>2</v>
      </c>
      <c r="AU20" t="s">
        <v>155</v>
      </c>
      <c r="AY20">
        <v>15</v>
      </c>
      <c r="AZ20">
        <v>62</v>
      </c>
      <c r="BA20">
        <v>120</v>
      </c>
      <c r="BB20">
        <v>2</v>
      </c>
    </row>
    <row r="21" spans="1:56" x14ac:dyDescent="0.25">
      <c r="A21" t="s">
        <v>426</v>
      </c>
      <c r="B21">
        <v>19</v>
      </c>
      <c r="C21" t="s">
        <v>45</v>
      </c>
      <c r="D21">
        <v>3</v>
      </c>
      <c r="F21">
        <v>2</v>
      </c>
      <c r="G21" t="s">
        <v>86</v>
      </c>
      <c r="H21" t="s">
        <v>92</v>
      </c>
      <c r="I21" t="s">
        <v>93</v>
      </c>
      <c r="J21" t="s">
        <v>94</v>
      </c>
      <c r="K21" t="s">
        <v>63</v>
      </c>
      <c r="L21">
        <v>3</v>
      </c>
      <c r="N21">
        <v>3</v>
      </c>
      <c r="O21" t="s">
        <v>148</v>
      </c>
      <c r="P21" t="s">
        <v>149</v>
      </c>
      <c r="Q21" t="s">
        <v>150</v>
      </c>
      <c r="R21" t="s">
        <v>152</v>
      </c>
      <c r="S21" t="s">
        <v>38</v>
      </c>
      <c r="T21">
        <v>1</v>
      </c>
      <c r="U21">
        <v>1</v>
      </c>
      <c r="V21">
        <v>1</v>
      </c>
      <c r="W21" t="s">
        <v>39</v>
      </c>
      <c r="X21" t="s">
        <v>40</v>
      </c>
      <c r="AA21" t="s">
        <v>53</v>
      </c>
      <c r="AB21">
        <v>3</v>
      </c>
      <c r="AC21">
        <v>1</v>
      </c>
      <c r="AD21">
        <v>3</v>
      </c>
      <c r="AE21" t="s">
        <v>114</v>
      </c>
      <c r="AI21" t="s">
        <v>56</v>
      </c>
      <c r="AJ21">
        <v>2</v>
      </c>
      <c r="AL21">
        <v>3</v>
      </c>
      <c r="AM21" t="s">
        <v>57</v>
      </c>
      <c r="AN21" t="s">
        <v>124</v>
      </c>
      <c r="AO21" t="s">
        <v>126</v>
      </c>
      <c r="AP21" t="s">
        <v>128</v>
      </c>
      <c r="AQ21" t="s">
        <v>33</v>
      </c>
      <c r="AR21">
        <v>1</v>
      </c>
      <c r="AT21">
        <v>1</v>
      </c>
      <c r="AU21" t="s">
        <v>65</v>
      </c>
      <c r="AV21" t="s">
        <v>66</v>
      </c>
      <c r="AY21">
        <v>25</v>
      </c>
      <c r="AZ21">
        <v>77</v>
      </c>
      <c r="BA21">
        <v>120</v>
      </c>
      <c r="BB21">
        <v>2</v>
      </c>
      <c r="BD21" s="4"/>
    </row>
    <row r="22" spans="1:56" x14ac:dyDescent="0.25">
      <c r="A22" t="s">
        <v>427</v>
      </c>
      <c r="B22">
        <v>20</v>
      </c>
      <c r="C22" t="s">
        <v>53</v>
      </c>
      <c r="D22">
        <v>3</v>
      </c>
      <c r="E22">
        <v>2</v>
      </c>
      <c r="F22">
        <v>1</v>
      </c>
      <c r="G22" t="s">
        <v>54</v>
      </c>
      <c r="H22" t="s">
        <v>83</v>
      </c>
      <c r="K22" t="s">
        <v>56</v>
      </c>
      <c r="L22">
        <v>1</v>
      </c>
      <c r="N22">
        <v>1</v>
      </c>
      <c r="O22" t="s">
        <v>68</v>
      </c>
      <c r="S22" t="s">
        <v>43</v>
      </c>
      <c r="T22">
        <v>3</v>
      </c>
      <c r="V22">
        <v>1</v>
      </c>
      <c r="W22" t="s">
        <v>44</v>
      </c>
      <c r="X22" t="s">
        <v>139</v>
      </c>
      <c r="AA22" t="s">
        <v>48</v>
      </c>
      <c r="AB22">
        <v>2</v>
      </c>
      <c r="AD22">
        <v>1</v>
      </c>
      <c r="AE22" t="s">
        <v>129</v>
      </c>
      <c r="AF22" t="s">
        <v>71</v>
      </c>
      <c r="AI22" t="s">
        <v>33</v>
      </c>
      <c r="AJ22">
        <v>2</v>
      </c>
      <c r="AL22">
        <v>2</v>
      </c>
      <c r="AM22" t="s">
        <v>34</v>
      </c>
      <c r="AN22" t="s">
        <v>35</v>
      </c>
      <c r="AQ22" t="s">
        <v>45</v>
      </c>
      <c r="AR22">
        <v>1</v>
      </c>
      <c r="AT22">
        <v>1</v>
      </c>
      <c r="AU22" t="s">
        <v>143</v>
      </c>
      <c r="AV22" t="s">
        <v>144</v>
      </c>
      <c r="AY22">
        <v>13</v>
      </c>
      <c r="AZ22">
        <v>48</v>
      </c>
      <c r="BA22">
        <v>120</v>
      </c>
      <c r="BB22">
        <v>2</v>
      </c>
    </row>
    <row r="23" spans="1:56" x14ac:dyDescent="0.25">
      <c r="A23" t="s">
        <v>428</v>
      </c>
      <c r="B23">
        <v>21</v>
      </c>
      <c r="C23" t="s">
        <v>53</v>
      </c>
      <c r="D23">
        <v>3</v>
      </c>
      <c r="E23">
        <v>1</v>
      </c>
      <c r="F23">
        <v>2</v>
      </c>
      <c r="G23" t="s">
        <v>54</v>
      </c>
      <c r="H23" t="s">
        <v>83</v>
      </c>
      <c r="I23" t="s">
        <v>117</v>
      </c>
      <c r="K23" t="s">
        <v>56</v>
      </c>
      <c r="L23">
        <v>2</v>
      </c>
      <c r="N23">
        <v>1</v>
      </c>
      <c r="O23" t="s">
        <v>123</v>
      </c>
      <c r="P23" t="s">
        <v>69</v>
      </c>
      <c r="Q23" t="s">
        <v>87</v>
      </c>
      <c r="R23" t="s">
        <v>127</v>
      </c>
      <c r="S23" t="s">
        <v>43</v>
      </c>
      <c r="T23">
        <v>2</v>
      </c>
      <c r="V23">
        <v>1</v>
      </c>
      <c r="W23" t="s">
        <v>44</v>
      </c>
      <c r="X23" t="s">
        <v>74</v>
      </c>
      <c r="AA23" t="s">
        <v>48</v>
      </c>
      <c r="AB23">
        <v>1</v>
      </c>
      <c r="AD23">
        <v>1</v>
      </c>
      <c r="AE23" t="s">
        <v>129</v>
      </c>
      <c r="AF23" t="s">
        <v>71</v>
      </c>
      <c r="AI23" t="s">
        <v>33</v>
      </c>
      <c r="AJ23">
        <v>2</v>
      </c>
      <c r="AL23">
        <v>1</v>
      </c>
      <c r="AM23" t="s">
        <v>34</v>
      </c>
      <c r="AQ23" t="s">
        <v>63</v>
      </c>
      <c r="AR23">
        <v>3</v>
      </c>
      <c r="AT23">
        <v>2</v>
      </c>
      <c r="AU23" t="s">
        <v>72</v>
      </c>
      <c r="AV23" t="s">
        <v>149</v>
      </c>
      <c r="AW23" t="s">
        <v>104</v>
      </c>
      <c r="AY23">
        <v>18</v>
      </c>
      <c r="AZ23">
        <v>69</v>
      </c>
      <c r="BA23">
        <v>120</v>
      </c>
      <c r="BB23">
        <v>2</v>
      </c>
    </row>
    <row r="24" spans="1:56" x14ac:dyDescent="0.25">
      <c r="A24" t="s">
        <v>429</v>
      </c>
      <c r="B24">
        <v>22</v>
      </c>
      <c r="C24" t="s">
        <v>53</v>
      </c>
      <c r="D24">
        <v>2</v>
      </c>
      <c r="E24">
        <v>2</v>
      </c>
      <c r="F24">
        <v>1</v>
      </c>
      <c r="G24" t="s">
        <v>114</v>
      </c>
      <c r="K24" t="s">
        <v>56</v>
      </c>
      <c r="L24">
        <v>1</v>
      </c>
      <c r="N24">
        <v>1</v>
      </c>
      <c r="O24" t="s">
        <v>57</v>
      </c>
      <c r="S24" t="s">
        <v>43</v>
      </c>
      <c r="T24">
        <v>3</v>
      </c>
      <c r="V24">
        <v>3</v>
      </c>
      <c r="W24" t="s">
        <v>44</v>
      </c>
      <c r="X24" t="s">
        <v>99</v>
      </c>
      <c r="Y24" t="s">
        <v>140</v>
      </c>
      <c r="Z24" t="s">
        <v>142</v>
      </c>
      <c r="AA24" t="s">
        <v>48</v>
      </c>
      <c r="AB24">
        <v>3</v>
      </c>
      <c r="AD24">
        <v>2</v>
      </c>
      <c r="AE24" t="s">
        <v>129</v>
      </c>
      <c r="AF24" t="s">
        <v>84</v>
      </c>
      <c r="AG24" t="s">
        <v>51</v>
      </c>
      <c r="AI24" t="s">
        <v>33</v>
      </c>
      <c r="AJ24">
        <v>2</v>
      </c>
      <c r="AL24">
        <v>3</v>
      </c>
      <c r="AM24" t="s">
        <v>34</v>
      </c>
      <c r="AN24" t="s">
        <v>66</v>
      </c>
      <c r="AO24" t="s">
        <v>134</v>
      </c>
      <c r="AQ24" t="s">
        <v>38</v>
      </c>
      <c r="AR24">
        <v>1</v>
      </c>
      <c r="AS24">
        <v>2</v>
      </c>
      <c r="AT24">
        <v>2</v>
      </c>
      <c r="AU24" t="s">
        <v>67</v>
      </c>
      <c r="AV24" t="s">
        <v>40</v>
      </c>
      <c r="AW24" t="s">
        <v>156</v>
      </c>
      <c r="AY24">
        <v>23</v>
      </c>
      <c r="AZ24">
        <v>72</v>
      </c>
      <c r="BA24">
        <v>120</v>
      </c>
      <c r="BB24">
        <v>2</v>
      </c>
    </row>
    <row r="25" spans="1:56" x14ac:dyDescent="0.25">
      <c r="A25" t="s">
        <v>430</v>
      </c>
      <c r="B25">
        <v>23</v>
      </c>
      <c r="C25" t="s">
        <v>53</v>
      </c>
      <c r="D25">
        <v>3</v>
      </c>
      <c r="E25">
        <v>1</v>
      </c>
      <c r="F25">
        <v>2</v>
      </c>
      <c r="G25" t="s">
        <v>54</v>
      </c>
      <c r="K25" t="s">
        <v>56</v>
      </c>
      <c r="L25">
        <v>2</v>
      </c>
      <c r="N25">
        <v>1</v>
      </c>
      <c r="O25" t="s">
        <v>57</v>
      </c>
      <c r="P25" t="s">
        <v>125</v>
      </c>
      <c r="Q25" t="s">
        <v>87</v>
      </c>
      <c r="R25" t="s">
        <v>127</v>
      </c>
      <c r="S25" t="s">
        <v>43</v>
      </c>
      <c r="T25">
        <v>3</v>
      </c>
      <c r="V25">
        <v>1</v>
      </c>
      <c r="W25" t="s">
        <v>44</v>
      </c>
      <c r="X25" t="s">
        <v>139</v>
      </c>
      <c r="AA25" t="s">
        <v>48</v>
      </c>
      <c r="AB25">
        <v>1</v>
      </c>
      <c r="AD25">
        <v>1</v>
      </c>
      <c r="AE25" t="s">
        <v>129</v>
      </c>
      <c r="AF25" t="s">
        <v>71</v>
      </c>
      <c r="AG25" t="s">
        <v>51</v>
      </c>
      <c r="AI25" t="s">
        <v>45</v>
      </c>
      <c r="AJ25">
        <v>3</v>
      </c>
      <c r="AL25">
        <v>2</v>
      </c>
      <c r="AM25" t="s">
        <v>86</v>
      </c>
      <c r="AQ25" t="s">
        <v>63</v>
      </c>
      <c r="AR25">
        <v>3</v>
      </c>
      <c r="AT25">
        <v>1</v>
      </c>
      <c r="AU25" t="s">
        <v>103</v>
      </c>
      <c r="AY25">
        <v>17</v>
      </c>
      <c r="AZ25">
        <v>77</v>
      </c>
      <c r="BA25">
        <v>120</v>
      </c>
      <c r="BB25">
        <v>2</v>
      </c>
    </row>
    <row r="26" spans="1:56" x14ac:dyDescent="0.25">
      <c r="A26" t="s">
        <v>431</v>
      </c>
      <c r="B26">
        <v>24</v>
      </c>
      <c r="C26" t="s">
        <v>48</v>
      </c>
      <c r="D26">
        <v>1</v>
      </c>
      <c r="F26">
        <v>1</v>
      </c>
      <c r="G26" t="s">
        <v>129</v>
      </c>
      <c r="H26" t="s">
        <v>71</v>
      </c>
      <c r="I26" t="s">
        <v>51</v>
      </c>
      <c r="J26" t="s">
        <v>131</v>
      </c>
      <c r="K26" t="s">
        <v>45</v>
      </c>
      <c r="L26">
        <v>3</v>
      </c>
      <c r="N26">
        <v>1</v>
      </c>
      <c r="O26" t="s">
        <v>143</v>
      </c>
      <c r="P26" t="s">
        <v>144</v>
      </c>
      <c r="Q26" t="s">
        <v>93</v>
      </c>
      <c r="R26" t="s">
        <v>146</v>
      </c>
      <c r="S26" t="s">
        <v>38</v>
      </c>
      <c r="T26">
        <v>1</v>
      </c>
      <c r="U26">
        <v>2</v>
      </c>
      <c r="V26">
        <v>2</v>
      </c>
      <c r="W26" t="s">
        <v>155</v>
      </c>
      <c r="X26" t="s">
        <v>40</v>
      </c>
      <c r="AA26" t="s">
        <v>53</v>
      </c>
      <c r="AB26">
        <v>2</v>
      </c>
      <c r="AC26">
        <v>2</v>
      </c>
      <c r="AD26">
        <v>1</v>
      </c>
      <c r="AE26" t="s">
        <v>54</v>
      </c>
      <c r="AI26" t="s">
        <v>56</v>
      </c>
      <c r="AJ26">
        <v>3</v>
      </c>
      <c r="AL26">
        <v>1</v>
      </c>
      <c r="AM26" t="s">
        <v>57</v>
      </c>
      <c r="AN26" t="s">
        <v>69</v>
      </c>
      <c r="AO26" t="s">
        <v>85</v>
      </c>
      <c r="AP26" t="s">
        <v>127</v>
      </c>
      <c r="AQ26" t="s">
        <v>43</v>
      </c>
      <c r="AR26">
        <v>1</v>
      </c>
      <c r="AT26">
        <v>1</v>
      </c>
      <c r="AU26" t="s">
        <v>73</v>
      </c>
      <c r="AY26">
        <v>18</v>
      </c>
      <c r="AZ26">
        <v>57</v>
      </c>
      <c r="BA26">
        <v>120</v>
      </c>
      <c r="BB26">
        <v>2</v>
      </c>
    </row>
    <row r="27" spans="1:56" x14ac:dyDescent="0.25">
      <c r="A27" t="s">
        <v>432</v>
      </c>
      <c r="B27">
        <v>25</v>
      </c>
      <c r="C27" t="s">
        <v>53</v>
      </c>
      <c r="D27">
        <v>3</v>
      </c>
      <c r="E27">
        <v>1</v>
      </c>
      <c r="F27">
        <v>1</v>
      </c>
      <c r="G27" t="s">
        <v>54</v>
      </c>
      <c r="H27" t="s">
        <v>55</v>
      </c>
      <c r="K27" t="s">
        <v>56</v>
      </c>
      <c r="L27">
        <v>1</v>
      </c>
      <c r="N27">
        <v>1</v>
      </c>
      <c r="O27" t="s">
        <v>57</v>
      </c>
      <c r="P27" t="s">
        <v>125</v>
      </c>
      <c r="Q27" t="s">
        <v>126</v>
      </c>
      <c r="R27" t="s">
        <v>127</v>
      </c>
      <c r="S27" t="s">
        <v>43</v>
      </c>
      <c r="T27">
        <v>2</v>
      </c>
      <c r="V27">
        <v>1</v>
      </c>
      <c r="W27" t="s">
        <v>73</v>
      </c>
      <c r="X27" t="s">
        <v>99</v>
      </c>
      <c r="Y27" t="s">
        <v>140</v>
      </c>
      <c r="AA27" t="s">
        <v>48</v>
      </c>
      <c r="AB27">
        <v>1</v>
      </c>
      <c r="AD27">
        <v>1</v>
      </c>
      <c r="AE27" t="s">
        <v>129</v>
      </c>
      <c r="AI27" t="s">
        <v>63</v>
      </c>
      <c r="AJ27">
        <v>2</v>
      </c>
      <c r="AL27">
        <v>1</v>
      </c>
      <c r="AM27" t="s">
        <v>103</v>
      </c>
      <c r="AN27" t="s">
        <v>95</v>
      </c>
      <c r="AO27" t="s">
        <v>104</v>
      </c>
      <c r="AQ27" t="s">
        <v>38</v>
      </c>
      <c r="AR27">
        <v>3</v>
      </c>
      <c r="AS27">
        <v>1</v>
      </c>
      <c r="AT27">
        <v>2</v>
      </c>
      <c r="AU27" t="s">
        <v>67</v>
      </c>
      <c r="AV27" t="s">
        <v>96</v>
      </c>
      <c r="AY27">
        <v>16</v>
      </c>
      <c r="AZ27">
        <v>55</v>
      </c>
      <c r="BA27">
        <v>120</v>
      </c>
      <c r="BB27">
        <v>2</v>
      </c>
    </row>
    <row r="28" spans="1:56" x14ac:dyDescent="0.25">
      <c r="A28" t="s">
        <v>433</v>
      </c>
      <c r="B28">
        <v>26</v>
      </c>
      <c r="C28" t="s">
        <v>53</v>
      </c>
      <c r="D28">
        <v>3</v>
      </c>
      <c r="E28">
        <v>2</v>
      </c>
      <c r="F28">
        <v>3</v>
      </c>
      <c r="G28" t="s">
        <v>54</v>
      </c>
      <c r="K28" t="s">
        <v>56</v>
      </c>
      <c r="L28">
        <v>1</v>
      </c>
      <c r="N28">
        <v>2</v>
      </c>
      <c r="O28" t="s">
        <v>68</v>
      </c>
      <c r="P28" t="s">
        <v>69</v>
      </c>
      <c r="S28" t="s">
        <v>43</v>
      </c>
      <c r="T28">
        <v>1</v>
      </c>
      <c r="V28">
        <v>1</v>
      </c>
      <c r="W28" t="s">
        <v>44</v>
      </c>
      <c r="AA28" t="s">
        <v>33</v>
      </c>
      <c r="AB28">
        <v>3</v>
      </c>
      <c r="AD28">
        <v>2</v>
      </c>
      <c r="AE28" t="s">
        <v>65</v>
      </c>
      <c r="AF28" t="s">
        <v>35</v>
      </c>
      <c r="AG28" t="s">
        <v>36</v>
      </c>
      <c r="AI28" t="s">
        <v>45</v>
      </c>
      <c r="AJ28">
        <v>2</v>
      </c>
      <c r="AL28">
        <v>2</v>
      </c>
      <c r="AM28" t="s">
        <v>47</v>
      </c>
      <c r="AQ28" t="s">
        <v>63</v>
      </c>
      <c r="AR28">
        <v>2</v>
      </c>
      <c r="AT28">
        <v>1</v>
      </c>
      <c r="AU28" t="s">
        <v>103</v>
      </c>
      <c r="AY28">
        <v>15</v>
      </c>
      <c r="AZ28">
        <v>53</v>
      </c>
      <c r="BA28">
        <v>120</v>
      </c>
      <c r="BB28">
        <v>2</v>
      </c>
    </row>
    <row r="29" spans="1:56" x14ac:dyDescent="0.25">
      <c r="A29" t="s">
        <v>434</v>
      </c>
      <c r="B29">
        <v>27</v>
      </c>
      <c r="C29" t="s">
        <v>53</v>
      </c>
      <c r="D29">
        <v>3</v>
      </c>
      <c r="E29">
        <v>1</v>
      </c>
      <c r="F29">
        <v>3</v>
      </c>
      <c r="G29" t="s">
        <v>54</v>
      </c>
      <c r="H29" t="s">
        <v>83</v>
      </c>
      <c r="K29" t="s">
        <v>56</v>
      </c>
      <c r="L29">
        <v>3</v>
      </c>
      <c r="N29">
        <v>1</v>
      </c>
      <c r="O29" t="s">
        <v>68</v>
      </c>
      <c r="P29" t="s">
        <v>124</v>
      </c>
      <c r="Q29" t="s">
        <v>126</v>
      </c>
      <c r="S29" t="s">
        <v>43</v>
      </c>
      <c r="T29">
        <v>2</v>
      </c>
      <c r="V29">
        <v>1</v>
      </c>
      <c r="W29" t="s">
        <v>44</v>
      </c>
      <c r="AA29" t="s">
        <v>33</v>
      </c>
      <c r="AB29">
        <v>2</v>
      </c>
      <c r="AD29">
        <v>3</v>
      </c>
      <c r="AE29" t="s">
        <v>34</v>
      </c>
      <c r="AF29" t="s">
        <v>133</v>
      </c>
      <c r="AI29" t="s">
        <v>45</v>
      </c>
      <c r="AJ29">
        <v>1</v>
      </c>
      <c r="AL29">
        <v>1</v>
      </c>
      <c r="AM29" t="s">
        <v>47</v>
      </c>
      <c r="AQ29" t="s">
        <v>38</v>
      </c>
      <c r="AR29">
        <v>3</v>
      </c>
      <c r="AS29">
        <v>1</v>
      </c>
      <c r="AT29">
        <v>2</v>
      </c>
      <c r="AU29" t="s">
        <v>39</v>
      </c>
      <c r="AV29" t="s">
        <v>96</v>
      </c>
      <c r="AW29" t="s">
        <v>156</v>
      </c>
      <c r="AY29">
        <v>19</v>
      </c>
      <c r="AZ29">
        <v>62</v>
      </c>
      <c r="BA29">
        <v>120</v>
      </c>
      <c r="BB29">
        <v>2</v>
      </c>
    </row>
    <row r="30" spans="1:56" x14ac:dyDescent="0.25">
      <c r="A30" t="s">
        <v>435</v>
      </c>
      <c r="B30">
        <v>28</v>
      </c>
      <c r="C30" t="s">
        <v>33</v>
      </c>
      <c r="D30">
        <v>3</v>
      </c>
      <c r="F30">
        <v>2</v>
      </c>
      <c r="G30" t="s">
        <v>34</v>
      </c>
      <c r="K30" t="s">
        <v>63</v>
      </c>
      <c r="L30">
        <v>1</v>
      </c>
      <c r="N30">
        <v>1</v>
      </c>
      <c r="O30" t="s">
        <v>148</v>
      </c>
      <c r="P30" t="s">
        <v>149</v>
      </c>
      <c r="S30" t="s">
        <v>38</v>
      </c>
      <c r="T30">
        <v>1</v>
      </c>
      <c r="U30">
        <v>1</v>
      </c>
      <c r="V30">
        <v>1</v>
      </c>
      <c r="W30" t="s">
        <v>67</v>
      </c>
      <c r="X30" t="s">
        <v>96</v>
      </c>
      <c r="Y30" t="s">
        <v>157</v>
      </c>
      <c r="AA30" t="s">
        <v>53</v>
      </c>
      <c r="AB30">
        <v>1</v>
      </c>
      <c r="AC30">
        <v>1</v>
      </c>
      <c r="AD30">
        <v>2</v>
      </c>
      <c r="AE30" t="s">
        <v>54</v>
      </c>
      <c r="AI30" t="s">
        <v>56</v>
      </c>
      <c r="AJ30">
        <v>1</v>
      </c>
      <c r="AL30">
        <v>2</v>
      </c>
      <c r="AM30" t="s">
        <v>57</v>
      </c>
      <c r="AN30" t="s">
        <v>69</v>
      </c>
      <c r="AQ30" t="s">
        <v>43</v>
      </c>
      <c r="AR30">
        <v>3</v>
      </c>
      <c r="AT30">
        <v>1</v>
      </c>
      <c r="AU30" t="s">
        <v>73</v>
      </c>
      <c r="AV30" t="s">
        <v>74</v>
      </c>
      <c r="AW30" t="s">
        <v>75</v>
      </c>
      <c r="AX30" t="s">
        <v>142</v>
      </c>
      <c r="AY30">
        <v>14</v>
      </c>
      <c r="AZ30">
        <v>54</v>
      </c>
      <c r="BA30">
        <v>120</v>
      </c>
      <c r="BB30">
        <v>2</v>
      </c>
    </row>
    <row r="31" spans="1:56" x14ac:dyDescent="0.25">
      <c r="A31" t="s">
        <v>436</v>
      </c>
      <c r="B31">
        <v>29</v>
      </c>
      <c r="C31" t="s">
        <v>53</v>
      </c>
      <c r="D31">
        <v>3</v>
      </c>
      <c r="E31">
        <v>3</v>
      </c>
      <c r="F31">
        <v>3</v>
      </c>
      <c r="G31" t="s">
        <v>54</v>
      </c>
      <c r="H31" t="s">
        <v>55</v>
      </c>
      <c r="I31" t="s">
        <v>105</v>
      </c>
      <c r="K31" t="s">
        <v>56</v>
      </c>
      <c r="L31">
        <v>3</v>
      </c>
      <c r="N31">
        <v>1</v>
      </c>
      <c r="O31" t="s">
        <v>57</v>
      </c>
      <c r="P31" t="s">
        <v>69</v>
      </c>
      <c r="Q31" t="s">
        <v>85</v>
      </c>
      <c r="R31" t="s">
        <v>128</v>
      </c>
      <c r="S31" t="s">
        <v>43</v>
      </c>
      <c r="T31">
        <v>2</v>
      </c>
      <c r="V31">
        <v>1</v>
      </c>
      <c r="W31" t="s">
        <v>44</v>
      </c>
      <c r="X31" t="s">
        <v>74</v>
      </c>
      <c r="Y31" t="s">
        <v>75</v>
      </c>
      <c r="AA31" t="s">
        <v>45</v>
      </c>
      <c r="AB31">
        <v>1</v>
      </c>
      <c r="AD31">
        <v>1</v>
      </c>
      <c r="AE31" t="s">
        <v>86</v>
      </c>
      <c r="AI31" t="s">
        <v>63</v>
      </c>
      <c r="AJ31">
        <v>3</v>
      </c>
      <c r="AL31">
        <v>3</v>
      </c>
      <c r="AM31" t="s">
        <v>72</v>
      </c>
      <c r="AN31" t="s">
        <v>149</v>
      </c>
      <c r="AO31" t="s">
        <v>150</v>
      </c>
      <c r="AP31" t="s">
        <v>153</v>
      </c>
      <c r="AQ31" t="s">
        <v>38</v>
      </c>
      <c r="AR31">
        <v>1</v>
      </c>
      <c r="AS31">
        <v>1</v>
      </c>
      <c r="AT31">
        <v>2</v>
      </c>
      <c r="AU31" t="s">
        <v>39</v>
      </c>
      <c r="AV31" t="s">
        <v>40</v>
      </c>
      <c r="AW31" t="s">
        <v>157</v>
      </c>
      <c r="AX31" t="s">
        <v>159</v>
      </c>
      <c r="AY31">
        <v>27</v>
      </c>
      <c r="AZ31">
        <v>101</v>
      </c>
      <c r="BA31">
        <v>120</v>
      </c>
      <c r="BB31">
        <v>2</v>
      </c>
    </row>
    <row r="32" spans="1:56" x14ac:dyDescent="0.25">
      <c r="A32" t="s">
        <v>437</v>
      </c>
      <c r="B32">
        <v>30</v>
      </c>
      <c r="C32" t="s">
        <v>48</v>
      </c>
      <c r="D32">
        <v>2</v>
      </c>
      <c r="F32">
        <v>1</v>
      </c>
      <c r="G32" t="s">
        <v>129</v>
      </c>
      <c r="H32" t="s">
        <v>84</v>
      </c>
      <c r="I32" t="s">
        <v>130</v>
      </c>
      <c r="J32" t="s">
        <v>52</v>
      </c>
      <c r="K32" t="s">
        <v>33</v>
      </c>
      <c r="L32">
        <v>1</v>
      </c>
      <c r="N32">
        <v>1</v>
      </c>
      <c r="O32" t="s">
        <v>34</v>
      </c>
      <c r="P32" t="s">
        <v>66</v>
      </c>
      <c r="Q32" t="s">
        <v>36</v>
      </c>
      <c r="R32" t="s">
        <v>37</v>
      </c>
      <c r="S32" t="s">
        <v>43</v>
      </c>
      <c r="T32">
        <v>2</v>
      </c>
      <c r="V32">
        <v>1</v>
      </c>
      <c r="W32" t="s">
        <v>138</v>
      </c>
      <c r="AA32" t="s">
        <v>53</v>
      </c>
      <c r="AB32">
        <v>1</v>
      </c>
      <c r="AC32">
        <v>1</v>
      </c>
      <c r="AD32">
        <v>3</v>
      </c>
      <c r="AE32" t="s">
        <v>54</v>
      </c>
      <c r="AI32" t="s">
        <v>56</v>
      </c>
      <c r="AJ32">
        <v>2</v>
      </c>
      <c r="AL32">
        <v>1</v>
      </c>
      <c r="AM32" t="s">
        <v>123</v>
      </c>
      <c r="AN32" t="s">
        <v>69</v>
      </c>
      <c r="AQ32" t="s">
        <v>45</v>
      </c>
      <c r="AR32">
        <v>3</v>
      </c>
      <c r="AT32">
        <v>1</v>
      </c>
      <c r="AU32" t="s">
        <v>47</v>
      </c>
      <c r="AY32">
        <v>14</v>
      </c>
      <c r="AZ32">
        <v>48</v>
      </c>
      <c r="BA32">
        <v>120</v>
      </c>
      <c r="BB32">
        <v>2</v>
      </c>
    </row>
    <row r="33" spans="1:54" x14ac:dyDescent="0.25">
      <c r="A33" t="s">
        <v>438</v>
      </c>
      <c r="B33">
        <v>31</v>
      </c>
      <c r="C33" t="s">
        <v>48</v>
      </c>
      <c r="D33">
        <v>1</v>
      </c>
      <c r="F33">
        <v>3</v>
      </c>
      <c r="G33" t="s">
        <v>129</v>
      </c>
      <c r="H33" t="s">
        <v>71</v>
      </c>
      <c r="I33" t="s">
        <v>90</v>
      </c>
      <c r="J33" t="s">
        <v>131</v>
      </c>
      <c r="K33" t="s">
        <v>33</v>
      </c>
      <c r="L33">
        <v>3</v>
      </c>
      <c r="N33">
        <v>3</v>
      </c>
      <c r="O33" t="s">
        <v>46</v>
      </c>
      <c r="P33" t="s">
        <v>66</v>
      </c>
      <c r="S33" t="s">
        <v>63</v>
      </c>
      <c r="T33">
        <v>1</v>
      </c>
      <c r="V33">
        <v>1</v>
      </c>
      <c r="W33" t="s">
        <v>103</v>
      </c>
      <c r="AA33" t="s">
        <v>53</v>
      </c>
      <c r="AB33">
        <v>1</v>
      </c>
      <c r="AC33">
        <v>3</v>
      </c>
      <c r="AD33">
        <v>1</v>
      </c>
      <c r="AE33" t="s">
        <v>54</v>
      </c>
      <c r="AI33" t="s">
        <v>56</v>
      </c>
      <c r="AJ33">
        <v>2</v>
      </c>
      <c r="AL33">
        <v>1</v>
      </c>
      <c r="AM33" t="s">
        <v>57</v>
      </c>
      <c r="AN33" t="s">
        <v>69</v>
      </c>
      <c r="AQ33" t="s">
        <v>45</v>
      </c>
      <c r="AR33">
        <v>3</v>
      </c>
      <c r="AT33">
        <v>3</v>
      </c>
      <c r="AU33" t="s">
        <v>47</v>
      </c>
      <c r="AV33" t="s">
        <v>144</v>
      </c>
      <c r="AW33" t="s">
        <v>93</v>
      </c>
      <c r="AX33" t="s">
        <v>147</v>
      </c>
      <c r="AY33">
        <v>21</v>
      </c>
      <c r="AZ33">
        <v>105</v>
      </c>
      <c r="BA33">
        <v>120</v>
      </c>
      <c r="BB33">
        <v>2</v>
      </c>
    </row>
    <row r="34" spans="1:54" x14ac:dyDescent="0.25">
      <c r="A34" t="s">
        <v>439</v>
      </c>
      <c r="B34">
        <v>32</v>
      </c>
      <c r="C34" t="s">
        <v>48</v>
      </c>
      <c r="D34">
        <v>1</v>
      </c>
      <c r="F34">
        <v>1</v>
      </c>
      <c r="G34" t="s">
        <v>129</v>
      </c>
      <c r="H34" t="s">
        <v>50</v>
      </c>
      <c r="I34" t="s">
        <v>51</v>
      </c>
      <c r="J34" t="s">
        <v>52</v>
      </c>
      <c r="K34" t="s">
        <v>33</v>
      </c>
      <c r="L34">
        <v>1</v>
      </c>
      <c r="N34">
        <v>3</v>
      </c>
      <c r="O34" t="s">
        <v>34</v>
      </c>
      <c r="P34" t="s">
        <v>66</v>
      </c>
      <c r="S34" t="s">
        <v>38</v>
      </c>
      <c r="T34">
        <v>1</v>
      </c>
      <c r="U34">
        <v>1</v>
      </c>
      <c r="V34">
        <v>2</v>
      </c>
      <c r="W34" t="s">
        <v>155</v>
      </c>
      <c r="X34" t="s">
        <v>96</v>
      </c>
      <c r="Y34" t="s">
        <v>41</v>
      </c>
      <c r="AA34" t="s">
        <v>53</v>
      </c>
      <c r="AB34">
        <v>1</v>
      </c>
      <c r="AC34">
        <v>1</v>
      </c>
      <c r="AD34">
        <v>1</v>
      </c>
      <c r="AE34" t="s">
        <v>54</v>
      </c>
      <c r="AF34" t="s">
        <v>83</v>
      </c>
      <c r="AI34" t="s">
        <v>56</v>
      </c>
      <c r="AJ34">
        <v>1</v>
      </c>
      <c r="AL34">
        <v>1</v>
      </c>
      <c r="AM34" t="s">
        <v>123</v>
      </c>
      <c r="AN34" t="s">
        <v>124</v>
      </c>
      <c r="AO34" t="s">
        <v>126</v>
      </c>
      <c r="AP34" t="s">
        <v>127</v>
      </c>
      <c r="AQ34" t="s">
        <v>45</v>
      </c>
      <c r="AR34">
        <v>1</v>
      </c>
      <c r="AT34">
        <v>1</v>
      </c>
      <c r="AU34" t="s">
        <v>86</v>
      </c>
      <c r="AY34">
        <v>13</v>
      </c>
      <c r="AZ34">
        <v>53</v>
      </c>
      <c r="BA34">
        <v>120</v>
      </c>
      <c r="BB34">
        <v>2</v>
      </c>
    </row>
    <row r="35" spans="1:54" x14ac:dyDescent="0.25">
      <c r="A35" t="s">
        <v>440</v>
      </c>
      <c r="B35">
        <v>33</v>
      </c>
      <c r="C35" t="s">
        <v>48</v>
      </c>
      <c r="D35">
        <v>1</v>
      </c>
      <c r="F35">
        <v>1</v>
      </c>
      <c r="G35" t="s">
        <v>49</v>
      </c>
      <c r="H35" t="s">
        <v>71</v>
      </c>
      <c r="I35" t="s">
        <v>130</v>
      </c>
      <c r="J35" t="s">
        <v>131</v>
      </c>
      <c r="K35" t="s">
        <v>43</v>
      </c>
      <c r="L35">
        <v>1</v>
      </c>
      <c r="N35">
        <v>2</v>
      </c>
      <c r="O35" t="s">
        <v>138</v>
      </c>
      <c r="S35" t="s">
        <v>63</v>
      </c>
      <c r="T35">
        <v>2</v>
      </c>
      <c r="V35">
        <v>1</v>
      </c>
      <c r="W35" t="s">
        <v>103</v>
      </c>
      <c r="X35" t="s">
        <v>95</v>
      </c>
      <c r="AA35" t="s">
        <v>53</v>
      </c>
      <c r="AB35">
        <v>2</v>
      </c>
      <c r="AC35">
        <v>1</v>
      </c>
      <c r="AD35">
        <v>1</v>
      </c>
      <c r="AE35" t="s">
        <v>54</v>
      </c>
      <c r="AI35" t="s">
        <v>56</v>
      </c>
      <c r="AJ35">
        <v>1</v>
      </c>
      <c r="AL35">
        <v>1</v>
      </c>
      <c r="AM35" t="s">
        <v>123</v>
      </c>
      <c r="AQ35" t="s">
        <v>45</v>
      </c>
      <c r="AR35">
        <v>2</v>
      </c>
      <c r="AT35">
        <v>1</v>
      </c>
      <c r="AU35" t="s">
        <v>143</v>
      </c>
      <c r="AV35" t="s">
        <v>92</v>
      </c>
      <c r="AY35">
        <v>9</v>
      </c>
      <c r="AZ35">
        <v>47</v>
      </c>
      <c r="BA35">
        <v>120</v>
      </c>
      <c r="BB35">
        <v>2</v>
      </c>
    </row>
    <row r="36" spans="1:54" x14ac:dyDescent="0.25">
      <c r="A36" t="s">
        <v>441</v>
      </c>
      <c r="B36">
        <v>34</v>
      </c>
      <c r="C36" t="s">
        <v>53</v>
      </c>
      <c r="D36">
        <v>1</v>
      </c>
      <c r="E36">
        <v>1</v>
      </c>
      <c r="F36">
        <v>1</v>
      </c>
      <c r="G36" t="s">
        <v>54</v>
      </c>
      <c r="H36" t="s">
        <v>116</v>
      </c>
      <c r="K36" t="s">
        <v>56</v>
      </c>
      <c r="L36">
        <v>1</v>
      </c>
      <c r="N36">
        <v>1</v>
      </c>
      <c r="O36" t="s">
        <v>57</v>
      </c>
      <c r="P36" t="s">
        <v>124</v>
      </c>
      <c r="Q36" t="s">
        <v>126</v>
      </c>
      <c r="R36" t="s">
        <v>127</v>
      </c>
      <c r="S36" t="s">
        <v>45</v>
      </c>
      <c r="T36">
        <v>3</v>
      </c>
      <c r="V36">
        <v>1</v>
      </c>
      <c r="W36" t="s">
        <v>143</v>
      </c>
      <c r="AA36" t="s">
        <v>48</v>
      </c>
      <c r="AB36">
        <v>2</v>
      </c>
      <c r="AD36">
        <v>1</v>
      </c>
      <c r="AE36" t="s">
        <v>129</v>
      </c>
      <c r="AF36" t="s">
        <v>71</v>
      </c>
      <c r="AG36" t="s">
        <v>130</v>
      </c>
      <c r="AI36" t="s">
        <v>43</v>
      </c>
      <c r="AJ36">
        <v>2</v>
      </c>
      <c r="AL36">
        <v>1</v>
      </c>
      <c r="AM36" t="s">
        <v>73</v>
      </c>
      <c r="AN36" t="s">
        <v>99</v>
      </c>
      <c r="AO36" t="s">
        <v>75</v>
      </c>
      <c r="AQ36" t="s">
        <v>38</v>
      </c>
      <c r="AR36">
        <v>1</v>
      </c>
      <c r="AS36">
        <v>1</v>
      </c>
      <c r="AT36">
        <v>1</v>
      </c>
      <c r="AU36" t="s">
        <v>155</v>
      </c>
      <c r="AV36" t="s">
        <v>96</v>
      </c>
      <c r="AW36" t="s">
        <v>156</v>
      </c>
      <c r="AY36">
        <v>14</v>
      </c>
      <c r="AZ36">
        <v>49</v>
      </c>
      <c r="BA36">
        <v>120</v>
      </c>
      <c r="BB36">
        <v>2</v>
      </c>
    </row>
    <row r="37" spans="1:54" x14ac:dyDescent="0.25">
      <c r="A37" t="s">
        <v>442</v>
      </c>
      <c r="B37">
        <v>35</v>
      </c>
      <c r="C37" t="s">
        <v>53</v>
      </c>
      <c r="D37">
        <v>3</v>
      </c>
      <c r="E37">
        <v>1</v>
      </c>
      <c r="F37">
        <v>1</v>
      </c>
      <c r="G37" t="s">
        <v>54</v>
      </c>
      <c r="H37" t="s">
        <v>83</v>
      </c>
      <c r="I37" t="s">
        <v>117</v>
      </c>
      <c r="K37" t="s">
        <v>56</v>
      </c>
      <c r="L37">
        <v>1</v>
      </c>
      <c r="N37">
        <v>1</v>
      </c>
      <c r="O37" t="s">
        <v>123</v>
      </c>
      <c r="P37" t="s">
        <v>69</v>
      </c>
      <c r="S37" t="s">
        <v>45</v>
      </c>
      <c r="T37">
        <v>3</v>
      </c>
      <c r="V37">
        <v>1</v>
      </c>
      <c r="W37" t="s">
        <v>86</v>
      </c>
      <c r="X37" t="s">
        <v>144</v>
      </c>
      <c r="Y37" t="s">
        <v>93</v>
      </c>
      <c r="AA37" t="s">
        <v>48</v>
      </c>
      <c r="AB37">
        <v>2</v>
      </c>
      <c r="AD37">
        <v>1</v>
      </c>
      <c r="AE37" t="s">
        <v>129</v>
      </c>
      <c r="AF37" t="s">
        <v>84</v>
      </c>
      <c r="AG37" t="s">
        <v>130</v>
      </c>
      <c r="AI37" t="s">
        <v>63</v>
      </c>
      <c r="AJ37">
        <v>2</v>
      </c>
      <c r="AL37">
        <v>1</v>
      </c>
      <c r="AM37" t="s">
        <v>72</v>
      </c>
      <c r="AN37" t="s">
        <v>149</v>
      </c>
      <c r="AQ37" t="s">
        <v>38</v>
      </c>
      <c r="AR37">
        <v>1</v>
      </c>
      <c r="AS37">
        <v>1</v>
      </c>
      <c r="AT37">
        <v>1</v>
      </c>
      <c r="AU37" t="s">
        <v>155</v>
      </c>
      <c r="AV37" t="s">
        <v>96</v>
      </c>
      <c r="AY37">
        <v>15</v>
      </c>
      <c r="AZ37">
        <v>50</v>
      </c>
      <c r="BA37">
        <v>120</v>
      </c>
      <c r="BB37">
        <v>2</v>
      </c>
    </row>
    <row r="38" spans="1:54" x14ac:dyDescent="0.25">
      <c r="A38" t="s">
        <v>443</v>
      </c>
      <c r="B38">
        <v>36</v>
      </c>
      <c r="C38" t="s">
        <v>53</v>
      </c>
      <c r="D38">
        <v>2</v>
      </c>
      <c r="E38">
        <v>1</v>
      </c>
      <c r="F38">
        <v>1</v>
      </c>
      <c r="G38" t="s">
        <v>54</v>
      </c>
      <c r="K38" t="s">
        <v>56</v>
      </c>
      <c r="L38">
        <v>2</v>
      </c>
      <c r="N38">
        <v>2</v>
      </c>
      <c r="O38" t="s">
        <v>123</v>
      </c>
      <c r="P38" t="s">
        <v>124</v>
      </c>
      <c r="Q38" t="s">
        <v>87</v>
      </c>
      <c r="R38" t="s">
        <v>88</v>
      </c>
      <c r="S38" t="s">
        <v>45</v>
      </c>
      <c r="T38">
        <v>3</v>
      </c>
      <c r="V38">
        <v>2</v>
      </c>
      <c r="W38" t="s">
        <v>86</v>
      </c>
      <c r="AA38" t="s">
        <v>33</v>
      </c>
      <c r="AB38">
        <v>1</v>
      </c>
      <c r="AD38">
        <v>2</v>
      </c>
      <c r="AE38" t="s">
        <v>65</v>
      </c>
      <c r="AF38" t="s">
        <v>35</v>
      </c>
      <c r="AG38" t="s">
        <v>36</v>
      </c>
      <c r="AI38" t="s">
        <v>43</v>
      </c>
      <c r="AJ38">
        <v>3</v>
      </c>
      <c r="AL38">
        <v>2</v>
      </c>
      <c r="AM38" t="s">
        <v>73</v>
      </c>
      <c r="AN38" t="s">
        <v>99</v>
      </c>
      <c r="AO38" t="s">
        <v>75</v>
      </c>
      <c r="AP38" t="s">
        <v>101</v>
      </c>
      <c r="AQ38" t="s">
        <v>63</v>
      </c>
      <c r="AR38">
        <v>1</v>
      </c>
      <c r="AT38">
        <v>1</v>
      </c>
      <c r="AU38" t="s">
        <v>148</v>
      </c>
      <c r="AY38">
        <v>18</v>
      </c>
      <c r="AZ38">
        <v>60</v>
      </c>
      <c r="BA38">
        <v>120</v>
      </c>
      <c r="BB38">
        <v>2</v>
      </c>
    </row>
    <row r="39" spans="1:54" x14ac:dyDescent="0.25">
      <c r="A39" t="s">
        <v>444</v>
      </c>
      <c r="B39">
        <v>37</v>
      </c>
      <c r="C39" t="s">
        <v>53</v>
      </c>
      <c r="D39">
        <v>1</v>
      </c>
      <c r="E39">
        <v>1</v>
      </c>
      <c r="F39">
        <v>1</v>
      </c>
      <c r="G39" t="s">
        <v>54</v>
      </c>
      <c r="K39" t="s">
        <v>56</v>
      </c>
      <c r="L39">
        <v>1</v>
      </c>
      <c r="N39">
        <v>1</v>
      </c>
      <c r="O39" t="s">
        <v>123</v>
      </c>
      <c r="P39" t="s">
        <v>69</v>
      </c>
      <c r="S39" t="s">
        <v>45</v>
      </c>
      <c r="T39">
        <v>2</v>
      </c>
      <c r="V39">
        <v>1</v>
      </c>
      <c r="W39" t="s">
        <v>143</v>
      </c>
      <c r="AA39" t="s">
        <v>33</v>
      </c>
      <c r="AB39">
        <v>1</v>
      </c>
      <c r="AD39">
        <v>1</v>
      </c>
      <c r="AE39" t="s">
        <v>46</v>
      </c>
      <c r="AF39" t="s">
        <v>35</v>
      </c>
      <c r="AI39" t="s">
        <v>43</v>
      </c>
      <c r="AJ39">
        <v>1</v>
      </c>
      <c r="AL39">
        <v>2</v>
      </c>
      <c r="AM39" t="s">
        <v>138</v>
      </c>
      <c r="AN39" t="s">
        <v>139</v>
      </c>
      <c r="AQ39" t="s">
        <v>38</v>
      </c>
      <c r="AR39">
        <v>2</v>
      </c>
      <c r="AS39">
        <v>2</v>
      </c>
      <c r="AT39">
        <v>1</v>
      </c>
      <c r="AU39" t="s">
        <v>39</v>
      </c>
      <c r="AV39" t="s">
        <v>40</v>
      </c>
      <c r="AY39">
        <v>8</v>
      </c>
      <c r="AZ39">
        <v>41</v>
      </c>
      <c r="BA39">
        <v>120</v>
      </c>
      <c r="BB39">
        <v>2</v>
      </c>
    </row>
    <row r="40" spans="1:54" x14ac:dyDescent="0.25">
      <c r="A40" t="s">
        <v>445</v>
      </c>
      <c r="B40">
        <v>38</v>
      </c>
      <c r="C40" t="s">
        <v>33</v>
      </c>
      <c r="D40">
        <v>1</v>
      </c>
      <c r="F40">
        <v>2</v>
      </c>
      <c r="G40" t="s">
        <v>65</v>
      </c>
      <c r="H40" t="s">
        <v>35</v>
      </c>
      <c r="I40" t="s">
        <v>36</v>
      </c>
      <c r="K40" t="s">
        <v>63</v>
      </c>
      <c r="L40">
        <v>3</v>
      </c>
      <c r="N40">
        <v>3</v>
      </c>
      <c r="O40" t="s">
        <v>148</v>
      </c>
      <c r="P40" t="s">
        <v>149</v>
      </c>
      <c r="Q40" t="s">
        <v>104</v>
      </c>
      <c r="R40" t="s">
        <v>152</v>
      </c>
      <c r="S40" t="s">
        <v>38</v>
      </c>
      <c r="T40">
        <v>3</v>
      </c>
      <c r="U40">
        <v>3</v>
      </c>
      <c r="V40">
        <v>3</v>
      </c>
      <c r="W40" t="s">
        <v>155</v>
      </c>
      <c r="X40" t="s">
        <v>40</v>
      </c>
      <c r="Y40" t="s">
        <v>157</v>
      </c>
      <c r="Z40" t="s">
        <v>42</v>
      </c>
      <c r="AA40" t="s">
        <v>53</v>
      </c>
      <c r="AB40">
        <v>2</v>
      </c>
      <c r="AC40">
        <v>3</v>
      </c>
      <c r="AD40">
        <v>3</v>
      </c>
      <c r="AE40" t="s">
        <v>54</v>
      </c>
      <c r="AF40" t="s">
        <v>55</v>
      </c>
      <c r="AG40" t="s">
        <v>105</v>
      </c>
      <c r="AH40" t="s">
        <v>118</v>
      </c>
      <c r="AI40" t="s">
        <v>56</v>
      </c>
      <c r="AJ40">
        <v>2</v>
      </c>
      <c r="AL40">
        <v>2</v>
      </c>
      <c r="AM40" t="s">
        <v>57</v>
      </c>
      <c r="AQ40" t="s">
        <v>45</v>
      </c>
      <c r="AR40">
        <v>2</v>
      </c>
      <c r="AT40">
        <v>1</v>
      </c>
      <c r="AU40" t="s">
        <v>143</v>
      </c>
      <c r="AY40">
        <v>30</v>
      </c>
      <c r="AZ40">
        <v>90</v>
      </c>
      <c r="BA40">
        <v>120</v>
      </c>
      <c r="BB40">
        <v>2</v>
      </c>
    </row>
    <row r="41" spans="1:54" x14ac:dyDescent="0.25">
      <c r="A41" t="s">
        <v>446</v>
      </c>
      <c r="B41">
        <v>39</v>
      </c>
      <c r="C41" t="s">
        <v>53</v>
      </c>
      <c r="D41">
        <v>2</v>
      </c>
      <c r="E41">
        <v>1</v>
      </c>
      <c r="F41">
        <v>1</v>
      </c>
      <c r="G41" t="s">
        <v>54</v>
      </c>
      <c r="H41" t="s">
        <v>83</v>
      </c>
      <c r="I41" t="s">
        <v>117</v>
      </c>
      <c r="K41" t="s">
        <v>56</v>
      </c>
      <c r="L41">
        <v>1</v>
      </c>
      <c r="N41">
        <v>1</v>
      </c>
      <c r="O41" t="s">
        <v>68</v>
      </c>
      <c r="P41" t="s">
        <v>69</v>
      </c>
      <c r="Q41" t="s">
        <v>87</v>
      </c>
      <c r="S41" t="s">
        <v>45</v>
      </c>
      <c r="T41">
        <v>2</v>
      </c>
      <c r="V41">
        <v>2</v>
      </c>
      <c r="W41" t="s">
        <v>143</v>
      </c>
      <c r="X41" t="s">
        <v>144</v>
      </c>
      <c r="AA41" t="s">
        <v>43</v>
      </c>
      <c r="AB41">
        <v>2</v>
      </c>
      <c r="AD41">
        <v>1</v>
      </c>
      <c r="AE41" t="s">
        <v>138</v>
      </c>
      <c r="AI41" t="s">
        <v>63</v>
      </c>
      <c r="AJ41">
        <v>3</v>
      </c>
      <c r="AL41">
        <v>2</v>
      </c>
      <c r="AM41" t="s">
        <v>148</v>
      </c>
      <c r="AN41" t="s">
        <v>95</v>
      </c>
      <c r="AQ41" t="s">
        <v>38</v>
      </c>
      <c r="AR41">
        <v>1</v>
      </c>
      <c r="AS41">
        <v>1</v>
      </c>
      <c r="AT41">
        <v>1</v>
      </c>
      <c r="AU41" t="s">
        <v>39</v>
      </c>
      <c r="AV41" t="s">
        <v>40</v>
      </c>
      <c r="AY41">
        <v>14</v>
      </c>
      <c r="AZ41">
        <v>61</v>
      </c>
      <c r="BA41">
        <v>120</v>
      </c>
      <c r="BB41">
        <v>2</v>
      </c>
    </row>
    <row r="42" spans="1:54" x14ac:dyDescent="0.25">
      <c r="A42" t="s">
        <v>447</v>
      </c>
      <c r="B42">
        <v>40</v>
      </c>
      <c r="C42" t="s">
        <v>53</v>
      </c>
      <c r="D42">
        <v>1</v>
      </c>
      <c r="E42">
        <v>1</v>
      </c>
      <c r="F42">
        <v>1</v>
      </c>
      <c r="G42" t="s">
        <v>54</v>
      </c>
      <c r="H42" t="s">
        <v>116</v>
      </c>
      <c r="K42" t="s">
        <v>56</v>
      </c>
      <c r="L42">
        <v>1</v>
      </c>
      <c r="N42">
        <v>1</v>
      </c>
      <c r="O42" t="s">
        <v>123</v>
      </c>
      <c r="P42" t="s">
        <v>69</v>
      </c>
      <c r="Q42" t="s">
        <v>85</v>
      </c>
      <c r="S42" t="s">
        <v>63</v>
      </c>
      <c r="T42">
        <v>2</v>
      </c>
      <c r="V42">
        <v>2</v>
      </c>
      <c r="W42" t="s">
        <v>148</v>
      </c>
      <c r="X42" t="s">
        <v>149</v>
      </c>
      <c r="Y42" t="s">
        <v>104</v>
      </c>
      <c r="Z42" t="s">
        <v>152</v>
      </c>
      <c r="AA42" t="s">
        <v>48</v>
      </c>
      <c r="AB42">
        <v>2</v>
      </c>
      <c r="AD42">
        <v>1</v>
      </c>
      <c r="AE42" t="s">
        <v>49</v>
      </c>
      <c r="AF42" t="s">
        <v>71</v>
      </c>
      <c r="AG42" t="s">
        <v>51</v>
      </c>
      <c r="AH42" t="s">
        <v>52</v>
      </c>
      <c r="AI42" t="s">
        <v>33</v>
      </c>
      <c r="AJ42">
        <v>3</v>
      </c>
      <c r="AL42">
        <v>1</v>
      </c>
      <c r="AM42" t="s">
        <v>65</v>
      </c>
      <c r="AN42" t="s">
        <v>35</v>
      </c>
      <c r="AQ42" t="s">
        <v>43</v>
      </c>
      <c r="AR42">
        <v>2</v>
      </c>
      <c r="AT42">
        <v>1</v>
      </c>
      <c r="AU42" t="s">
        <v>73</v>
      </c>
      <c r="AV42" t="s">
        <v>99</v>
      </c>
      <c r="AW42" t="s">
        <v>140</v>
      </c>
      <c r="AX42" t="s">
        <v>142</v>
      </c>
      <c r="AY42">
        <v>19</v>
      </c>
      <c r="AZ42">
        <v>79</v>
      </c>
      <c r="BA42">
        <v>120</v>
      </c>
      <c r="BB42">
        <v>2</v>
      </c>
    </row>
    <row r="43" spans="1:54" x14ac:dyDescent="0.25">
      <c r="A43" t="s">
        <v>448</v>
      </c>
      <c r="B43">
        <v>41</v>
      </c>
      <c r="C43" t="s">
        <v>48</v>
      </c>
      <c r="D43">
        <v>1</v>
      </c>
      <c r="F43">
        <v>2</v>
      </c>
      <c r="G43" t="s">
        <v>49</v>
      </c>
      <c r="H43" t="s">
        <v>71</v>
      </c>
      <c r="I43" t="s">
        <v>90</v>
      </c>
      <c r="J43" t="s">
        <v>52</v>
      </c>
      <c r="K43" t="s">
        <v>33</v>
      </c>
      <c r="L43">
        <v>2</v>
      </c>
      <c r="N43">
        <v>1</v>
      </c>
      <c r="O43" t="s">
        <v>65</v>
      </c>
      <c r="P43" t="s">
        <v>35</v>
      </c>
      <c r="S43" t="s">
        <v>45</v>
      </c>
      <c r="T43">
        <v>2</v>
      </c>
      <c r="V43">
        <v>3</v>
      </c>
      <c r="W43" t="s">
        <v>143</v>
      </c>
      <c r="X43" t="s">
        <v>76</v>
      </c>
      <c r="AA43" t="s">
        <v>53</v>
      </c>
      <c r="AB43">
        <v>2</v>
      </c>
      <c r="AC43">
        <v>1</v>
      </c>
      <c r="AD43">
        <v>1</v>
      </c>
      <c r="AE43" t="s">
        <v>54</v>
      </c>
      <c r="AI43" t="s">
        <v>56</v>
      </c>
      <c r="AJ43">
        <v>2</v>
      </c>
      <c r="AL43">
        <v>3</v>
      </c>
      <c r="AM43" t="s">
        <v>68</v>
      </c>
      <c r="AN43" t="s">
        <v>69</v>
      </c>
      <c r="AQ43" t="s">
        <v>63</v>
      </c>
      <c r="AR43">
        <v>1</v>
      </c>
      <c r="AT43">
        <v>1</v>
      </c>
      <c r="AU43" t="s">
        <v>148</v>
      </c>
      <c r="AV43" t="s">
        <v>149</v>
      </c>
      <c r="AY43">
        <v>16</v>
      </c>
      <c r="AZ43">
        <v>74</v>
      </c>
      <c r="BA43">
        <v>120</v>
      </c>
      <c r="BB43">
        <v>2</v>
      </c>
    </row>
    <row r="44" spans="1:54" x14ac:dyDescent="0.25">
      <c r="A44" t="s">
        <v>449</v>
      </c>
      <c r="B44">
        <v>42</v>
      </c>
      <c r="C44" t="s">
        <v>48</v>
      </c>
      <c r="D44">
        <v>1</v>
      </c>
      <c r="F44">
        <v>1</v>
      </c>
      <c r="G44" t="s">
        <v>129</v>
      </c>
      <c r="H44" t="s">
        <v>71</v>
      </c>
      <c r="K44" t="s">
        <v>33</v>
      </c>
      <c r="L44">
        <v>2</v>
      </c>
      <c r="N44">
        <v>2</v>
      </c>
      <c r="O44" t="s">
        <v>34</v>
      </c>
      <c r="P44" t="s">
        <v>35</v>
      </c>
      <c r="Q44" t="s">
        <v>36</v>
      </c>
      <c r="S44" t="s">
        <v>38</v>
      </c>
      <c r="T44">
        <v>1</v>
      </c>
      <c r="U44">
        <v>1</v>
      </c>
      <c r="V44">
        <v>2</v>
      </c>
      <c r="W44" t="s">
        <v>67</v>
      </c>
      <c r="X44" t="s">
        <v>70</v>
      </c>
      <c r="AA44" t="s">
        <v>53</v>
      </c>
      <c r="AB44">
        <v>1</v>
      </c>
      <c r="AC44">
        <v>2</v>
      </c>
      <c r="AD44">
        <v>1</v>
      </c>
      <c r="AE44" t="s">
        <v>54</v>
      </c>
      <c r="AF44" t="s">
        <v>55</v>
      </c>
      <c r="AI44" t="s">
        <v>56</v>
      </c>
      <c r="AJ44">
        <v>2</v>
      </c>
      <c r="AL44">
        <v>1</v>
      </c>
      <c r="AM44" t="s">
        <v>57</v>
      </c>
      <c r="AN44" t="s">
        <v>124</v>
      </c>
      <c r="AO44" t="s">
        <v>126</v>
      </c>
      <c r="AP44" t="s">
        <v>128</v>
      </c>
      <c r="AQ44" t="s">
        <v>63</v>
      </c>
      <c r="AR44">
        <v>2</v>
      </c>
      <c r="AT44">
        <v>1</v>
      </c>
      <c r="AU44" t="s">
        <v>72</v>
      </c>
      <c r="AV44" t="s">
        <v>95</v>
      </c>
      <c r="AW44" t="s">
        <v>104</v>
      </c>
      <c r="AY44">
        <v>16</v>
      </c>
      <c r="AZ44">
        <v>77</v>
      </c>
      <c r="BA44">
        <v>120</v>
      </c>
      <c r="BB44">
        <v>2</v>
      </c>
    </row>
    <row r="45" spans="1:54" x14ac:dyDescent="0.25">
      <c r="A45" t="s">
        <v>450</v>
      </c>
      <c r="B45">
        <v>43</v>
      </c>
      <c r="C45" t="s">
        <v>48</v>
      </c>
      <c r="D45">
        <v>1</v>
      </c>
      <c r="F45">
        <v>1</v>
      </c>
      <c r="G45" t="s">
        <v>49</v>
      </c>
      <c r="H45" t="s">
        <v>50</v>
      </c>
      <c r="I45" t="s">
        <v>90</v>
      </c>
      <c r="J45" t="s">
        <v>131</v>
      </c>
      <c r="K45" t="s">
        <v>43</v>
      </c>
      <c r="L45">
        <v>2</v>
      </c>
      <c r="N45">
        <v>2</v>
      </c>
      <c r="O45" t="s">
        <v>138</v>
      </c>
      <c r="P45" t="s">
        <v>74</v>
      </c>
      <c r="Q45" t="s">
        <v>75</v>
      </c>
      <c r="R45" t="s">
        <v>101</v>
      </c>
      <c r="S45" t="s">
        <v>45</v>
      </c>
      <c r="T45">
        <v>3</v>
      </c>
      <c r="V45">
        <v>3</v>
      </c>
      <c r="W45" t="s">
        <v>143</v>
      </c>
      <c r="X45" t="s">
        <v>92</v>
      </c>
      <c r="Y45" t="s">
        <v>102</v>
      </c>
      <c r="Z45" t="s">
        <v>147</v>
      </c>
      <c r="AA45" t="s">
        <v>53</v>
      </c>
      <c r="AB45">
        <v>3</v>
      </c>
      <c r="AC45">
        <v>1</v>
      </c>
      <c r="AD45">
        <v>3</v>
      </c>
      <c r="AE45" t="s">
        <v>114</v>
      </c>
      <c r="AF45" t="s">
        <v>83</v>
      </c>
      <c r="AI45" t="s">
        <v>56</v>
      </c>
      <c r="AJ45">
        <v>1</v>
      </c>
      <c r="AL45">
        <v>1</v>
      </c>
      <c r="AM45" t="s">
        <v>123</v>
      </c>
      <c r="AQ45" t="s">
        <v>63</v>
      </c>
      <c r="AR45">
        <v>3</v>
      </c>
      <c r="AT45">
        <v>2</v>
      </c>
      <c r="AU45" t="s">
        <v>148</v>
      </c>
      <c r="AV45" t="s">
        <v>95</v>
      </c>
      <c r="AW45" t="s">
        <v>104</v>
      </c>
      <c r="AX45" t="s">
        <v>152</v>
      </c>
      <c r="AY45">
        <v>26</v>
      </c>
      <c r="AZ45">
        <v>104</v>
      </c>
      <c r="BA45">
        <v>120</v>
      </c>
      <c r="BB45">
        <v>2</v>
      </c>
    </row>
    <row r="46" spans="1:54" x14ac:dyDescent="0.25">
      <c r="A46" t="s">
        <v>451</v>
      </c>
      <c r="B46">
        <v>44</v>
      </c>
      <c r="C46" t="s">
        <v>53</v>
      </c>
      <c r="D46">
        <v>3</v>
      </c>
      <c r="E46">
        <v>3</v>
      </c>
      <c r="F46">
        <v>3</v>
      </c>
      <c r="G46" t="s">
        <v>54</v>
      </c>
      <c r="H46" t="s">
        <v>83</v>
      </c>
      <c r="I46" t="s">
        <v>97</v>
      </c>
      <c r="J46" t="s">
        <v>98</v>
      </c>
      <c r="K46" t="s">
        <v>56</v>
      </c>
      <c r="L46">
        <v>1</v>
      </c>
      <c r="N46">
        <v>1</v>
      </c>
      <c r="O46" t="s">
        <v>123</v>
      </c>
      <c r="S46" t="s">
        <v>63</v>
      </c>
      <c r="T46">
        <v>1</v>
      </c>
      <c r="V46">
        <v>1</v>
      </c>
      <c r="W46" t="s">
        <v>148</v>
      </c>
      <c r="X46" t="s">
        <v>91</v>
      </c>
      <c r="AA46" t="s">
        <v>48</v>
      </c>
      <c r="AB46">
        <v>3</v>
      </c>
      <c r="AD46">
        <v>3</v>
      </c>
      <c r="AE46" t="s">
        <v>49</v>
      </c>
      <c r="AF46" t="s">
        <v>71</v>
      </c>
      <c r="AG46" t="s">
        <v>130</v>
      </c>
      <c r="AH46" t="s">
        <v>131</v>
      </c>
      <c r="AI46" t="s">
        <v>43</v>
      </c>
      <c r="AJ46">
        <v>2</v>
      </c>
      <c r="AL46">
        <v>1</v>
      </c>
      <c r="AM46" t="s">
        <v>73</v>
      </c>
      <c r="AN46" t="s">
        <v>99</v>
      </c>
      <c r="AO46" t="s">
        <v>140</v>
      </c>
      <c r="AQ46" t="s">
        <v>38</v>
      </c>
      <c r="AR46">
        <v>1</v>
      </c>
      <c r="AS46">
        <v>1</v>
      </c>
      <c r="AT46">
        <v>1</v>
      </c>
      <c r="AU46" t="s">
        <v>67</v>
      </c>
      <c r="AV46" t="s">
        <v>40</v>
      </c>
      <c r="AW46" t="s">
        <v>157</v>
      </c>
      <c r="AY46">
        <v>23</v>
      </c>
      <c r="AZ46">
        <v>96</v>
      </c>
      <c r="BA46">
        <v>120</v>
      </c>
      <c r="BB46">
        <v>2</v>
      </c>
    </row>
    <row r="47" spans="1:54" x14ac:dyDescent="0.25">
      <c r="A47" t="s">
        <v>452</v>
      </c>
      <c r="B47">
        <v>45</v>
      </c>
      <c r="C47" t="s">
        <v>53</v>
      </c>
      <c r="D47">
        <v>3</v>
      </c>
      <c r="E47">
        <v>1</v>
      </c>
      <c r="F47">
        <v>2</v>
      </c>
      <c r="G47" t="s">
        <v>54</v>
      </c>
      <c r="H47" t="s">
        <v>55</v>
      </c>
      <c r="K47" t="s">
        <v>56</v>
      </c>
      <c r="L47">
        <v>1</v>
      </c>
      <c r="N47">
        <v>1</v>
      </c>
      <c r="O47" t="s">
        <v>123</v>
      </c>
      <c r="P47" t="s">
        <v>124</v>
      </c>
      <c r="S47" t="s">
        <v>63</v>
      </c>
      <c r="T47">
        <v>2</v>
      </c>
      <c r="V47">
        <v>1</v>
      </c>
      <c r="W47" t="s">
        <v>72</v>
      </c>
      <c r="X47" t="s">
        <v>91</v>
      </c>
      <c r="AA47" t="s">
        <v>48</v>
      </c>
      <c r="AB47">
        <v>1</v>
      </c>
      <c r="AD47">
        <v>1</v>
      </c>
      <c r="AE47" t="s">
        <v>49</v>
      </c>
      <c r="AF47" t="s">
        <v>71</v>
      </c>
      <c r="AI47" t="s">
        <v>45</v>
      </c>
      <c r="AJ47">
        <v>3</v>
      </c>
      <c r="AL47">
        <v>3</v>
      </c>
      <c r="AM47" t="s">
        <v>86</v>
      </c>
      <c r="AN47" t="s">
        <v>144</v>
      </c>
      <c r="AQ47" t="s">
        <v>38</v>
      </c>
      <c r="AR47">
        <v>3</v>
      </c>
      <c r="AS47">
        <v>2</v>
      </c>
      <c r="AT47">
        <v>1</v>
      </c>
      <c r="AU47" t="s">
        <v>155</v>
      </c>
      <c r="AV47" t="s">
        <v>40</v>
      </c>
      <c r="AW47" t="s">
        <v>41</v>
      </c>
      <c r="AX47" t="s">
        <v>42</v>
      </c>
      <c r="AY47">
        <v>19</v>
      </c>
      <c r="AZ47">
        <v>58</v>
      </c>
      <c r="BA47">
        <v>120</v>
      </c>
      <c r="BB47">
        <v>2</v>
      </c>
    </row>
    <row r="48" spans="1:54" x14ac:dyDescent="0.25">
      <c r="A48" t="s">
        <v>453</v>
      </c>
      <c r="B48">
        <v>46</v>
      </c>
      <c r="C48" t="s">
        <v>33</v>
      </c>
      <c r="D48">
        <v>3</v>
      </c>
      <c r="F48">
        <v>1</v>
      </c>
      <c r="G48" t="s">
        <v>46</v>
      </c>
      <c r="H48" t="s">
        <v>133</v>
      </c>
      <c r="I48" t="s">
        <v>135</v>
      </c>
      <c r="K48" t="s">
        <v>43</v>
      </c>
      <c r="L48">
        <v>3</v>
      </c>
      <c r="N48">
        <v>3</v>
      </c>
      <c r="O48" t="s">
        <v>138</v>
      </c>
      <c r="P48" t="s">
        <v>99</v>
      </c>
      <c r="Q48" t="s">
        <v>140</v>
      </c>
      <c r="R48" t="s">
        <v>141</v>
      </c>
      <c r="S48" t="s">
        <v>45</v>
      </c>
      <c r="T48">
        <v>2</v>
      </c>
      <c r="V48">
        <v>1</v>
      </c>
      <c r="W48" t="s">
        <v>47</v>
      </c>
      <c r="AA48" t="s">
        <v>53</v>
      </c>
      <c r="AB48">
        <v>2</v>
      </c>
      <c r="AC48">
        <v>1</v>
      </c>
      <c r="AD48">
        <v>3</v>
      </c>
      <c r="AE48" t="s">
        <v>54</v>
      </c>
      <c r="AI48" t="s">
        <v>56</v>
      </c>
      <c r="AJ48">
        <v>1</v>
      </c>
      <c r="AL48">
        <v>1</v>
      </c>
      <c r="AM48" t="s">
        <v>123</v>
      </c>
      <c r="AQ48" t="s">
        <v>63</v>
      </c>
      <c r="AR48">
        <v>1</v>
      </c>
      <c r="AT48">
        <v>2</v>
      </c>
      <c r="AU48" t="s">
        <v>148</v>
      </c>
      <c r="AV48" t="s">
        <v>149</v>
      </c>
      <c r="AW48" t="s">
        <v>104</v>
      </c>
      <c r="AX48" t="s">
        <v>153</v>
      </c>
      <c r="AY48">
        <v>19</v>
      </c>
      <c r="AZ48">
        <v>72</v>
      </c>
      <c r="BA48">
        <v>120</v>
      </c>
      <c r="BB48">
        <v>2</v>
      </c>
    </row>
    <row r="49" spans="1:54" x14ac:dyDescent="0.25">
      <c r="A49" t="s">
        <v>454</v>
      </c>
      <c r="B49">
        <v>47</v>
      </c>
      <c r="C49" t="s">
        <v>53</v>
      </c>
      <c r="D49">
        <v>2</v>
      </c>
      <c r="E49">
        <v>1</v>
      </c>
      <c r="F49">
        <v>1</v>
      </c>
      <c r="G49" t="s">
        <v>115</v>
      </c>
      <c r="K49" t="s">
        <v>56</v>
      </c>
      <c r="L49">
        <v>1</v>
      </c>
      <c r="N49">
        <v>2</v>
      </c>
      <c r="O49" t="s">
        <v>123</v>
      </c>
      <c r="P49" t="s">
        <v>69</v>
      </c>
      <c r="Q49" t="s">
        <v>87</v>
      </c>
      <c r="S49" t="s">
        <v>63</v>
      </c>
      <c r="T49">
        <v>3</v>
      </c>
      <c r="V49">
        <v>2</v>
      </c>
      <c r="W49" t="s">
        <v>148</v>
      </c>
      <c r="X49" t="s">
        <v>91</v>
      </c>
      <c r="Y49" t="s">
        <v>104</v>
      </c>
      <c r="Z49" t="s">
        <v>154</v>
      </c>
      <c r="AA49" t="s">
        <v>33</v>
      </c>
      <c r="AB49">
        <v>3</v>
      </c>
      <c r="AD49">
        <v>1</v>
      </c>
      <c r="AE49" t="s">
        <v>46</v>
      </c>
      <c r="AI49" t="s">
        <v>43</v>
      </c>
      <c r="AJ49">
        <v>2</v>
      </c>
      <c r="AL49">
        <v>3</v>
      </c>
      <c r="AM49" t="s">
        <v>138</v>
      </c>
      <c r="AN49" t="s">
        <v>74</v>
      </c>
      <c r="AO49" t="s">
        <v>75</v>
      </c>
      <c r="AP49" t="s">
        <v>142</v>
      </c>
      <c r="AQ49" t="s">
        <v>38</v>
      </c>
      <c r="AR49">
        <v>1</v>
      </c>
      <c r="AS49">
        <v>1</v>
      </c>
      <c r="AT49">
        <v>1</v>
      </c>
      <c r="AU49" t="s">
        <v>39</v>
      </c>
      <c r="AY49">
        <v>18</v>
      </c>
      <c r="AZ49">
        <v>73</v>
      </c>
      <c r="BA49">
        <v>120</v>
      </c>
      <c r="BB49">
        <v>2</v>
      </c>
    </row>
    <row r="50" spans="1:54" x14ac:dyDescent="0.25">
      <c r="A50" t="s">
        <v>455</v>
      </c>
      <c r="B50">
        <v>48</v>
      </c>
      <c r="C50" t="s">
        <v>53</v>
      </c>
      <c r="D50">
        <v>2</v>
      </c>
      <c r="E50">
        <v>1</v>
      </c>
      <c r="F50">
        <v>2</v>
      </c>
      <c r="G50" t="s">
        <v>54</v>
      </c>
      <c r="H50" t="s">
        <v>55</v>
      </c>
      <c r="I50" t="s">
        <v>117</v>
      </c>
      <c r="J50" t="s">
        <v>98</v>
      </c>
      <c r="K50" t="s">
        <v>56</v>
      </c>
      <c r="L50">
        <v>1</v>
      </c>
      <c r="N50">
        <v>1</v>
      </c>
      <c r="O50" t="s">
        <v>68</v>
      </c>
      <c r="P50" t="s">
        <v>69</v>
      </c>
      <c r="S50" t="s">
        <v>63</v>
      </c>
      <c r="T50">
        <v>1</v>
      </c>
      <c r="V50">
        <v>2</v>
      </c>
      <c r="W50" t="s">
        <v>148</v>
      </c>
      <c r="X50" t="s">
        <v>149</v>
      </c>
      <c r="Y50" t="s">
        <v>104</v>
      </c>
      <c r="Z50" t="s">
        <v>152</v>
      </c>
      <c r="AA50" t="s">
        <v>33</v>
      </c>
      <c r="AB50">
        <v>2</v>
      </c>
      <c r="AD50">
        <v>1</v>
      </c>
      <c r="AE50" t="s">
        <v>46</v>
      </c>
      <c r="AI50" t="s">
        <v>45</v>
      </c>
      <c r="AJ50">
        <v>3</v>
      </c>
      <c r="AL50">
        <v>1</v>
      </c>
      <c r="AM50" t="s">
        <v>143</v>
      </c>
      <c r="AN50" t="s">
        <v>92</v>
      </c>
      <c r="AO50" t="s">
        <v>102</v>
      </c>
      <c r="AQ50" t="s">
        <v>38</v>
      </c>
      <c r="AR50">
        <v>1</v>
      </c>
      <c r="AS50">
        <v>1</v>
      </c>
      <c r="AT50">
        <v>1</v>
      </c>
      <c r="AU50" t="s">
        <v>155</v>
      </c>
      <c r="AV50" t="s">
        <v>40</v>
      </c>
      <c r="AW50" t="s">
        <v>41</v>
      </c>
      <c r="AY50">
        <v>17</v>
      </c>
      <c r="AZ50">
        <v>61</v>
      </c>
      <c r="BA50">
        <v>120</v>
      </c>
      <c r="BB50">
        <v>2</v>
      </c>
    </row>
    <row r="51" spans="1:54" x14ac:dyDescent="0.25">
      <c r="A51" t="s">
        <v>456</v>
      </c>
      <c r="B51">
        <v>49</v>
      </c>
      <c r="C51" t="s">
        <v>43</v>
      </c>
      <c r="D51">
        <v>2</v>
      </c>
      <c r="F51">
        <v>1</v>
      </c>
      <c r="G51" t="s">
        <v>138</v>
      </c>
      <c r="H51" t="s">
        <v>74</v>
      </c>
      <c r="I51" t="s">
        <v>75</v>
      </c>
      <c r="K51" t="s">
        <v>45</v>
      </c>
      <c r="L51">
        <v>3</v>
      </c>
      <c r="N51">
        <v>3</v>
      </c>
      <c r="O51" t="s">
        <v>86</v>
      </c>
      <c r="P51" t="s">
        <v>144</v>
      </c>
      <c r="Q51" t="s">
        <v>145</v>
      </c>
      <c r="R51" t="s">
        <v>146</v>
      </c>
      <c r="S51" t="s">
        <v>38</v>
      </c>
      <c r="T51">
        <v>2</v>
      </c>
      <c r="U51">
        <v>2</v>
      </c>
      <c r="V51">
        <v>2</v>
      </c>
      <c r="W51" t="s">
        <v>155</v>
      </c>
      <c r="X51" t="s">
        <v>40</v>
      </c>
      <c r="Y51" t="s">
        <v>157</v>
      </c>
      <c r="Z51" t="s">
        <v>159</v>
      </c>
      <c r="AA51" t="s">
        <v>53</v>
      </c>
      <c r="AB51">
        <v>3</v>
      </c>
      <c r="AC51">
        <v>3</v>
      </c>
      <c r="AD51">
        <v>1</v>
      </c>
      <c r="AE51" t="s">
        <v>115</v>
      </c>
      <c r="AF51" t="s">
        <v>83</v>
      </c>
      <c r="AG51" t="s">
        <v>97</v>
      </c>
      <c r="AI51" t="s">
        <v>56</v>
      </c>
      <c r="AJ51">
        <v>2</v>
      </c>
      <c r="AL51">
        <v>2</v>
      </c>
      <c r="AM51" t="s">
        <v>68</v>
      </c>
      <c r="AQ51" t="s">
        <v>63</v>
      </c>
      <c r="AR51">
        <v>3</v>
      </c>
      <c r="AT51">
        <v>1</v>
      </c>
      <c r="AU51" t="s">
        <v>72</v>
      </c>
      <c r="AV51" t="s">
        <v>95</v>
      </c>
      <c r="AW51" t="s">
        <v>150</v>
      </c>
      <c r="AY51">
        <v>28</v>
      </c>
      <c r="AZ51">
        <v>103</v>
      </c>
      <c r="BA51">
        <v>120</v>
      </c>
      <c r="BB51">
        <v>2</v>
      </c>
    </row>
    <row r="52" spans="1:54" x14ac:dyDescent="0.25">
      <c r="A52" t="s">
        <v>457</v>
      </c>
      <c r="B52">
        <v>50</v>
      </c>
      <c r="C52" t="s">
        <v>53</v>
      </c>
      <c r="D52">
        <v>1</v>
      </c>
      <c r="E52">
        <v>2</v>
      </c>
      <c r="F52">
        <v>3</v>
      </c>
      <c r="G52" t="s">
        <v>114</v>
      </c>
      <c r="H52" t="s">
        <v>83</v>
      </c>
      <c r="I52" t="s">
        <v>97</v>
      </c>
      <c r="K52" t="s">
        <v>56</v>
      </c>
      <c r="L52">
        <v>2</v>
      </c>
      <c r="N52">
        <v>2</v>
      </c>
      <c r="O52" t="s">
        <v>123</v>
      </c>
      <c r="P52" t="s">
        <v>69</v>
      </c>
      <c r="Q52" t="s">
        <v>87</v>
      </c>
      <c r="S52" t="s">
        <v>38</v>
      </c>
      <c r="T52">
        <v>1</v>
      </c>
      <c r="U52">
        <v>1</v>
      </c>
      <c r="V52">
        <v>2</v>
      </c>
      <c r="W52" t="s">
        <v>39</v>
      </c>
      <c r="X52" t="s">
        <v>40</v>
      </c>
      <c r="AA52" t="s">
        <v>48</v>
      </c>
      <c r="AB52">
        <v>3</v>
      </c>
      <c r="AD52">
        <v>1</v>
      </c>
      <c r="AE52" t="s">
        <v>49</v>
      </c>
      <c r="AF52" t="s">
        <v>50</v>
      </c>
      <c r="AG52" t="s">
        <v>130</v>
      </c>
      <c r="AI52" t="s">
        <v>33</v>
      </c>
      <c r="AJ52">
        <v>3</v>
      </c>
      <c r="AL52">
        <v>2</v>
      </c>
      <c r="AM52" t="s">
        <v>65</v>
      </c>
      <c r="AN52" t="s">
        <v>66</v>
      </c>
      <c r="AO52" t="s">
        <v>134</v>
      </c>
      <c r="AP52" t="s">
        <v>136</v>
      </c>
      <c r="AQ52" t="s">
        <v>43</v>
      </c>
      <c r="AR52">
        <v>2</v>
      </c>
      <c r="AT52">
        <v>1</v>
      </c>
      <c r="AU52" t="s">
        <v>73</v>
      </c>
      <c r="AY52">
        <v>22</v>
      </c>
      <c r="AZ52">
        <v>62</v>
      </c>
      <c r="BA52">
        <v>120</v>
      </c>
      <c r="BB52">
        <v>2</v>
      </c>
    </row>
    <row r="53" spans="1:54" x14ac:dyDescent="0.25">
      <c r="A53" t="s">
        <v>458</v>
      </c>
      <c r="B53">
        <v>51</v>
      </c>
      <c r="C53" t="s">
        <v>48</v>
      </c>
      <c r="D53">
        <v>3</v>
      </c>
      <c r="F53">
        <v>1</v>
      </c>
      <c r="G53" t="s">
        <v>49</v>
      </c>
      <c r="H53" t="s">
        <v>71</v>
      </c>
      <c r="I53" t="s">
        <v>130</v>
      </c>
      <c r="K53" t="s">
        <v>33</v>
      </c>
      <c r="L53">
        <v>2</v>
      </c>
      <c r="N53">
        <v>1</v>
      </c>
      <c r="O53" t="s">
        <v>65</v>
      </c>
      <c r="P53" t="s">
        <v>35</v>
      </c>
      <c r="Q53" t="s">
        <v>36</v>
      </c>
      <c r="R53" t="s">
        <v>136</v>
      </c>
      <c r="S53" t="s">
        <v>45</v>
      </c>
      <c r="T53">
        <v>1</v>
      </c>
      <c r="V53">
        <v>1</v>
      </c>
      <c r="W53" t="s">
        <v>143</v>
      </c>
      <c r="X53" t="s">
        <v>76</v>
      </c>
      <c r="AA53" t="s">
        <v>53</v>
      </c>
      <c r="AB53">
        <v>2</v>
      </c>
      <c r="AC53">
        <v>1</v>
      </c>
      <c r="AD53">
        <v>3</v>
      </c>
      <c r="AE53" t="s">
        <v>54</v>
      </c>
      <c r="AI53" t="s">
        <v>56</v>
      </c>
      <c r="AJ53">
        <v>2</v>
      </c>
      <c r="AL53">
        <v>1</v>
      </c>
      <c r="AM53" t="s">
        <v>68</v>
      </c>
      <c r="AN53" t="s">
        <v>69</v>
      </c>
      <c r="AQ53" t="s">
        <v>38</v>
      </c>
      <c r="AR53">
        <v>1</v>
      </c>
      <c r="AS53">
        <v>1</v>
      </c>
      <c r="AT53">
        <v>1</v>
      </c>
      <c r="AU53" t="s">
        <v>39</v>
      </c>
      <c r="AV53" t="s">
        <v>96</v>
      </c>
      <c r="AY53">
        <v>15</v>
      </c>
      <c r="AZ53">
        <v>53</v>
      </c>
      <c r="BA53">
        <v>120</v>
      </c>
      <c r="BB53">
        <v>2</v>
      </c>
    </row>
    <row r="54" spans="1:54" x14ac:dyDescent="0.25">
      <c r="A54" t="s">
        <v>459</v>
      </c>
      <c r="B54">
        <v>52</v>
      </c>
      <c r="C54" t="s">
        <v>53</v>
      </c>
      <c r="D54">
        <v>3</v>
      </c>
      <c r="E54">
        <v>3</v>
      </c>
      <c r="F54">
        <v>2</v>
      </c>
      <c r="G54" t="s">
        <v>54</v>
      </c>
      <c r="K54" t="s">
        <v>56</v>
      </c>
      <c r="L54">
        <v>2</v>
      </c>
      <c r="N54">
        <v>1</v>
      </c>
      <c r="O54" t="s">
        <v>57</v>
      </c>
      <c r="S54" t="s">
        <v>38</v>
      </c>
      <c r="T54">
        <v>1</v>
      </c>
      <c r="U54">
        <v>1</v>
      </c>
      <c r="V54">
        <v>2</v>
      </c>
      <c r="W54" t="s">
        <v>39</v>
      </c>
      <c r="X54" t="s">
        <v>70</v>
      </c>
      <c r="AA54" t="s">
        <v>48</v>
      </c>
      <c r="AB54">
        <v>1</v>
      </c>
      <c r="AD54">
        <v>1</v>
      </c>
      <c r="AE54" t="s">
        <v>49</v>
      </c>
      <c r="AF54" t="s">
        <v>71</v>
      </c>
      <c r="AI54" t="s">
        <v>33</v>
      </c>
      <c r="AJ54">
        <v>3</v>
      </c>
      <c r="AL54">
        <v>1</v>
      </c>
      <c r="AM54" t="s">
        <v>65</v>
      </c>
      <c r="AN54" t="s">
        <v>66</v>
      </c>
      <c r="AO54" t="s">
        <v>134</v>
      </c>
      <c r="AQ54" t="s">
        <v>63</v>
      </c>
      <c r="AR54">
        <v>1</v>
      </c>
      <c r="AT54">
        <v>1</v>
      </c>
      <c r="AU54" t="s">
        <v>103</v>
      </c>
      <c r="AY54">
        <v>13</v>
      </c>
      <c r="AZ54">
        <v>52</v>
      </c>
      <c r="BA54">
        <v>120</v>
      </c>
      <c r="BB54">
        <v>2</v>
      </c>
    </row>
    <row r="55" spans="1:54" x14ac:dyDescent="0.25">
      <c r="A55" t="s">
        <v>460</v>
      </c>
      <c r="B55">
        <v>53</v>
      </c>
      <c r="C55" t="s">
        <v>53</v>
      </c>
      <c r="D55">
        <v>1</v>
      </c>
      <c r="E55">
        <v>1</v>
      </c>
      <c r="F55">
        <v>2</v>
      </c>
      <c r="G55" t="s">
        <v>54</v>
      </c>
      <c r="K55" t="s">
        <v>56</v>
      </c>
      <c r="L55">
        <v>1</v>
      </c>
      <c r="N55">
        <v>1</v>
      </c>
      <c r="O55" t="s">
        <v>123</v>
      </c>
      <c r="P55" t="s">
        <v>69</v>
      </c>
      <c r="Q55" t="s">
        <v>87</v>
      </c>
      <c r="S55" t="s">
        <v>38</v>
      </c>
      <c r="T55">
        <v>2</v>
      </c>
      <c r="U55">
        <v>1</v>
      </c>
      <c r="V55">
        <v>1</v>
      </c>
      <c r="W55" t="s">
        <v>39</v>
      </c>
      <c r="X55" t="s">
        <v>70</v>
      </c>
      <c r="Y55" t="s">
        <v>41</v>
      </c>
      <c r="AA55" t="s">
        <v>48</v>
      </c>
      <c r="AB55">
        <v>1</v>
      </c>
      <c r="AD55">
        <v>1</v>
      </c>
      <c r="AE55" t="s">
        <v>49</v>
      </c>
      <c r="AF55" t="s">
        <v>84</v>
      </c>
      <c r="AG55" t="s">
        <v>90</v>
      </c>
      <c r="AI55" t="s">
        <v>43</v>
      </c>
      <c r="AJ55">
        <v>2</v>
      </c>
      <c r="AL55">
        <v>1</v>
      </c>
      <c r="AM55" t="s">
        <v>73</v>
      </c>
      <c r="AN55" t="s">
        <v>99</v>
      </c>
      <c r="AQ55" t="s">
        <v>45</v>
      </c>
      <c r="AR55">
        <v>3</v>
      </c>
      <c r="AT55">
        <v>1</v>
      </c>
      <c r="AU55" t="s">
        <v>47</v>
      </c>
      <c r="AV55" t="s">
        <v>76</v>
      </c>
      <c r="AY55">
        <v>13</v>
      </c>
      <c r="AZ55">
        <v>57</v>
      </c>
      <c r="BA55">
        <v>120</v>
      </c>
      <c r="BB55">
        <v>2</v>
      </c>
    </row>
    <row r="56" spans="1:54" x14ac:dyDescent="0.25">
      <c r="A56" t="s">
        <v>461</v>
      </c>
      <c r="B56">
        <v>54</v>
      </c>
      <c r="C56" t="s">
        <v>53</v>
      </c>
      <c r="D56">
        <v>3</v>
      </c>
      <c r="E56">
        <v>3</v>
      </c>
      <c r="F56">
        <v>3</v>
      </c>
      <c r="G56" t="s">
        <v>54</v>
      </c>
      <c r="H56" t="s">
        <v>83</v>
      </c>
      <c r="I56" t="s">
        <v>105</v>
      </c>
      <c r="J56" t="s">
        <v>98</v>
      </c>
      <c r="K56" t="s">
        <v>56</v>
      </c>
      <c r="L56">
        <v>1</v>
      </c>
      <c r="N56">
        <v>2</v>
      </c>
      <c r="O56" t="s">
        <v>57</v>
      </c>
      <c r="P56" t="s">
        <v>125</v>
      </c>
      <c r="S56" t="s">
        <v>38</v>
      </c>
      <c r="T56">
        <v>1</v>
      </c>
      <c r="U56">
        <v>1</v>
      </c>
      <c r="V56">
        <v>1</v>
      </c>
      <c r="W56" t="s">
        <v>67</v>
      </c>
      <c r="AA56" t="s">
        <v>48</v>
      </c>
      <c r="AB56">
        <v>1</v>
      </c>
      <c r="AD56">
        <v>1</v>
      </c>
      <c r="AE56" t="s">
        <v>49</v>
      </c>
      <c r="AF56" t="s">
        <v>50</v>
      </c>
      <c r="AG56" t="s">
        <v>51</v>
      </c>
      <c r="AH56" t="s">
        <v>52</v>
      </c>
      <c r="AI56" t="s">
        <v>43</v>
      </c>
      <c r="AJ56">
        <v>2</v>
      </c>
      <c r="AL56">
        <v>1</v>
      </c>
      <c r="AM56" t="s">
        <v>73</v>
      </c>
      <c r="AN56" t="s">
        <v>99</v>
      </c>
      <c r="AO56" t="s">
        <v>75</v>
      </c>
      <c r="AP56" t="s">
        <v>141</v>
      </c>
      <c r="AQ56" t="s">
        <v>63</v>
      </c>
      <c r="AR56">
        <v>3</v>
      </c>
      <c r="AT56">
        <v>3</v>
      </c>
      <c r="AU56" t="s">
        <v>103</v>
      </c>
      <c r="AV56" t="s">
        <v>95</v>
      </c>
      <c r="AW56" t="s">
        <v>150</v>
      </c>
      <c r="AX56" t="s">
        <v>152</v>
      </c>
      <c r="AY56">
        <v>26</v>
      </c>
      <c r="AZ56">
        <v>97</v>
      </c>
      <c r="BA56">
        <v>120</v>
      </c>
      <c r="BB56">
        <v>2</v>
      </c>
    </row>
    <row r="57" spans="1:54" x14ac:dyDescent="0.25">
      <c r="A57" t="s">
        <v>462</v>
      </c>
      <c r="B57">
        <v>55</v>
      </c>
      <c r="C57" t="s">
        <v>53</v>
      </c>
      <c r="D57">
        <v>2</v>
      </c>
      <c r="E57">
        <v>1</v>
      </c>
      <c r="F57">
        <v>3</v>
      </c>
      <c r="G57" t="s">
        <v>114</v>
      </c>
      <c r="H57" t="s">
        <v>55</v>
      </c>
      <c r="I57" t="s">
        <v>117</v>
      </c>
      <c r="K57" t="s">
        <v>56</v>
      </c>
      <c r="L57">
        <v>3</v>
      </c>
      <c r="N57">
        <v>3</v>
      </c>
      <c r="O57" t="s">
        <v>57</v>
      </c>
      <c r="P57" t="s">
        <v>124</v>
      </c>
      <c r="Q57" t="s">
        <v>85</v>
      </c>
      <c r="R57" t="s">
        <v>88</v>
      </c>
      <c r="S57" t="s">
        <v>38</v>
      </c>
      <c r="T57">
        <v>2</v>
      </c>
      <c r="U57">
        <v>1</v>
      </c>
      <c r="V57">
        <v>1</v>
      </c>
      <c r="W57" t="s">
        <v>67</v>
      </c>
      <c r="X57" t="s">
        <v>40</v>
      </c>
      <c r="AA57" t="s">
        <v>48</v>
      </c>
      <c r="AB57">
        <v>2</v>
      </c>
      <c r="AD57">
        <v>1</v>
      </c>
      <c r="AE57" t="s">
        <v>49</v>
      </c>
      <c r="AI57" t="s">
        <v>45</v>
      </c>
      <c r="AJ57">
        <v>2</v>
      </c>
      <c r="AL57">
        <v>1</v>
      </c>
      <c r="AM57" t="s">
        <v>47</v>
      </c>
      <c r="AQ57" t="s">
        <v>63</v>
      </c>
      <c r="AR57">
        <v>3</v>
      </c>
      <c r="AT57">
        <v>3</v>
      </c>
      <c r="AU57" t="s">
        <v>103</v>
      </c>
      <c r="AV57" t="s">
        <v>95</v>
      </c>
      <c r="AW57" t="s">
        <v>104</v>
      </c>
      <c r="AX57" t="s">
        <v>153</v>
      </c>
      <c r="AY57">
        <v>23</v>
      </c>
      <c r="AZ57">
        <v>87</v>
      </c>
      <c r="BA57">
        <v>120</v>
      </c>
      <c r="BB57">
        <v>2</v>
      </c>
    </row>
    <row r="58" spans="1:54" x14ac:dyDescent="0.25">
      <c r="A58" t="s">
        <v>463</v>
      </c>
      <c r="B58">
        <v>56</v>
      </c>
      <c r="C58" t="s">
        <v>53</v>
      </c>
      <c r="D58">
        <v>3</v>
      </c>
      <c r="E58">
        <v>2</v>
      </c>
      <c r="F58">
        <v>1</v>
      </c>
      <c r="G58" t="s">
        <v>115</v>
      </c>
      <c r="K58" t="s">
        <v>56</v>
      </c>
      <c r="L58">
        <v>1</v>
      </c>
      <c r="N58">
        <v>1</v>
      </c>
      <c r="O58" t="s">
        <v>123</v>
      </c>
      <c r="P58" t="s">
        <v>69</v>
      </c>
      <c r="S58" t="s">
        <v>38</v>
      </c>
      <c r="T58">
        <v>1</v>
      </c>
      <c r="U58">
        <v>2</v>
      </c>
      <c r="V58">
        <v>1</v>
      </c>
      <c r="W58" t="s">
        <v>67</v>
      </c>
      <c r="X58" t="s">
        <v>70</v>
      </c>
      <c r="AA58" t="s">
        <v>33</v>
      </c>
      <c r="AB58">
        <v>1</v>
      </c>
      <c r="AD58">
        <v>2</v>
      </c>
      <c r="AE58" t="s">
        <v>46</v>
      </c>
      <c r="AF58" t="s">
        <v>133</v>
      </c>
      <c r="AG58" t="s">
        <v>135</v>
      </c>
      <c r="AI58" t="s">
        <v>43</v>
      </c>
      <c r="AJ58">
        <v>1</v>
      </c>
      <c r="AL58">
        <v>1</v>
      </c>
      <c r="AM58" t="s">
        <v>73</v>
      </c>
      <c r="AN58" t="s">
        <v>99</v>
      </c>
      <c r="AQ58" t="s">
        <v>45</v>
      </c>
      <c r="AR58">
        <v>2</v>
      </c>
      <c r="AT58">
        <v>1</v>
      </c>
      <c r="AU58" t="s">
        <v>143</v>
      </c>
      <c r="AV58" t="s">
        <v>76</v>
      </c>
      <c r="AW58" t="s">
        <v>93</v>
      </c>
      <c r="AY58">
        <v>13</v>
      </c>
      <c r="AZ58">
        <v>42</v>
      </c>
      <c r="BA58">
        <v>120</v>
      </c>
      <c r="BB58">
        <v>2</v>
      </c>
    </row>
    <row r="59" spans="1:54" x14ac:dyDescent="0.25">
      <c r="A59" t="s">
        <v>464</v>
      </c>
      <c r="B59">
        <v>57</v>
      </c>
      <c r="C59" t="s">
        <v>53</v>
      </c>
      <c r="D59">
        <v>3</v>
      </c>
      <c r="E59">
        <v>3</v>
      </c>
      <c r="F59">
        <v>2</v>
      </c>
      <c r="G59" t="s">
        <v>54</v>
      </c>
      <c r="H59" t="s">
        <v>83</v>
      </c>
      <c r="I59" t="s">
        <v>105</v>
      </c>
      <c r="J59" t="s">
        <v>119</v>
      </c>
      <c r="K59" t="s">
        <v>56</v>
      </c>
      <c r="L59">
        <v>1</v>
      </c>
      <c r="N59">
        <v>1</v>
      </c>
      <c r="O59" t="s">
        <v>57</v>
      </c>
      <c r="S59" t="s">
        <v>38</v>
      </c>
      <c r="T59">
        <v>2</v>
      </c>
      <c r="U59">
        <v>3</v>
      </c>
      <c r="V59">
        <v>1</v>
      </c>
      <c r="W59" t="s">
        <v>67</v>
      </c>
      <c r="AA59" t="s">
        <v>33</v>
      </c>
      <c r="AB59">
        <v>2</v>
      </c>
      <c r="AD59">
        <v>1</v>
      </c>
      <c r="AE59" t="s">
        <v>65</v>
      </c>
      <c r="AF59" t="s">
        <v>35</v>
      </c>
      <c r="AI59" t="s">
        <v>43</v>
      </c>
      <c r="AJ59">
        <v>1</v>
      </c>
      <c r="AL59">
        <v>1</v>
      </c>
      <c r="AM59" t="s">
        <v>73</v>
      </c>
      <c r="AN59" t="s">
        <v>139</v>
      </c>
      <c r="AO59" t="s">
        <v>75</v>
      </c>
      <c r="AP59" t="s">
        <v>141</v>
      </c>
      <c r="AQ59" t="s">
        <v>63</v>
      </c>
      <c r="AR59">
        <v>3</v>
      </c>
      <c r="AT59">
        <v>2</v>
      </c>
      <c r="AU59" t="s">
        <v>103</v>
      </c>
      <c r="AV59" t="s">
        <v>95</v>
      </c>
      <c r="AW59" t="s">
        <v>150</v>
      </c>
      <c r="AY59">
        <v>21</v>
      </c>
      <c r="AZ59">
        <v>66</v>
      </c>
      <c r="BA59">
        <v>120</v>
      </c>
      <c r="BB59">
        <v>2</v>
      </c>
    </row>
    <row r="60" spans="1:54" x14ac:dyDescent="0.25">
      <c r="A60" t="s">
        <v>465</v>
      </c>
      <c r="B60">
        <v>58</v>
      </c>
      <c r="C60" t="s">
        <v>53</v>
      </c>
      <c r="D60">
        <v>3</v>
      </c>
      <c r="E60">
        <v>3</v>
      </c>
      <c r="F60">
        <v>3</v>
      </c>
      <c r="G60" t="s">
        <v>54</v>
      </c>
      <c r="H60" t="s">
        <v>83</v>
      </c>
      <c r="I60" t="s">
        <v>117</v>
      </c>
      <c r="J60" t="s">
        <v>118</v>
      </c>
      <c r="K60" t="s">
        <v>56</v>
      </c>
      <c r="L60">
        <v>1</v>
      </c>
      <c r="N60">
        <v>1</v>
      </c>
      <c r="O60" t="s">
        <v>123</v>
      </c>
      <c r="P60" t="s">
        <v>69</v>
      </c>
      <c r="S60" t="s">
        <v>38</v>
      </c>
      <c r="T60">
        <v>2</v>
      </c>
      <c r="U60">
        <v>1</v>
      </c>
      <c r="V60">
        <v>1</v>
      </c>
      <c r="W60" t="s">
        <v>155</v>
      </c>
      <c r="X60" t="s">
        <v>40</v>
      </c>
      <c r="AA60" t="s">
        <v>33</v>
      </c>
      <c r="AB60">
        <v>2</v>
      </c>
      <c r="AD60">
        <v>1</v>
      </c>
      <c r="AE60" t="s">
        <v>65</v>
      </c>
      <c r="AF60" t="s">
        <v>66</v>
      </c>
      <c r="AG60" t="s">
        <v>134</v>
      </c>
      <c r="AH60" t="s">
        <v>136</v>
      </c>
      <c r="AI60" t="s">
        <v>45</v>
      </c>
      <c r="AJ60">
        <v>2</v>
      </c>
      <c r="AL60">
        <v>2</v>
      </c>
      <c r="AM60" t="s">
        <v>143</v>
      </c>
      <c r="AQ60" t="s">
        <v>63</v>
      </c>
      <c r="AR60">
        <v>3</v>
      </c>
      <c r="AT60">
        <v>2</v>
      </c>
      <c r="AU60" t="s">
        <v>103</v>
      </c>
      <c r="AV60" t="s">
        <v>149</v>
      </c>
      <c r="AW60" t="s">
        <v>150</v>
      </c>
      <c r="AX60" t="s">
        <v>152</v>
      </c>
      <c r="AY60">
        <v>24</v>
      </c>
      <c r="AZ60">
        <v>94</v>
      </c>
      <c r="BA60">
        <v>120</v>
      </c>
      <c r="BB60">
        <v>2</v>
      </c>
    </row>
    <row r="61" spans="1:54" x14ac:dyDescent="0.25">
      <c r="A61" t="s">
        <v>466</v>
      </c>
      <c r="B61">
        <v>59</v>
      </c>
      <c r="C61" t="s">
        <v>53</v>
      </c>
      <c r="D61">
        <v>3</v>
      </c>
      <c r="E61">
        <v>3</v>
      </c>
      <c r="F61">
        <v>3</v>
      </c>
      <c r="G61" t="s">
        <v>54</v>
      </c>
      <c r="H61" t="s">
        <v>83</v>
      </c>
      <c r="I61" t="s">
        <v>117</v>
      </c>
      <c r="J61" t="s">
        <v>118</v>
      </c>
      <c r="K61" t="s">
        <v>56</v>
      </c>
      <c r="L61">
        <v>1</v>
      </c>
      <c r="N61">
        <v>1</v>
      </c>
      <c r="O61" t="s">
        <v>57</v>
      </c>
      <c r="S61" t="s">
        <v>38</v>
      </c>
      <c r="T61">
        <v>1</v>
      </c>
      <c r="U61">
        <v>3</v>
      </c>
      <c r="V61">
        <v>1</v>
      </c>
      <c r="W61" t="s">
        <v>67</v>
      </c>
      <c r="X61" t="s">
        <v>70</v>
      </c>
      <c r="Y61" t="s">
        <v>157</v>
      </c>
      <c r="Z61" t="s">
        <v>158</v>
      </c>
      <c r="AA61" t="s">
        <v>43</v>
      </c>
      <c r="AB61">
        <v>3</v>
      </c>
      <c r="AD61">
        <v>3</v>
      </c>
      <c r="AE61" t="s">
        <v>73</v>
      </c>
      <c r="AF61" t="s">
        <v>74</v>
      </c>
      <c r="AG61" t="s">
        <v>75</v>
      </c>
      <c r="AH61" t="s">
        <v>142</v>
      </c>
      <c r="AI61" t="s">
        <v>45</v>
      </c>
      <c r="AJ61">
        <v>3</v>
      </c>
      <c r="AL61">
        <v>1</v>
      </c>
      <c r="AM61" t="s">
        <v>143</v>
      </c>
      <c r="AN61" t="s">
        <v>92</v>
      </c>
      <c r="AQ61" t="s">
        <v>63</v>
      </c>
      <c r="AR61">
        <v>1</v>
      </c>
      <c r="AT61">
        <v>1</v>
      </c>
      <c r="AU61" t="s">
        <v>103</v>
      </c>
      <c r="AY61">
        <v>24</v>
      </c>
      <c r="AZ61">
        <v>85</v>
      </c>
      <c r="BA61">
        <v>120</v>
      </c>
      <c r="BB61">
        <v>2</v>
      </c>
    </row>
    <row r="62" spans="1:54" x14ac:dyDescent="0.25">
      <c r="A62" t="s">
        <v>467</v>
      </c>
      <c r="B62">
        <v>60</v>
      </c>
      <c r="C62" t="s">
        <v>56</v>
      </c>
      <c r="D62">
        <v>3</v>
      </c>
      <c r="F62">
        <v>1</v>
      </c>
      <c r="G62" t="s">
        <v>57</v>
      </c>
      <c r="H62" t="s">
        <v>69</v>
      </c>
      <c r="I62" t="s">
        <v>87</v>
      </c>
      <c r="K62" t="s">
        <v>43</v>
      </c>
      <c r="L62">
        <v>1</v>
      </c>
      <c r="N62">
        <v>1</v>
      </c>
      <c r="O62" t="s">
        <v>73</v>
      </c>
      <c r="P62" t="s">
        <v>139</v>
      </c>
      <c r="Q62" t="s">
        <v>140</v>
      </c>
      <c r="S62" t="s">
        <v>45</v>
      </c>
      <c r="T62">
        <v>3</v>
      </c>
      <c r="V62">
        <v>2</v>
      </c>
      <c r="W62" t="s">
        <v>86</v>
      </c>
      <c r="X62" t="s">
        <v>92</v>
      </c>
      <c r="Y62" t="s">
        <v>93</v>
      </c>
      <c r="Z62" t="s">
        <v>146</v>
      </c>
      <c r="AA62" t="s">
        <v>53</v>
      </c>
      <c r="AB62">
        <v>2</v>
      </c>
      <c r="AC62">
        <v>1</v>
      </c>
      <c r="AD62">
        <v>2</v>
      </c>
      <c r="AE62" t="s">
        <v>115</v>
      </c>
      <c r="AF62" t="s">
        <v>55</v>
      </c>
      <c r="AI62" t="s">
        <v>48</v>
      </c>
      <c r="AJ62">
        <v>1</v>
      </c>
      <c r="AL62">
        <v>1</v>
      </c>
      <c r="AM62" t="s">
        <v>129</v>
      </c>
      <c r="AN62" t="s">
        <v>71</v>
      </c>
      <c r="AQ62" t="s">
        <v>33</v>
      </c>
      <c r="AR62">
        <v>2</v>
      </c>
      <c r="AT62">
        <v>1</v>
      </c>
      <c r="AU62" t="s">
        <v>46</v>
      </c>
      <c r="AV62" t="s">
        <v>66</v>
      </c>
      <c r="AY62">
        <v>18</v>
      </c>
      <c r="AZ62">
        <v>69</v>
      </c>
      <c r="BA62">
        <v>120</v>
      </c>
      <c r="BB62">
        <v>2</v>
      </c>
    </row>
    <row r="63" spans="1:54" x14ac:dyDescent="0.25">
      <c r="A63" t="s">
        <v>468</v>
      </c>
      <c r="B63">
        <v>61</v>
      </c>
      <c r="C63" t="s">
        <v>56</v>
      </c>
      <c r="D63">
        <v>2</v>
      </c>
      <c r="F63">
        <v>3</v>
      </c>
      <c r="G63" t="s">
        <v>123</v>
      </c>
      <c r="H63" t="s">
        <v>69</v>
      </c>
      <c r="I63" t="s">
        <v>87</v>
      </c>
      <c r="J63" t="s">
        <v>88</v>
      </c>
      <c r="K63" t="s">
        <v>43</v>
      </c>
      <c r="L63">
        <v>1</v>
      </c>
      <c r="N63">
        <v>1</v>
      </c>
      <c r="O63" t="s">
        <v>73</v>
      </c>
      <c r="P63" t="s">
        <v>99</v>
      </c>
      <c r="Q63" t="s">
        <v>75</v>
      </c>
      <c r="S63" t="s">
        <v>63</v>
      </c>
      <c r="T63">
        <v>2</v>
      </c>
      <c r="V63">
        <v>2</v>
      </c>
      <c r="W63" t="s">
        <v>72</v>
      </c>
      <c r="X63" t="s">
        <v>149</v>
      </c>
      <c r="Y63" t="s">
        <v>150</v>
      </c>
      <c r="Z63" t="s">
        <v>154</v>
      </c>
      <c r="AA63" t="s">
        <v>53</v>
      </c>
      <c r="AB63">
        <v>3</v>
      </c>
      <c r="AC63">
        <v>1</v>
      </c>
      <c r="AD63">
        <v>3</v>
      </c>
      <c r="AE63" t="s">
        <v>54</v>
      </c>
      <c r="AF63" t="s">
        <v>83</v>
      </c>
      <c r="AG63" t="s">
        <v>105</v>
      </c>
      <c r="AI63" t="s">
        <v>48</v>
      </c>
      <c r="AJ63">
        <v>1</v>
      </c>
      <c r="AL63">
        <v>1</v>
      </c>
      <c r="AM63" t="s">
        <v>129</v>
      </c>
      <c r="AN63" t="s">
        <v>71</v>
      </c>
      <c r="AO63" t="s">
        <v>130</v>
      </c>
      <c r="AQ63" t="s">
        <v>33</v>
      </c>
      <c r="AR63">
        <v>2</v>
      </c>
      <c r="AT63">
        <v>1</v>
      </c>
      <c r="AU63" t="s">
        <v>34</v>
      </c>
      <c r="AY63">
        <v>22</v>
      </c>
      <c r="AZ63">
        <v>77</v>
      </c>
      <c r="BA63">
        <v>120</v>
      </c>
      <c r="BB63">
        <v>2</v>
      </c>
    </row>
    <row r="64" spans="1:54" x14ac:dyDescent="0.25">
      <c r="A64" t="s">
        <v>469</v>
      </c>
      <c r="B64">
        <v>75</v>
      </c>
      <c r="C64" t="s">
        <v>56</v>
      </c>
      <c r="D64">
        <v>3</v>
      </c>
      <c r="F64">
        <v>3</v>
      </c>
      <c r="G64" t="s">
        <v>123</v>
      </c>
      <c r="H64" t="s">
        <v>69</v>
      </c>
      <c r="I64" t="s">
        <v>85</v>
      </c>
      <c r="J64" t="s">
        <v>88</v>
      </c>
      <c r="K64" t="s">
        <v>63</v>
      </c>
      <c r="L64">
        <v>2</v>
      </c>
      <c r="N64">
        <v>1</v>
      </c>
      <c r="O64" t="s">
        <v>103</v>
      </c>
      <c r="P64" t="s">
        <v>95</v>
      </c>
      <c r="S64" t="s">
        <v>38</v>
      </c>
      <c r="T64">
        <v>3</v>
      </c>
      <c r="U64">
        <v>2</v>
      </c>
      <c r="V64">
        <v>3</v>
      </c>
      <c r="W64" t="s">
        <v>39</v>
      </c>
      <c r="X64" t="s">
        <v>96</v>
      </c>
      <c r="Y64" t="s">
        <v>156</v>
      </c>
      <c r="Z64" t="s">
        <v>159</v>
      </c>
      <c r="AA64" t="s">
        <v>53</v>
      </c>
      <c r="AB64">
        <v>3</v>
      </c>
      <c r="AC64">
        <v>1</v>
      </c>
      <c r="AD64">
        <v>1</v>
      </c>
      <c r="AE64" t="s">
        <v>114</v>
      </c>
      <c r="AF64" t="s">
        <v>55</v>
      </c>
      <c r="AG64" t="s">
        <v>97</v>
      </c>
      <c r="AI64" t="s">
        <v>48</v>
      </c>
      <c r="AJ64">
        <v>3</v>
      </c>
      <c r="AL64">
        <v>1</v>
      </c>
      <c r="AM64" t="s">
        <v>49</v>
      </c>
      <c r="AN64" t="s">
        <v>50</v>
      </c>
      <c r="AQ64" t="s">
        <v>43</v>
      </c>
      <c r="AR64">
        <v>3</v>
      </c>
      <c r="AT64">
        <v>2</v>
      </c>
      <c r="AU64" t="s">
        <v>44</v>
      </c>
      <c r="AV64" t="s">
        <v>139</v>
      </c>
      <c r="AW64" t="s">
        <v>75</v>
      </c>
      <c r="AX64" t="s">
        <v>101</v>
      </c>
      <c r="AY64">
        <v>30</v>
      </c>
      <c r="AZ64">
        <v>117</v>
      </c>
      <c r="BA64">
        <v>120</v>
      </c>
      <c r="BB64">
        <v>2</v>
      </c>
    </row>
    <row r="65" spans="1:54" x14ac:dyDescent="0.25">
      <c r="A65" t="s">
        <v>470</v>
      </c>
      <c r="B65">
        <v>62</v>
      </c>
      <c r="C65" t="s">
        <v>53</v>
      </c>
      <c r="D65">
        <v>3</v>
      </c>
      <c r="E65">
        <v>1</v>
      </c>
      <c r="F65">
        <v>1</v>
      </c>
      <c r="G65" t="s">
        <v>114</v>
      </c>
      <c r="H65" t="s">
        <v>55</v>
      </c>
      <c r="I65" t="s">
        <v>117</v>
      </c>
      <c r="J65" t="s">
        <v>118</v>
      </c>
      <c r="K65" t="s">
        <v>48</v>
      </c>
      <c r="L65">
        <v>1</v>
      </c>
      <c r="N65">
        <v>1</v>
      </c>
      <c r="O65" t="s">
        <v>129</v>
      </c>
      <c r="P65" t="s">
        <v>71</v>
      </c>
      <c r="Q65" t="s">
        <v>51</v>
      </c>
      <c r="R65" t="s">
        <v>131</v>
      </c>
      <c r="S65" t="s">
        <v>33</v>
      </c>
      <c r="T65">
        <v>3</v>
      </c>
      <c r="V65">
        <v>1</v>
      </c>
      <c r="W65" t="s">
        <v>65</v>
      </c>
      <c r="X65" t="s">
        <v>66</v>
      </c>
      <c r="Y65" t="s">
        <v>134</v>
      </c>
      <c r="AA65" t="s">
        <v>56</v>
      </c>
      <c r="AB65">
        <v>3</v>
      </c>
      <c r="AD65">
        <v>3</v>
      </c>
      <c r="AE65" t="s">
        <v>68</v>
      </c>
      <c r="AF65" t="s">
        <v>69</v>
      </c>
      <c r="AG65" t="s">
        <v>126</v>
      </c>
      <c r="AH65" t="s">
        <v>88</v>
      </c>
      <c r="AI65" t="s">
        <v>43</v>
      </c>
      <c r="AJ65">
        <v>1</v>
      </c>
      <c r="AL65">
        <v>2</v>
      </c>
      <c r="AM65" t="s">
        <v>138</v>
      </c>
      <c r="AQ65" t="s">
        <v>38</v>
      </c>
      <c r="AR65">
        <v>1</v>
      </c>
      <c r="AS65">
        <v>1</v>
      </c>
      <c r="AT65">
        <v>1</v>
      </c>
      <c r="AU65" t="s">
        <v>39</v>
      </c>
      <c r="AV65" t="s">
        <v>96</v>
      </c>
      <c r="AW65" t="s">
        <v>157</v>
      </c>
      <c r="AY65">
        <v>22</v>
      </c>
      <c r="AZ65">
        <v>104</v>
      </c>
      <c r="BA65">
        <v>120</v>
      </c>
      <c r="BB65">
        <v>2</v>
      </c>
    </row>
    <row r="66" spans="1:54" x14ac:dyDescent="0.25">
      <c r="A66" t="s">
        <v>471</v>
      </c>
      <c r="B66">
        <v>76</v>
      </c>
      <c r="C66" t="s">
        <v>53</v>
      </c>
      <c r="D66">
        <v>2</v>
      </c>
      <c r="E66">
        <v>1</v>
      </c>
      <c r="F66">
        <v>2</v>
      </c>
      <c r="G66" t="s">
        <v>115</v>
      </c>
      <c r="K66" t="s">
        <v>48</v>
      </c>
      <c r="L66">
        <v>3</v>
      </c>
      <c r="N66">
        <v>3</v>
      </c>
      <c r="O66" t="s">
        <v>89</v>
      </c>
      <c r="P66" t="s">
        <v>50</v>
      </c>
      <c r="Q66" t="s">
        <v>51</v>
      </c>
      <c r="S66" t="s">
        <v>43</v>
      </c>
      <c r="T66">
        <v>2</v>
      </c>
      <c r="V66">
        <v>1</v>
      </c>
      <c r="W66" t="s">
        <v>44</v>
      </c>
      <c r="X66" t="s">
        <v>99</v>
      </c>
      <c r="Y66" t="s">
        <v>75</v>
      </c>
      <c r="Z66" t="s">
        <v>101</v>
      </c>
      <c r="AA66" t="s">
        <v>33</v>
      </c>
      <c r="AB66">
        <v>3</v>
      </c>
      <c r="AD66">
        <v>3</v>
      </c>
      <c r="AE66" t="s">
        <v>46</v>
      </c>
      <c r="AF66" t="s">
        <v>133</v>
      </c>
      <c r="AG66" t="s">
        <v>135</v>
      </c>
      <c r="AH66" t="s">
        <v>136</v>
      </c>
      <c r="AI66" t="s">
        <v>45</v>
      </c>
      <c r="AJ66">
        <v>3</v>
      </c>
      <c r="AL66">
        <v>1</v>
      </c>
      <c r="AM66" t="s">
        <v>47</v>
      </c>
      <c r="AQ66" t="s">
        <v>63</v>
      </c>
      <c r="AR66">
        <v>2</v>
      </c>
      <c r="AT66">
        <v>1</v>
      </c>
      <c r="AU66" t="s">
        <v>103</v>
      </c>
      <c r="AY66">
        <v>23</v>
      </c>
      <c r="AZ66">
        <v>81</v>
      </c>
      <c r="BA66">
        <v>120</v>
      </c>
      <c r="BB66">
        <v>2</v>
      </c>
    </row>
    <row r="67" spans="1:54" x14ac:dyDescent="0.25">
      <c r="A67" t="s">
        <v>472</v>
      </c>
      <c r="B67">
        <v>63</v>
      </c>
      <c r="C67" t="s">
        <v>53</v>
      </c>
      <c r="D67">
        <v>2</v>
      </c>
      <c r="E67">
        <v>1</v>
      </c>
      <c r="F67">
        <v>1</v>
      </c>
      <c r="G67" t="s">
        <v>54</v>
      </c>
      <c r="H67" t="s">
        <v>83</v>
      </c>
      <c r="K67" t="s">
        <v>48</v>
      </c>
      <c r="L67">
        <v>3</v>
      </c>
      <c r="N67">
        <v>1</v>
      </c>
      <c r="O67" t="s">
        <v>89</v>
      </c>
      <c r="P67" t="s">
        <v>50</v>
      </c>
      <c r="S67" t="s">
        <v>33</v>
      </c>
      <c r="T67">
        <v>3</v>
      </c>
      <c r="V67">
        <v>3</v>
      </c>
      <c r="W67" t="s">
        <v>34</v>
      </c>
      <c r="X67" t="s">
        <v>35</v>
      </c>
      <c r="Y67" t="s">
        <v>134</v>
      </c>
      <c r="Z67" t="s">
        <v>136</v>
      </c>
      <c r="AA67" t="s">
        <v>56</v>
      </c>
      <c r="AB67">
        <v>1</v>
      </c>
      <c r="AD67">
        <v>1</v>
      </c>
      <c r="AE67" t="s">
        <v>57</v>
      </c>
      <c r="AI67" t="s">
        <v>45</v>
      </c>
      <c r="AJ67">
        <v>3</v>
      </c>
      <c r="AL67">
        <v>2</v>
      </c>
      <c r="AM67" t="s">
        <v>47</v>
      </c>
      <c r="AQ67" t="s">
        <v>63</v>
      </c>
      <c r="AR67">
        <v>2</v>
      </c>
      <c r="AT67">
        <v>1</v>
      </c>
      <c r="AU67" t="s">
        <v>148</v>
      </c>
      <c r="AV67" t="s">
        <v>95</v>
      </c>
      <c r="AW67" t="s">
        <v>104</v>
      </c>
      <c r="AX67" t="s">
        <v>152</v>
      </c>
      <c r="AY67">
        <v>19</v>
      </c>
      <c r="AZ67">
        <v>64</v>
      </c>
      <c r="BA67">
        <v>120</v>
      </c>
      <c r="BB67">
        <v>2</v>
      </c>
    </row>
    <row r="68" spans="1:54" x14ac:dyDescent="0.25">
      <c r="A68" t="s">
        <v>473</v>
      </c>
      <c r="B68">
        <v>77</v>
      </c>
      <c r="C68" t="s">
        <v>53</v>
      </c>
      <c r="D68">
        <v>3</v>
      </c>
      <c r="E68">
        <v>1</v>
      </c>
      <c r="F68">
        <v>1</v>
      </c>
      <c r="G68" t="s">
        <v>54</v>
      </c>
      <c r="H68" t="s">
        <v>83</v>
      </c>
      <c r="K68" t="s">
        <v>48</v>
      </c>
      <c r="L68">
        <v>3</v>
      </c>
      <c r="N68">
        <v>1</v>
      </c>
      <c r="O68" t="s">
        <v>129</v>
      </c>
      <c r="P68" t="s">
        <v>50</v>
      </c>
      <c r="Q68" t="s">
        <v>51</v>
      </c>
      <c r="R68" t="s">
        <v>52</v>
      </c>
      <c r="S68" t="s">
        <v>43</v>
      </c>
      <c r="T68">
        <v>2</v>
      </c>
      <c r="V68">
        <v>1</v>
      </c>
      <c r="W68" t="s">
        <v>44</v>
      </c>
      <c r="X68" t="s">
        <v>99</v>
      </c>
      <c r="AA68" t="s">
        <v>33</v>
      </c>
      <c r="AB68">
        <v>3</v>
      </c>
      <c r="AD68">
        <v>1</v>
      </c>
      <c r="AE68" t="s">
        <v>34</v>
      </c>
      <c r="AF68" t="s">
        <v>133</v>
      </c>
      <c r="AG68" t="s">
        <v>135</v>
      </c>
      <c r="AI68" t="s">
        <v>45</v>
      </c>
      <c r="AJ68">
        <v>3</v>
      </c>
      <c r="AL68">
        <v>1</v>
      </c>
      <c r="AM68" t="s">
        <v>86</v>
      </c>
      <c r="AN68" t="s">
        <v>76</v>
      </c>
      <c r="AQ68" t="s">
        <v>38</v>
      </c>
      <c r="AR68">
        <v>3</v>
      </c>
      <c r="AS68">
        <v>1</v>
      </c>
      <c r="AT68">
        <v>2</v>
      </c>
      <c r="AU68" t="s">
        <v>67</v>
      </c>
      <c r="AV68" t="s">
        <v>96</v>
      </c>
      <c r="AW68" t="s">
        <v>156</v>
      </c>
      <c r="AX68" t="s">
        <v>158</v>
      </c>
      <c r="AY68">
        <v>23</v>
      </c>
      <c r="AZ68">
        <v>74</v>
      </c>
      <c r="BA68">
        <v>120</v>
      </c>
      <c r="BB68">
        <v>2</v>
      </c>
    </row>
    <row r="69" spans="1:54" x14ac:dyDescent="0.25">
      <c r="A69" t="s">
        <v>474</v>
      </c>
      <c r="B69">
        <v>78</v>
      </c>
      <c r="C69" t="s">
        <v>33</v>
      </c>
      <c r="D69">
        <v>3</v>
      </c>
      <c r="F69">
        <v>2</v>
      </c>
      <c r="G69" t="s">
        <v>34</v>
      </c>
      <c r="K69" t="s">
        <v>63</v>
      </c>
      <c r="L69">
        <v>2</v>
      </c>
      <c r="N69">
        <v>2</v>
      </c>
      <c r="O69" t="s">
        <v>103</v>
      </c>
      <c r="S69" t="s">
        <v>38</v>
      </c>
      <c r="T69">
        <v>1</v>
      </c>
      <c r="U69">
        <v>3</v>
      </c>
      <c r="V69">
        <v>1</v>
      </c>
      <c r="W69" t="s">
        <v>155</v>
      </c>
      <c r="X69" t="s">
        <v>40</v>
      </c>
      <c r="Y69" t="s">
        <v>157</v>
      </c>
      <c r="Z69" t="s">
        <v>159</v>
      </c>
      <c r="AA69" t="s">
        <v>53</v>
      </c>
      <c r="AB69">
        <v>3</v>
      </c>
      <c r="AC69">
        <v>1</v>
      </c>
      <c r="AD69">
        <v>1</v>
      </c>
      <c r="AE69" t="s">
        <v>54</v>
      </c>
      <c r="AF69" t="s">
        <v>83</v>
      </c>
      <c r="AG69" t="s">
        <v>97</v>
      </c>
      <c r="AI69" t="s">
        <v>48</v>
      </c>
      <c r="AJ69">
        <v>1</v>
      </c>
      <c r="AL69">
        <v>1</v>
      </c>
      <c r="AM69" t="s">
        <v>89</v>
      </c>
      <c r="AQ69" t="s">
        <v>43</v>
      </c>
      <c r="AR69">
        <v>1</v>
      </c>
      <c r="AT69">
        <v>1</v>
      </c>
      <c r="AU69" t="s">
        <v>44</v>
      </c>
      <c r="AV69" t="s">
        <v>139</v>
      </c>
      <c r="AW69" t="s">
        <v>75</v>
      </c>
      <c r="AY69">
        <v>16</v>
      </c>
      <c r="AZ69">
        <v>56</v>
      </c>
      <c r="BA69">
        <v>120</v>
      </c>
      <c r="BB69">
        <v>2</v>
      </c>
    </row>
    <row r="70" spans="1:54" x14ac:dyDescent="0.25">
      <c r="A70" t="s">
        <v>475</v>
      </c>
      <c r="B70">
        <v>64</v>
      </c>
      <c r="C70" t="s">
        <v>53</v>
      </c>
      <c r="D70">
        <v>3</v>
      </c>
      <c r="E70">
        <v>1</v>
      </c>
      <c r="F70">
        <v>3</v>
      </c>
      <c r="G70" t="s">
        <v>54</v>
      </c>
      <c r="H70" t="s">
        <v>83</v>
      </c>
      <c r="I70" t="s">
        <v>105</v>
      </c>
      <c r="J70" t="s">
        <v>98</v>
      </c>
      <c r="K70" t="s">
        <v>48</v>
      </c>
      <c r="L70">
        <v>1</v>
      </c>
      <c r="N70">
        <v>1</v>
      </c>
      <c r="O70" t="s">
        <v>129</v>
      </c>
      <c r="P70" t="s">
        <v>84</v>
      </c>
      <c r="Q70" t="s">
        <v>51</v>
      </c>
      <c r="S70" t="s">
        <v>33</v>
      </c>
      <c r="T70">
        <v>2</v>
      </c>
      <c r="V70">
        <v>1</v>
      </c>
      <c r="W70" t="s">
        <v>46</v>
      </c>
      <c r="AA70" t="s">
        <v>56</v>
      </c>
      <c r="AB70">
        <v>3</v>
      </c>
      <c r="AD70">
        <v>3</v>
      </c>
      <c r="AE70" t="s">
        <v>123</v>
      </c>
      <c r="AF70" t="s">
        <v>124</v>
      </c>
      <c r="AG70" t="s">
        <v>87</v>
      </c>
      <c r="AH70" t="s">
        <v>88</v>
      </c>
      <c r="AI70" t="s">
        <v>45</v>
      </c>
      <c r="AJ70">
        <v>2</v>
      </c>
      <c r="AL70">
        <v>1</v>
      </c>
      <c r="AM70" t="s">
        <v>47</v>
      </c>
      <c r="AQ70" t="s">
        <v>38</v>
      </c>
      <c r="AR70">
        <v>2</v>
      </c>
      <c r="AS70">
        <v>1</v>
      </c>
      <c r="AT70">
        <v>1</v>
      </c>
      <c r="AU70" t="s">
        <v>39</v>
      </c>
      <c r="AV70" t="s">
        <v>96</v>
      </c>
      <c r="AW70" t="s">
        <v>41</v>
      </c>
      <c r="AX70" t="s">
        <v>42</v>
      </c>
      <c r="AY70">
        <v>22</v>
      </c>
      <c r="AZ70">
        <v>111</v>
      </c>
      <c r="BA70">
        <v>120</v>
      </c>
      <c r="BB70">
        <v>2</v>
      </c>
    </row>
    <row r="71" spans="1:54" x14ac:dyDescent="0.25">
      <c r="A71" t="s">
        <v>476</v>
      </c>
      <c r="B71">
        <v>65</v>
      </c>
      <c r="C71" t="s">
        <v>56</v>
      </c>
      <c r="D71">
        <v>1</v>
      </c>
      <c r="F71">
        <v>1</v>
      </c>
      <c r="G71" t="s">
        <v>57</v>
      </c>
      <c r="K71" t="s">
        <v>63</v>
      </c>
      <c r="L71">
        <v>2</v>
      </c>
      <c r="N71">
        <v>1</v>
      </c>
      <c r="O71" t="s">
        <v>148</v>
      </c>
      <c r="P71" t="s">
        <v>91</v>
      </c>
      <c r="Q71" t="s">
        <v>104</v>
      </c>
      <c r="S71" t="s">
        <v>38</v>
      </c>
      <c r="T71">
        <v>1</v>
      </c>
      <c r="U71">
        <v>3</v>
      </c>
      <c r="V71">
        <v>2</v>
      </c>
      <c r="W71" t="s">
        <v>67</v>
      </c>
      <c r="X71" t="s">
        <v>40</v>
      </c>
      <c r="Y71" t="s">
        <v>157</v>
      </c>
      <c r="AA71" t="s">
        <v>53</v>
      </c>
      <c r="AB71">
        <v>3</v>
      </c>
      <c r="AC71">
        <v>2</v>
      </c>
      <c r="AD71">
        <v>1</v>
      </c>
      <c r="AE71" t="s">
        <v>54</v>
      </c>
      <c r="AF71" t="s">
        <v>55</v>
      </c>
      <c r="AG71" t="s">
        <v>97</v>
      </c>
      <c r="AI71" t="s">
        <v>48</v>
      </c>
      <c r="AJ71">
        <v>1</v>
      </c>
      <c r="AL71">
        <v>1</v>
      </c>
      <c r="AM71" t="s">
        <v>49</v>
      </c>
      <c r="AN71" t="s">
        <v>50</v>
      </c>
      <c r="AQ71" t="s">
        <v>33</v>
      </c>
      <c r="AR71">
        <v>2</v>
      </c>
      <c r="AT71">
        <v>1</v>
      </c>
      <c r="AU71" t="s">
        <v>46</v>
      </c>
      <c r="AV71" t="s">
        <v>35</v>
      </c>
      <c r="AW71" t="s">
        <v>135</v>
      </c>
      <c r="AY71">
        <v>17</v>
      </c>
      <c r="AZ71">
        <v>65</v>
      </c>
      <c r="BA71">
        <v>120</v>
      </c>
      <c r="BB71">
        <v>2</v>
      </c>
    </row>
    <row r="72" spans="1:54" x14ac:dyDescent="0.25">
      <c r="A72" t="s">
        <v>477</v>
      </c>
      <c r="B72">
        <v>79</v>
      </c>
      <c r="C72" t="s">
        <v>53</v>
      </c>
      <c r="D72">
        <v>3</v>
      </c>
      <c r="E72">
        <v>1</v>
      </c>
      <c r="F72">
        <v>3</v>
      </c>
      <c r="G72" t="s">
        <v>54</v>
      </c>
      <c r="H72" t="s">
        <v>83</v>
      </c>
      <c r="K72" t="s">
        <v>48</v>
      </c>
      <c r="L72">
        <v>2</v>
      </c>
      <c r="N72">
        <v>2</v>
      </c>
      <c r="O72" t="s">
        <v>49</v>
      </c>
      <c r="P72" t="s">
        <v>71</v>
      </c>
      <c r="Q72" t="s">
        <v>90</v>
      </c>
      <c r="R72" t="s">
        <v>52</v>
      </c>
      <c r="S72" t="s">
        <v>43</v>
      </c>
      <c r="T72">
        <v>1</v>
      </c>
      <c r="V72">
        <v>1</v>
      </c>
      <c r="W72" t="s">
        <v>44</v>
      </c>
      <c r="X72" t="s">
        <v>139</v>
      </c>
      <c r="AA72" t="s">
        <v>45</v>
      </c>
      <c r="AB72">
        <v>3</v>
      </c>
      <c r="AD72">
        <v>3</v>
      </c>
      <c r="AE72" t="s">
        <v>47</v>
      </c>
      <c r="AF72" t="s">
        <v>76</v>
      </c>
      <c r="AG72" t="s">
        <v>93</v>
      </c>
      <c r="AI72" t="s">
        <v>63</v>
      </c>
      <c r="AJ72">
        <v>1</v>
      </c>
      <c r="AL72">
        <v>1</v>
      </c>
      <c r="AM72" t="s">
        <v>103</v>
      </c>
      <c r="AN72" t="s">
        <v>149</v>
      </c>
      <c r="AQ72" t="s">
        <v>38</v>
      </c>
      <c r="AR72">
        <v>1</v>
      </c>
      <c r="AS72">
        <v>1</v>
      </c>
      <c r="AT72">
        <v>2</v>
      </c>
      <c r="AU72" t="s">
        <v>39</v>
      </c>
      <c r="AV72" t="s">
        <v>96</v>
      </c>
      <c r="AY72">
        <v>20</v>
      </c>
      <c r="AZ72">
        <v>70</v>
      </c>
      <c r="BA72">
        <v>120</v>
      </c>
      <c r="BB72">
        <v>2</v>
      </c>
    </row>
    <row r="73" spans="1:54" x14ac:dyDescent="0.25">
      <c r="A73" s="4" t="s">
        <v>478</v>
      </c>
      <c r="B73">
        <v>66</v>
      </c>
      <c r="C73" t="s">
        <v>43</v>
      </c>
      <c r="D73">
        <v>2</v>
      </c>
      <c r="F73">
        <v>2</v>
      </c>
      <c r="G73" t="s">
        <v>138</v>
      </c>
      <c r="H73" t="s">
        <v>99</v>
      </c>
      <c r="K73" t="s">
        <v>45</v>
      </c>
      <c r="L73">
        <v>3</v>
      </c>
      <c r="N73">
        <v>1</v>
      </c>
      <c r="O73" t="s">
        <v>47</v>
      </c>
      <c r="P73" t="s">
        <v>76</v>
      </c>
      <c r="S73" t="s">
        <v>63</v>
      </c>
      <c r="T73">
        <v>2</v>
      </c>
      <c r="V73">
        <v>1</v>
      </c>
      <c r="W73" t="s">
        <v>103</v>
      </c>
      <c r="X73" t="s">
        <v>95</v>
      </c>
      <c r="AA73" t="s">
        <v>53</v>
      </c>
      <c r="AB73">
        <v>2</v>
      </c>
      <c r="AC73">
        <v>1</v>
      </c>
      <c r="AD73">
        <v>1</v>
      </c>
      <c r="AE73" t="s">
        <v>114</v>
      </c>
      <c r="AF73" t="s">
        <v>83</v>
      </c>
      <c r="AI73" t="s">
        <v>48</v>
      </c>
      <c r="AJ73">
        <v>2</v>
      </c>
      <c r="AL73">
        <v>1</v>
      </c>
      <c r="AM73" t="s">
        <v>129</v>
      </c>
      <c r="AN73" t="s">
        <v>71</v>
      </c>
      <c r="AQ73" t="s">
        <v>33</v>
      </c>
      <c r="AR73">
        <v>1</v>
      </c>
      <c r="AT73">
        <v>1</v>
      </c>
      <c r="AU73" t="s">
        <v>34</v>
      </c>
      <c r="AV73" t="s">
        <v>66</v>
      </c>
      <c r="AY73">
        <v>13</v>
      </c>
      <c r="AZ73">
        <v>48</v>
      </c>
      <c r="BA73">
        <v>120</v>
      </c>
      <c r="BB73">
        <v>2</v>
      </c>
    </row>
    <row r="74" spans="1:54" x14ac:dyDescent="0.25">
      <c r="A74" t="s">
        <v>479</v>
      </c>
      <c r="B74">
        <v>80</v>
      </c>
      <c r="C74" t="s">
        <v>53</v>
      </c>
      <c r="D74">
        <v>3</v>
      </c>
      <c r="E74">
        <v>2</v>
      </c>
      <c r="F74">
        <v>3</v>
      </c>
      <c r="G74" t="s">
        <v>54</v>
      </c>
      <c r="H74" t="s">
        <v>83</v>
      </c>
      <c r="I74" t="s">
        <v>117</v>
      </c>
      <c r="J74" t="s">
        <v>98</v>
      </c>
      <c r="K74" t="s">
        <v>48</v>
      </c>
      <c r="L74">
        <v>3</v>
      </c>
      <c r="N74">
        <v>2</v>
      </c>
      <c r="O74" t="s">
        <v>89</v>
      </c>
      <c r="P74" t="s">
        <v>84</v>
      </c>
      <c r="Q74" t="s">
        <v>90</v>
      </c>
      <c r="R74" t="s">
        <v>131</v>
      </c>
      <c r="S74" t="s">
        <v>45</v>
      </c>
      <c r="T74">
        <v>2</v>
      </c>
      <c r="V74">
        <v>1</v>
      </c>
      <c r="W74" t="s">
        <v>143</v>
      </c>
      <c r="X74" t="s">
        <v>144</v>
      </c>
      <c r="Y74" t="s">
        <v>102</v>
      </c>
      <c r="AA74" t="s">
        <v>56</v>
      </c>
      <c r="AB74">
        <v>1</v>
      </c>
      <c r="AD74">
        <v>2</v>
      </c>
      <c r="AE74" t="s">
        <v>68</v>
      </c>
      <c r="AF74" t="s">
        <v>69</v>
      </c>
      <c r="AG74" t="s">
        <v>126</v>
      </c>
      <c r="AI74" t="s">
        <v>33</v>
      </c>
      <c r="AJ74">
        <v>1</v>
      </c>
      <c r="AL74">
        <v>1</v>
      </c>
      <c r="AM74" t="s">
        <v>34</v>
      </c>
      <c r="AQ74" t="s">
        <v>43</v>
      </c>
      <c r="AR74">
        <v>3</v>
      </c>
      <c r="AT74">
        <v>3</v>
      </c>
      <c r="AU74" t="s">
        <v>73</v>
      </c>
      <c r="AV74" t="s">
        <v>74</v>
      </c>
      <c r="AW74" t="s">
        <v>75</v>
      </c>
      <c r="AX74" t="s">
        <v>142</v>
      </c>
      <c r="AY74">
        <v>28</v>
      </c>
      <c r="AZ74">
        <v>91</v>
      </c>
      <c r="BA74">
        <v>120</v>
      </c>
      <c r="BB74">
        <v>2</v>
      </c>
    </row>
    <row r="75" spans="1:54" x14ac:dyDescent="0.25">
      <c r="A75" t="s">
        <v>480</v>
      </c>
      <c r="B75">
        <v>67</v>
      </c>
      <c r="C75" t="s">
        <v>53</v>
      </c>
      <c r="D75">
        <v>1</v>
      </c>
      <c r="E75">
        <v>2</v>
      </c>
      <c r="F75">
        <v>3</v>
      </c>
      <c r="G75" t="s">
        <v>54</v>
      </c>
      <c r="H75" t="s">
        <v>55</v>
      </c>
      <c r="I75" t="s">
        <v>117</v>
      </c>
      <c r="J75" t="s">
        <v>98</v>
      </c>
      <c r="K75" t="s">
        <v>48</v>
      </c>
      <c r="L75">
        <v>3</v>
      </c>
      <c r="N75">
        <v>3</v>
      </c>
      <c r="O75" t="s">
        <v>129</v>
      </c>
      <c r="P75" t="s">
        <v>71</v>
      </c>
      <c r="Q75" t="s">
        <v>130</v>
      </c>
      <c r="R75" t="s">
        <v>131</v>
      </c>
      <c r="S75" t="s">
        <v>33</v>
      </c>
      <c r="T75">
        <v>1</v>
      </c>
      <c r="V75">
        <v>2</v>
      </c>
      <c r="W75" t="s">
        <v>34</v>
      </c>
      <c r="X75" t="s">
        <v>133</v>
      </c>
      <c r="AA75" t="s">
        <v>43</v>
      </c>
      <c r="AB75">
        <v>1</v>
      </c>
      <c r="AD75">
        <v>1</v>
      </c>
      <c r="AE75" t="s">
        <v>73</v>
      </c>
      <c r="AF75" t="s">
        <v>99</v>
      </c>
      <c r="AG75" t="s">
        <v>75</v>
      </c>
      <c r="AI75" t="s">
        <v>45</v>
      </c>
      <c r="AJ75">
        <v>3</v>
      </c>
      <c r="AL75">
        <v>3</v>
      </c>
      <c r="AM75" t="s">
        <v>47</v>
      </c>
      <c r="AN75" t="s">
        <v>76</v>
      </c>
      <c r="AO75" t="s">
        <v>93</v>
      </c>
      <c r="AP75" t="s">
        <v>147</v>
      </c>
      <c r="AQ75" t="s">
        <v>38</v>
      </c>
      <c r="AR75">
        <v>1</v>
      </c>
      <c r="AS75">
        <v>1</v>
      </c>
      <c r="AT75">
        <v>1</v>
      </c>
      <c r="AU75" t="s">
        <v>39</v>
      </c>
      <c r="AV75" t="s">
        <v>40</v>
      </c>
      <c r="AW75" t="s">
        <v>41</v>
      </c>
      <c r="AY75">
        <v>26</v>
      </c>
      <c r="AZ75">
        <v>91</v>
      </c>
      <c r="BA75">
        <v>120</v>
      </c>
      <c r="BB75">
        <v>2</v>
      </c>
    </row>
    <row r="76" spans="1:54" x14ac:dyDescent="0.25">
      <c r="A76" t="s">
        <v>481</v>
      </c>
      <c r="B76">
        <v>81</v>
      </c>
      <c r="C76" t="s">
        <v>53</v>
      </c>
      <c r="D76">
        <v>3</v>
      </c>
      <c r="E76">
        <v>3</v>
      </c>
      <c r="F76">
        <v>1</v>
      </c>
      <c r="G76" t="s">
        <v>54</v>
      </c>
      <c r="H76" t="s">
        <v>83</v>
      </c>
      <c r="I76" t="s">
        <v>97</v>
      </c>
      <c r="J76" t="s">
        <v>98</v>
      </c>
      <c r="K76" t="s">
        <v>48</v>
      </c>
      <c r="L76">
        <v>1</v>
      </c>
      <c r="N76">
        <v>1</v>
      </c>
      <c r="O76" t="s">
        <v>89</v>
      </c>
      <c r="P76" t="s">
        <v>50</v>
      </c>
      <c r="S76" t="s">
        <v>45</v>
      </c>
      <c r="T76">
        <v>3</v>
      </c>
      <c r="V76">
        <v>3</v>
      </c>
      <c r="W76" t="s">
        <v>143</v>
      </c>
      <c r="X76" t="s">
        <v>144</v>
      </c>
      <c r="Y76" t="s">
        <v>102</v>
      </c>
      <c r="Z76" t="s">
        <v>146</v>
      </c>
      <c r="AA76" t="s">
        <v>56</v>
      </c>
      <c r="AB76">
        <v>3</v>
      </c>
      <c r="AD76">
        <v>3</v>
      </c>
      <c r="AE76" t="s">
        <v>123</v>
      </c>
      <c r="AF76" t="s">
        <v>69</v>
      </c>
      <c r="AG76" t="s">
        <v>126</v>
      </c>
      <c r="AH76" t="s">
        <v>127</v>
      </c>
      <c r="AI76" t="s">
        <v>33</v>
      </c>
      <c r="AJ76">
        <v>1</v>
      </c>
      <c r="AL76">
        <v>3</v>
      </c>
      <c r="AM76" t="s">
        <v>34</v>
      </c>
      <c r="AQ76" t="s">
        <v>63</v>
      </c>
      <c r="AR76">
        <v>2</v>
      </c>
      <c r="AT76">
        <v>1</v>
      </c>
      <c r="AU76" t="s">
        <v>103</v>
      </c>
      <c r="AY76">
        <v>25</v>
      </c>
      <c r="AZ76">
        <v>89</v>
      </c>
      <c r="BA76">
        <v>120</v>
      </c>
      <c r="BB76">
        <v>2</v>
      </c>
    </row>
    <row r="77" spans="1:54" x14ac:dyDescent="0.25">
      <c r="A77" t="s">
        <v>482</v>
      </c>
      <c r="B77">
        <v>68</v>
      </c>
      <c r="C77" t="s">
        <v>43</v>
      </c>
      <c r="D77">
        <v>2</v>
      </c>
      <c r="F77">
        <v>1</v>
      </c>
      <c r="G77" t="s">
        <v>44</v>
      </c>
      <c r="K77" t="s">
        <v>63</v>
      </c>
      <c r="L77">
        <v>3</v>
      </c>
      <c r="N77">
        <v>3</v>
      </c>
      <c r="O77" t="s">
        <v>148</v>
      </c>
      <c r="P77" t="s">
        <v>95</v>
      </c>
      <c r="Q77" t="s">
        <v>150</v>
      </c>
      <c r="R77" t="s">
        <v>152</v>
      </c>
      <c r="S77" t="s">
        <v>38</v>
      </c>
      <c r="T77">
        <v>1</v>
      </c>
      <c r="U77">
        <v>1</v>
      </c>
      <c r="V77">
        <v>1</v>
      </c>
      <c r="W77" t="s">
        <v>67</v>
      </c>
      <c r="X77" t="s">
        <v>70</v>
      </c>
      <c r="AA77" t="s">
        <v>53</v>
      </c>
      <c r="AB77">
        <v>1</v>
      </c>
      <c r="AC77">
        <v>1</v>
      </c>
      <c r="AD77">
        <v>1</v>
      </c>
      <c r="AE77" t="s">
        <v>114</v>
      </c>
      <c r="AI77" t="s">
        <v>48</v>
      </c>
      <c r="AJ77">
        <v>3</v>
      </c>
      <c r="AL77">
        <v>1</v>
      </c>
      <c r="AM77" t="s">
        <v>89</v>
      </c>
      <c r="AN77" t="s">
        <v>50</v>
      </c>
      <c r="AO77" t="s">
        <v>130</v>
      </c>
      <c r="AQ77" t="s">
        <v>33</v>
      </c>
      <c r="AR77">
        <v>3</v>
      </c>
      <c r="AT77">
        <v>2</v>
      </c>
      <c r="AU77" t="s">
        <v>34</v>
      </c>
      <c r="AV77" t="s">
        <v>66</v>
      </c>
      <c r="AW77" t="s">
        <v>134</v>
      </c>
      <c r="AY77">
        <v>18</v>
      </c>
      <c r="AZ77">
        <v>72</v>
      </c>
      <c r="BA77">
        <v>120</v>
      </c>
      <c r="BB77">
        <v>2</v>
      </c>
    </row>
    <row r="78" spans="1:54" x14ac:dyDescent="0.25">
      <c r="A78" t="s">
        <v>483</v>
      </c>
      <c r="B78">
        <v>82</v>
      </c>
      <c r="C78" t="s">
        <v>56</v>
      </c>
      <c r="D78">
        <v>3</v>
      </c>
      <c r="F78">
        <v>2</v>
      </c>
      <c r="G78" t="s">
        <v>57</v>
      </c>
      <c r="H78" t="s">
        <v>124</v>
      </c>
      <c r="I78" t="s">
        <v>87</v>
      </c>
      <c r="K78" t="s">
        <v>33</v>
      </c>
      <c r="L78">
        <v>3</v>
      </c>
      <c r="N78">
        <v>3</v>
      </c>
      <c r="O78" t="s">
        <v>46</v>
      </c>
      <c r="P78" t="s">
        <v>35</v>
      </c>
      <c r="Q78" t="s">
        <v>135</v>
      </c>
      <c r="S78" t="s">
        <v>38</v>
      </c>
      <c r="T78">
        <v>1</v>
      </c>
      <c r="U78">
        <v>1</v>
      </c>
      <c r="V78">
        <v>1</v>
      </c>
      <c r="W78" t="s">
        <v>39</v>
      </c>
      <c r="X78" t="s">
        <v>96</v>
      </c>
      <c r="AA78" t="s">
        <v>53</v>
      </c>
      <c r="AB78">
        <v>1</v>
      </c>
      <c r="AC78">
        <v>1</v>
      </c>
      <c r="AD78">
        <v>3</v>
      </c>
      <c r="AE78" t="s">
        <v>54</v>
      </c>
      <c r="AF78" t="s">
        <v>116</v>
      </c>
      <c r="AI78" t="s">
        <v>48</v>
      </c>
      <c r="AJ78">
        <v>3</v>
      </c>
      <c r="AL78">
        <v>3</v>
      </c>
      <c r="AM78" t="s">
        <v>89</v>
      </c>
      <c r="AN78" t="s">
        <v>84</v>
      </c>
      <c r="AO78" t="s">
        <v>90</v>
      </c>
      <c r="AQ78" t="s">
        <v>45</v>
      </c>
      <c r="AR78">
        <v>1</v>
      </c>
      <c r="AT78">
        <v>1</v>
      </c>
      <c r="AU78" t="s">
        <v>143</v>
      </c>
      <c r="AV78" t="s">
        <v>144</v>
      </c>
      <c r="AY78">
        <v>22</v>
      </c>
      <c r="AZ78">
        <v>66</v>
      </c>
      <c r="BA78">
        <v>120</v>
      </c>
      <c r="BB78">
        <v>2</v>
      </c>
    </row>
    <row r="79" spans="1:54" x14ac:dyDescent="0.25">
      <c r="A79" t="s">
        <v>484</v>
      </c>
      <c r="B79">
        <v>83</v>
      </c>
      <c r="C79" t="s">
        <v>53</v>
      </c>
      <c r="D79">
        <v>3</v>
      </c>
      <c r="E79">
        <v>1</v>
      </c>
      <c r="F79">
        <v>2</v>
      </c>
      <c r="G79" t="s">
        <v>54</v>
      </c>
      <c r="K79" t="s">
        <v>48</v>
      </c>
      <c r="L79">
        <v>1</v>
      </c>
      <c r="N79">
        <v>1</v>
      </c>
      <c r="O79" t="s">
        <v>49</v>
      </c>
      <c r="S79" t="s">
        <v>45</v>
      </c>
      <c r="T79">
        <v>3</v>
      </c>
      <c r="V79">
        <v>1</v>
      </c>
      <c r="W79" t="s">
        <v>143</v>
      </c>
      <c r="X79" t="s">
        <v>92</v>
      </c>
      <c r="Y79" t="s">
        <v>102</v>
      </c>
      <c r="AA79" t="s">
        <v>56</v>
      </c>
      <c r="AB79">
        <v>1</v>
      </c>
      <c r="AD79">
        <v>1</v>
      </c>
      <c r="AE79" t="s">
        <v>57</v>
      </c>
      <c r="AF79" t="s">
        <v>125</v>
      </c>
      <c r="AG79" t="s">
        <v>87</v>
      </c>
      <c r="AI79" t="s">
        <v>43</v>
      </c>
      <c r="AJ79">
        <v>2</v>
      </c>
      <c r="AL79">
        <v>1</v>
      </c>
      <c r="AM79" t="s">
        <v>44</v>
      </c>
      <c r="AN79" t="s">
        <v>139</v>
      </c>
      <c r="AQ79" t="s">
        <v>63</v>
      </c>
      <c r="AR79">
        <v>1</v>
      </c>
      <c r="AT79">
        <v>2</v>
      </c>
      <c r="AU79" t="s">
        <v>148</v>
      </c>
      <c r="AV79" t="s">
        <v>95</v>
      </c>
      <c r="AW79" t="s">
        <v>104</v>
      </c>
      <c r="AY79">
        <v>14</v>
      </c>
      <c r="AZ79">
        <v>61</v>
      </c>
      <c r="BA79">
        <v>120</v>
      </c>
      <c r="BB79">
        <v>2</v>
      </c>
    </row>
    <row r="80" spans="1:54" x14ac:dyDescent="0.25">
      <c r="A80" t="s">
        <v>485</v>
      </c>
      <c r="B80">
        <v>69</v>
      </c>
      <c r="C80" t="s">
        <v>53</v>
      </c>
      <c r="D80">
        <v>1</v>
      </c>
      <c r="E80">
        <v>1</v>
      </c>
      <c r="F80">
        <v>1</v>
      </c>
      <c r="G80" t="s">
        <v>114</v>
      </c>
      <c r="H80" t="s">
        <v>83</v>
      </c>
      <c r="I80" t="s">
        <v>105</v>
      </c>
      <c r="J80" t="s">
        <v>119</v>
      </c>
      <c r="K80" t="s">
        <v>48</v>
      </c>
      <c r="L80">
        <v>1</v>
      </c>
      <c r="N80">
        <v>1</v>
      </c>
      <c r="O80" t="s">
        <v>89</v>
      </c>
      <c r="P80" t="s">
        <v>50</v>
      </c>
      <c r="S80" t="s">
        <v>33</v>
      </c>
      <c r="T80">
        <v>2</v>
      </c>
      <c r="V80">
        <v>3</v>
      </c>
      <c r="W80" t="s">
        <v>65</v>
      </c>
      <c r="X80" t="s">
        <v>35</v>
      </c>
      <c r="Y80" t="s">
        <v>134</v>
      </c>
      <c r="Z80" t="s">
        <v>137</v>
      </c>
      <c r="AA80" t="s">
        <v>45</v>
      </c>
      <c r="AB80">
        <v>3</v>
      </c>
      <c r="AD80">
        <v>2</v>
      </c>
      <c r="AE80" t="s">
        <v>47</v>
      </c>
      <c r="AF80" t="s">
        <v>92</v>
      </c>
      <c r="AG80" t="s">
        <v>102</v>
      </c>
      <c r="AH80" t="s">
        <v>147</v>
      </c>
      <c r="AI80" t="s">
        <v>63</v>
      </c>
      <c r="AJ80">
        <v>1</v>
      </c>
      <c r="AL80">
        <v>1</v>
      </c>
      <c r="AM80" t="s">
        <v>148</v>
      </c>
      <c r="AN80" t="s">
        <v>149</v>
      </c>
      <c r="AO80" t="s">
        <v>150</v>
      </c>
      <c r="AQ80" t="s">
        <v>38</v>
      </c>
      <c r="AR80">
        <v>1</v>
      </c>
      <c r="AS80">
        <v>1</v>
      </c>
      <c r="AT80">
        <v>1</v>
      </c>
      <c r="AU80" t="s">
        <v>67</v>
      </c>
      <c r="AY80">
        <v>18</v>
      </c>
      <c r="AZ80">
        <v>67</v>
      </c>
      <c r="BA80">
        <v>120</v>
      </c>
      <c r="BB80">
        <v>2</v>
      </c>
    </row>
    <row r="81" spans="1:54" x14ac:dyDescent="0.25">
      <c r="A81" t="s">
        <v>486</v>
      </c>
      <c r="B81">
        <v>84</v>
      </c>
      <c r="C81" t="s">
        <v>53</v>
      </c>
      <c r="D81">
        <v>3</v>
      </c>
      <c r="E81">
        <v>2</v>
      </c>
      <c r="F81">
        <v>1</v>
      </c>
      <c r="G81" t="s">
        <v>114</v>
      </c>
      <c r="H81" t="s">
        <v>55</v>
      </c>
      <c r="K81" t="s">
        <v>48</v>
      </c>
      <c r="L81">
        <v>1</v>
      </c>
      <c r="N81">
        <v>2</v>
      </c>
      <c r="O81" t="s">
        <v>89</v>
      </c>
      <c r="P81" t="s">
        <v>50</v>
      </c>
      <c r="Q81" t="s">
        <v>51</v>
      </c>
      <c r="R81" t="s">
        <v>131</v>
      </c>
      <c r="S81" t="s">
        <v>45</v>
      </c>
      <c r="T81">
        <v>2</v>
      </c>
      <c r="V81">
        <v>1</v>
      </c>
      <c r="W81" t="s">
        <v>86</v>
      </c>
      <c r="X81" t="s">
        <v>76</v>
      </c>
      <c r="Y81" t="s">
        <v>102</v>
      </c>
      <c r="AA81" t="s">
        <v>56</v>
      </c>
      <c r="AB81">
        <v>1</v>
      </c>
      <c r="AD81">
        <v>1</v>
      </c>
      <c r="AE81" t="s">
        <v>57</v>
      </c>
      <c r="AI81" t="s">
        <v>43</v>
      </c>
      <c r="AJ81">
        <v>1</v>
      </c>
      <c r="AL81">
        <v>1</v>
      </c>
      <c r="AM81" t="s">
        <v>73</v>
      </c>
      <c r="AN81" t="s">
        <v>139</v>
      </c>
      <c r="AO81" t="s">
        <v>100</v>
      </c>
      <c r="AP81" t="s">
        <v>141</v>
      </c>
      <c r="AQ81" t="s">
        <v>38</v>
      </c>
      <c r="AR81">
        <v>2</v>
      </c>
      <c r="AS81">
        <v>1</v>
      </c>
      <c r="AT81">
        <v>1</v>
      </c>
      <c r="AU81" t="s">
        <v>39</v>
      </c>
      <c r="AV81" t="s">
        <v>96</v>
      </c>
      <c r="AW81" t="s">
        <v>157</v>
      </c>
      <c r="AX81" t="s">
        <v>158</v>
      </c>
      <c r="AY81">
        <v>18</v>
      </c>
      <c r="AZ81">
        <v>73</v>
      </c>
      <c r="BA81">
        <v>120</v>
      </c>
      <c r="BB81">
        <v>2</v>
      </c>
    </row>
    <row r="82" spans="1:54" x14ac:dyDescent="0.25">
      <c r="A82" t="s">
        <v>487</v>
      </c>
      <c r="B82">
        <v>70</v>
      </c>
      <c r="C82" t="s">
        <v>53</v>
      </c>
      <c r="D82">
        <v>3</v>
      </c>
      <c r="E82">
        <v>3</v>
      </c>
      <c r="F82">
        <v>3</v>
      </c>
      <c r="G82" t="s">
        <v>114</v>
      </c>
      <c r="H82" t="s">
        <v>55</v>
      </c>
      <c r="I82" t="s">
        <v>117</v>
      </c>
      <c r="K82" t="s">
        <v>48</v>
      </c>
      <c r="L82">
        <v>3</v>
      </c>
      <c r="N82">
        <v>3</v>
      </c>
      <c r="O82" t="s">
        <v>89</v>
      </c>
      <c r="P82" t="s">
        <v>84</v>
      </c>
      <c r="Q82" t="s">
        <v>51</v>
      </c>
      <c r="R82" t="s">
        <v>132</v>
      </c>
      <c r="S82" t="s">
        <v>43</v>
      </c>
      <c r="T82">
        <v>1</v>
      </c>
      <c r="V82">
        <v>1</v>
      </c>
      <c r="W82" t="s">
        <v>44</v>
      </c>
      <c r="AA82" t="s">
        <v>56</v>
      </c>
      <c r="AB82">
        <v>3</v>
      </c>
      <c r="AD82">
        <v>3</v>
      </c>
      <c r="AE82" t="s">
        <v>123</v>
      </c>
      <c r="AF82" t="s">
        <v>69</v>
      </c>
      <c r="AG82" t="s">
        <v>87</v>
      </c>
      <c r="AH82" t="s">
        <v>88</v>
      </c>
      <c r="AI82" t="s">
        <v>33</v>
      </c>
      <c r="AJ82">
        <v>2</v>
      </c>
      <c r="AL82">
        <v>1</v>
      </c>
      <c r="AM82" t="s">
        <v>34</v>
      </c>
      <c r="AQ82" t="s">
        <v>45</v>
      </c>
      <c r="AR82">
        <v>2</v>
      </c>
      <c r="AT82">
        <v>1</v>
      </c>
      <c r="AU82" t="s">
        <v>86</v>
      </c>
      <c r="AY82">
        <v>26</v>
      </c>
      <c r="AZ82">
        <v>86</v>
      </c>
      <c r="BA82">
        <v>120</v>
      </c>
      <c r="BB82">
        <v>2</v>
      </c>
    </row>
    <row r="83" spans="1:54" x14ac:dyDescent="0.25">
      <c r="A83" t="s">
        <v>488</v>
      </c>
      <c r="B83">
        <v>71</v>
      </c>
      <c r="C83" t="s">
        <v>56</v>
      </c>
      <c r="D83">
        <v>2</v>
      </c>
      <c r="F83">
        <v>1</v>
      </c>
      <c r="G83" t="s">
        <v>57</v>
      </c>
      <c r="K83" t="s">
        <v>33</v>
      </c>
      <c r="L83">
        <v>3</v>
      </c>
      <c r="N83">
        <v>2</v>
      </c>
      <c r="O83" t="s">
        <v>34</v>
      </c>
      <c r="P83" t="s">
        <v>35</v>
      </c>
      <c r="S83" t="s">
        <v>63</v>
      </c>
      <c r="T83">
        <v>1</v>
      </c>
      <c r="V83">
        <v>1</v>
      </c>
      <c r="W83" t="s">
        <v>148</v>
      </c>
      <c r="X83" t="s">
        <v>95</v>
      </c>
      <c r="AA83" t="s">
        <v>53</v>
      </c>
      <c r="AB83">
        <v>1</v>
      </c>
      <c r="AC83">
        <v>1</v>
      </c>
      <c r="AD83">
        <v>2</v>
      </c>
      <c r="AE83" t="s">
        <v>114</v>
      </c>
      <c r="AI83" t="s">
        <v>48</v>
      </c>
      <c r="AJ83">
        <v>1</v>
      </c>
      <c r="AL83">
        <v>1</v>
      </c>
      <c r="AM83" t="s">
        <v>89</v>
      </c>
      <c r="AN83" t="s">
        <v>71</v>
      </c>
      <c r="AQ83" t="s">
        <v>43</v>
      </c>
      <c r="AR83">
        <v>3</v>
      </c>
      <c r="AT83">
        <v>2</v>
      </c>
      <c r="AU83" t="s">
        <v>44</v>
      </c>
      <c r="AY83">
        <v>11</v>
      </c>
      <c r="AZ83">
        <v>52</v>
      </c>
      <c r="BA83">
        <v>120</v>
      </c>
      <c r="BB83">
        <v>2</v>
      </c>
    </row>
    <row r="84" spans="1:54" x14ac:dyDescent="0.25">
      <c r="A84" t="s">
        <v>489</v>
      </c>
      <c r="B84">
        <v>85</v>
      </c>
      <c r="C84" t="s">
        <v>53</v>
      </c>
      <c r="D84">
        <v>3</v>
      </c>
      <c r="E84">
        <v>1</v>
      </c>
      <c r="F84">
        <v>1</v>
      </c>
      <c r="G84" t="s">
        <v>114</v>
      </c>
      <c r="H84" t="s">
        <v>55</v>
      </c>
      <c r="I84" t="s">
        <v>117</v>
      </c>
      <c r="J84" t="s">
        <v>98</v>
      </c>
      <c r="K84" t="s">
        <v>48</v>
      </c>
      <c r="L84">
        <v>3</v>
      </c>
      <c r="N84">
        <v>2</v>
      </c>
      <c r="O84" t="s">
        <v>49</v>
      </c>
      <c r="P84" t="s">
        <v>71</v>
      </c>
      <c r="Q84" t="s">
        <v>130</v>
      </c>
      <c r="R84" t="s">
        <v>131</v>
      </c>
      <c r="S84" t="s">
        <v>45</v>
      </c>
      <c r="T84">
        <v>2</v>
      </c>
      <c r="V84">
        <v>1</v>
      </c>
      <c r="W84" t="s">
        <v>143</v>
      </c>
      <c r="AA84" t="s">
        <v>56</v>
      </c>
      <c r="AB84">
        <v>3</v>
      </c>
      <c r="AD84">
        <v>3</v>
      </c>
      <c r="AE84" t="s">
        <v>123</v>
      </c>
      <c r="AF84" t="s">
        <v>69</v>
      </c>
      <c r="AG84" t="s">
        <v>87</v>
      </c>
      <c r="AI84" t="s">
        <v>63</v>
      </c>
      <c r="AJ84">
        <v>1</v>
      </c>
      <c r="AL84">
        <v>1</v>
      </c>
      <c r="AM84" t="s">
        <v>148</v>
      </c>
      <c r="AN84" t="s">
        <v>91</v>
      </c>
      <c r="AO84" t="s">
        <v>104</v>
      </c>
      <c r="AP84" t="s">
        <v>152</v>
      </c>
      <c r="AQ84" t="s">
        <v>38</v>
      </c>
      <c r="AR84">
        <v>3</v>
      </c>
      <c r="AS84">
        <v>1</v>
      </c>
      <c r="AT84">
        <v>1</v>
      </c>
      <c r="AU84" t="s">
        <v>39</v>
      </c>
      <c r="AV84" t="s">
        <v>70</v>
      </c>
      <c r="AY84">
        <v>24</v>
      </c>
      <c r="AZ84">
        <v>84</v>
      </c>
      <c r="BA84">
        <v>120</v>
      </c>
      <c r="BB84">
        <v>2</v>
      </c>
    </row>
    <row r="85" spans="1:54" x14ac:dyDescent="0.25">
      <c r="A85" t="s">
        <v>490</v>
      </c>
      <c r="B85">
        <v>72</v>
      </c>
      <c r="C85" t="s">
        <v>56</v>
      </c>
      <c r="D85">
        <v>1</v>
      </c>
      <c r="F85">
        <v>1</v>
      </c>
      <c r="G85" t="s">
        <v>68</v>
      </c>
      <c r="K85" t="s">
        <v>33</v>
      </c>
      <c r="L85">
        <v>2</v>
      </c>
      <c r="N85">
        <v>2</v>
      </c>
      <c r="O85" t="s">
        <v>34</v>
      </c>
      <c r="P85" t="s">
        <v>66</v>
      </c>
      <c r="S85" t="s">
        <v>38</v>
      </c>
      <c r="T85">
        <v>1</v>
      </c>
      <c r="U85">
        <v>1</v>
      </c>
      <c r="V85">
        <v>2</v>
      </c>
      <c r="W85" t="s">
        <v>39</v>
      </c>
      <c r="X85" t="s">
        <v>70</v>
      </c>
      <c r="Y85" t="s">
        <v>157</v>
      </c>
      <c r="Z85" t="s">
        <v>158</v>
      </c>
      <c r="AA85" t="s">
        <v>53</v>
      </c>
      <c r="AB85">
        <v>2</v>
      </c>
      <c r="AC85">
        <v>1</v>
      </c>
      <c r="AD85">
        <v>2</v>
      </c>
      <c r="AE85" t="s">
        <v>54</v>
      </c>
      <c r="AI85" t="s">
        <v>48</v>
      </c>
      <c r="AJ85">
        <v>1</v>
      </c>
      <c r="AL85">
        <v>1</v>
      </c>
      <c r="AM85" t="s">
        <v>89</v>
      </c>
      <c r="AN85" t="s">
        <v>50</v>
      </c>
      <c r="AO85" t="s">
        <v>130</v>
      </c>
      <c r="AQ85" t="s">
        <v>43</v>
      </c>
      <c r="AR85">
        <v>1</v>
      </c>
      <c r="AT85">
        <v>1</v>
      </c>
      <c r="AU85" t="s">
        <v>73</v>
      </c>
      <c r="AV85" t="s">
        <v>74</v>
      </c>
      <c r="AY85">
        <v>12</v>
      </c>
      <c r="AZ85">
        <v>53</v>
      </c>
      <c r="BA85">
        <v>120</v>
      </c>
      <c r="BB85">
        <v>2</v>
      </c>
    </row>
    <row r="86" spans="1:54" x14ac:dyDescent="0.25">
      <c r="A86" t="s">
        <v>491</v>
      </c>
      <c r="B86">
        <v>86</v>
      </c>
      <c r="C86" t="s">
        <v>33</v>
      </c>
      <c r="D86">
        <v>2</v>
      </c>
      <c r="F86">
        <v>3</v>
      </c>
      <c r="G86" t="s">
        <v>34</v>
      </c>
      <c r="H86" t="s">
        <v>66</v>
      </c>
      <c r="I86" t="s">
        <v>36</v>
      </c>
      <c r="K86" t="s">
        <v>43</v>
      </c>
      <c r="L86">
        <v>1</v>
      </c>
      <c r="N86">
        <v>1</v>
      </c>
      <c r="O86" t="s">
        <v>73</v>
      </c>
      <c r="P86" t="s">
        <v>139</v>
      </c>
      <c r="Q86" t="s">
        <v>140</v>
      </c>
      <c r="R86" t="s">
        <v>101</v>
      </c>
      <c r="S86" t="s">
        <v>63</v>
      </c>
      <c r="T86">
        <v>1</v>
      </c>
      <c r="V86">
        <v>1</v>
      </c>
      <c r="W86" t="s">
        <v>148</v>
      </c>
      <c r="X86" t="s">
        <v>95</v>
      </c>
      <c r="Y86" t="s">
        <v>150</v>
      </c>
      <c r="AA86" t="s">
        <v>53</v>
      </c>
      <c r="AB86">
        <v>3</v>
      </c>
      <c r="AC86">
        <v>1</v>
      </c>
      <c r="AD86">
        <v>2</v>
      </c>
      <c r="AE86" t="s">
        <v>114</v>
      </c>
      <c r="AF86" t="s">
        <v>83</v>
      </c>
      <c r="AG86" t="s">
        <v>105</v>
      </c>
      <c r="AH86" t="s">
        <v>98</v>
      </c>
      <c r="AI86" t="s">
        <v>48</v>
      </c>
      <c r="AJ86">
        <v>1</v>
      </c>
      <c r="AL86">
        <v>2</v>
      </c>
      <c r="AM86" t="s">
        <v>89</v>
      </c>
      <c r="AQ86" t="s">
        <v>45</v>
      </c>
      <c r="AR86">
        <v>2</v>
      </c>
      <c r="AT86">
        <v>1</v>
      </c>
      <c r="AU86" t="s">
        <v>143</v>
      </c>
      <c r="AY86">
        <v>18</v>
      </c>
      <c r="AZ86">
        <v>70</v>
      </c>
      <c r="BA86">
        <v>120</v>
      </c>
      <c r="BB86">
        <v>2</v>
      </c>
    </row>
    <row r="87" spans="1:54" x14ac:dyDescent="0.25">
      <c r="A87" t="s">
        <v>492</v>
      </c>
      <c r="B87">
        <v>73</v>
      </c>
      <c r="C87" t="s">
        <v>53</v>
      </c>
      <c r="D87">
        <v>3</v>
      </c>
      <c r="E87">
        <v>2</v>
      </c>
      <c r="F87">
        <v>1</v>
      </c>
      <c r="G87" t="s">
        <v>54</v>
      </c>
      <c r="K87" t="s">
        <v>48</v>
      </c>
      <c r="L87">
        <v>2</v>
      </c>
      <c r="N87">
        <v>1</v>
      </c>
      <c r="O87" t="s">
        <v>89</v>
      </c>
      <c r="P87" t="s">
        <v>71</v>
      </c>
      <c r="S87" t="s">
        <v>43</v>
      </c>
      <c r="T87">
        <v>1</v>
      </c>
      <c r="V87">
        <v>1</v>
      </c>
      <c r="W87" t="s">
        <v>73</v>
      </c>
      <c r="X87" t="s">
        <v>139</v>
      </c>
      <c r="AA87" t="s">
        <v>56</v>
      </c>
      <c r="AB87">
        <v>1</v>
      </c>
      <c r="AD87">
        <v>1</v>
      </c>
      <c r="AE87" t="s">
        <v>57</v>
      </c>
      <c r="AF87" t="s">
        <v>69</v>
      </c>
      <c r="AI87" t="s">
        <v>45</v>
      </c>
      <c r="AJ87">
        <v>2</v>
      </c>
      <c r="AL87">
        <v>1</v>
      </c>
      <c r="AM87" t="s">
        <v>143</v>
      </c>
      <c r="AQ87" t="s">
        <v>63</v>
      </c>
      <c r="AR87">
        <v>3</v>
      </c>
      <c r="AT87">
        <v>2</v>
      </c>
      <c r="AU87" t="s">
        <v>72</v>
      </c>
      <c r="AV87" t="s">
        <v>149</v>
      </c>
      <c r="AY87">
        <v>12</v>
      </c>
      <c r="AZ87">
        <v>50</v>
      </c>
      <c r="BA87">
        <v>120</v>
      </c>
      <c r="BB87">
        <v>2</v>
      </c>
    </row>
    <row r="88" spans="1:54" x14ac:dyDescent="0.25">
      <c r="A88" s="4" t="s">
        <v>493</v>
      </c>
      <c r="B88">
        <v>87</v>
      </c>
      <c r="C88" t="s">
        <v>33</v>
      </c>
      <c r="D88">
        <v>3</v>
      </c>
      <c r="F88">
        <v>3</v>
      </c>
      <c r="G88" t="s">
        <v>34</v>
      </c>
      <c r="H88" t="s">
        <v>35</v>
      </c>
      <c r="I88" t="s">
        <v>135</v>
      </c>
      <c r="J88" t="s">
        <v>136</v>
      </c>
      <c r="K88" t="s">
        <v>43</v>
      </c>
      <c r="L88">
        <v>2</v>
      </c>
      <c r="N88">
        <v>1</v>
      </c>
      <c r="O88" t="s">
        <v>138</v>
      </c>
      <c r="P88" t="s">
        <v>74</v>
      </c>
      <c r="S88" t="s">
        <v>38</v>
      </c>
      <c r="T88">
        <v>1</v>
      </c>
      <c r="U88">
        <v>1</v>
      </c>
      <c r="V88">
        <v>1</v>
      </c>
      <c r="W88" t="s">
        <v>155</v>
      </c>
      <c r="AA88" t="s">
        <v>53</v>
      </c>
      <c r="AB88">
        <v>3</v>
      </c>
      <c r="AC88">
        <v>3</v>
      </c>
      <c r="AD88">
        <v>3</v>
      </c>
      <c r="AE88" t="s">
        <v>54</v>
      </c>
      <c r="AF88" t="s">
        <v>83</v>
      </c>
      <c r="AG88" t="s">
        <v>97</v>
      </c>
      <c r="AI88" t="s">
        <v>48</v>
      </c>
      <c r="AJ88">
        <v>3</v>
      </c>
      <c r="AL88">
        <v>1</v>
      </c>
      <c r="AM88" t="s">
        <v>89</v>
      </c>
      <c r="AQ88" t="s">
        <v>45</v>
      </c>
      <c r="AR88">
        <v>2</v>
      </c>
      <c r="AT88">
        <v>1</v>
      </c>
      <c r="AU88" t="s">
        <v>143</v>
      </c>
      <c r="AY88">
        <v>21</v>
      </c>
      <c r="AZ88">
        <v>68</v>
      </c>
      <c r="BA88">
        <v>120</v>
      </c>
      <c r="BB88">
        <v>2</v>
      </c>
    </row>
    <row r="89" spans="1:54" x14ac:dyDescent="0.25">
      <c r="A89" t="s">
        <v>494</v>
      </c>
      <c r="B89">
        <v>74</v>
      </c>
      <c r="C89" t="s">
        <v>53</v>
      </c>
      <c r="D89">
        <v>3</v>
      </c>
      <c r="E89">
        <v>2</v>
      </c>
      <c r="F89">
        <v>3</v>
      </c>
      <c r="G89" t="s">
        <v>54</v>
      </c>
      <c r="H89" t="s">
        <v>83</v>
      </c>
      <c r="I89" t="s">
        <v>105</v>
      </c>
      <c r="J89" t="s">
        <v>98</v>
      </c>
      <c r="K89" t="s">
        <v>48</v>
      </c>
      <c r="L89">
        <v>1</v>
      </c>
      <c r="N89">
        <v>1</v>
      </c>
      <c r="O89" t="s">
        <v>89</v>
      </c>
      <c r="P89" t="s">
        <v>50</v>
      </c>
      <c r="S89" t="s">
        <v>43</v>
      </c>
      <c r="T89">
        <v>1</v>
      </c>
      <c r="V89">
        <v>1</v>
      </c>
      <c r="W89" t="s">
        <v>73</v>
      </c>
      <c r="X89" t="s">
        <v>74</v>
      </c>
      <c r="Y89" t="s">
        <v>75</v>
      </c>
      <c r="AA89" t="s">
        <v>56</v>
      </c>
      <c r="AB89">
        <v>3</v>
      </c>
      <c r="AD89">
        <v>3</v>
      </c>
      <c r="AE89" t="s">
        <v>57</v>
      </c>
      <c r="AF89" t="s">
        <v>124</v>
      </c>
      <c r="AG89" t="s">
        <v>85</v>
      </c>
      <c r="AI89" t="s">
        <v>45</v>
      </c>
      <c r="AJ89">
        <v>2</v>
      </c>
      <c r="AL89">
        <v>2</v>
      </c>
      <c r="AM89" t="s">
        <v>143</v>
      </c>
      <c r="AQ89" t="s">
        <v>38</v>
      </c>
      <c r="AR89">
        <v>3</v>
      </c>
      <c r="AS89">
        <v>2</v>
      </c>
      <c r="AT89">
        <v>2</v>
      </c>
      <c r="AU89" t="s">
        <v>39</v>
      </c>
      <c r="AV89" t="s">
        <v>70</v>
      </c>
      <c r="AW89" t="s">
        <v>156</v>
      </c>
      <c r="AX89" t="s">
        <v>159</v>
      </c>
      <c r="AY89">
        <v>26</v>
      </c>
      <c r="AZ89">
        <v>104</v>
      </c>
      <c r="BA89">
        <v>120</v>
      </c>
      <c r="BB89">
        <v>2</v>
      </c>
    </row>
    <row r="90" spans="1:54" x14ac:dyDescent="0.25">
      <c r="A90" t="s">
        <v>495</v>
      </c>
      <c r="B90">
        <v>88</v>
      </c>
      <c r="C90" t="s">
        <v>33</v>
      </c>
      <c r="D90">
        <v>3</v>
      </c>
      <c r="F90">
        <v>3</v>
      </c>
      <c r="G90" t="s">
        <v>34</v>
      </c>
      <c r="H90" t="s">
        <v>66</v>
      </c>
      <c r="I90" t="s">
        <v>134</v>
      </c>
      <c r="J90" t="s">
        <v>37</v>
      </c>
      <c r="K90" t="s">
        <v>63</v>
      </c>
      <c r="L90">
        <v>1</v>
      </c>
      <c r="N90">
        <v>1</v>
      </c>
      <c r="O90" t="s">
        <v>148</v>
      </c>
      <c r="P90" t="s">
        <v>149</v>
      </c>
      <c r="Q90" t="s">
        <v>104</v>
      </c>
      <c r="S90" t="s">
        <v>38</v>
      </c>
      <c r="T90">
        <v>1</v>
      </c>
      <c r="U90">
        <v>1</v>
      </c>
      <c r="V90">
        <v>1</v>
      </c>
      <c r="W90" t="s">
        <v>39</v>
      </c>
      <c r="X90" t="s">
        <v>96</v>
      </c>
      <c r="Y90" t="s">
        <v>156</v>
      </c>
      <c r="Z90" t="s">
        <v>158</v>
      </c>
      <c r="AA90" t="s">
        <v>53</v>
      </c>
      <c r="AB90">
        <v>1</v>
      </c>
      <c r="AC90">
        <v>1</v>
      </c>
      <c r="AD90">
        <v>3</v>
      </c>
      <c r="AE90" t="s">
        <v>54</v>
      </c>
      <c r="AF90" t="s">
        <v>83</v>
      </c>
      <c r="AI90" t="s">
        <v>48</v>
      </c>
      <c r="AJ90">
        <v>3</v>
      </c>
      <c r="AL90">
        <v>1</v>
      </c>
      <c r="AM90" t="s">
        <v>89</v>
      </c>
      <c r="AQ90" t="s">
        <v>45</v>
      </c>
      <c r="AR90">
        <v>3</v>
      </c>
      <c r="AT90">
        <v>3</v>
      </c>
      <c r="AU90" t="s">
        <v>47</v>
      </c>
      <c r="AV90" t="s">
        <v>76</v>
      </c>
      <c r="AW90" t="s">
        <v>145</v>
      </c>
      <c r="AX90" t="s">
        <v>94</v>
      </c>
      <c r="AY90">
        <v>24</v>
      </c>
      <c r="AZ90">
        <v>80</v>
      </c>
      <c r="BA90">
        <v>120</v>
      </c>
      <c r="BB90">
        <v>2</v>
      </c>
    </row>
    <row r="91" spans="1:54" x14ac:dyDescent="0.25">
      <c r="A91" t="s">
        <v>496</v>
      </c>
      <c r="B91">
        <v>89</v>
      </c>
      <c r="C91" t="s">
        <v>43</v>
      </c>
      <c r="D91">
        <v>3</v>
      </c>
      <c r="F91">
        <v>1</v>
      </c>
      <c r="G91" t="s">
        <v>138</v>
      </c>
      <c r="H91" t="s">
        <v>99</v>
      </c>
      <c r="I91" t="s">
        <v>140</v>
      </c>
      <c r="J91" t="s">
        <v>101</v>
      </c>
      <c r="K91" t="s">
        <v>63</v>
      </c>
      <c r="L91">
        <v>2</v>
      </c>
      <c r="N91">
        <v>1</v>
      </c>
      <c r="O91" t="s">
        <v>148</v>
      </c>
      <c r="S91" t="s">
        <v>38</v>
      </c>
      <c r="T91">
        <v>3</v>
      </c>
      <c r="U91">
        <v>3</v>
      </c>
      <c r="V91">
        <v>1</v>
      </c>
      <c r="W91" t="s">
        <v>39</v>
      </c>
      <c r="X91" t="s">
        <v>40</v>
      </c>
      <c r="Y91" t="s">
        <v>157</v>
      </c>
      <c r="Z91" t="s">
        <v>42</v>
      </c>
      <c r="AA91" t="s">
        <v>53</v>
      </c>
      <c r="AB91">
        <v>1</v>
      </c>
      <c r="AC91">
        <v>1</v>
      </c>
      <c r="AD91">
        <v>3</v>
      </c>
      <c r="AE91" t="s">
        <v>114</v>
      </c>
      <c r="AF91" t="s">
        <v>83</v>
      </c>
      <c r="AG91" t="s">
        <v>97</v>
      </c>
      <c r="AI91" t="s">
        <v>48</v>
      </c>
      <c r="AJ91">
        <v>3</v>
      </c>
      <c r="AL91">
        <v>2</v>
      </c>
      <c r="AM91" t="s">
        <v>89</v>
      </c>
      <c r="AQ91" t="s">
        <v>45</v>
      </c>
      <c r="AR91">
        <v>3</v>
      </c>
      <c r="AT91">
        <v>1</v>
      </c>
      <c r="AU91" t="s">
        <v>47</v>
      </c>
      <c r="AY91">
        <v>22</v>
      </c>
      <c r="AZ91">
        <v>66</v>
      </c>
      <c r="BA91">
        <v>120</v>
      </c>
      <c r="BB91">
        <v>2</v>
      </c>
    </row>
    <row r="92" spans="1:54" x14ac:dyDescent="0.25">
      <c r="A92" t="s">
        <v>497</v>
      </c>
      <c r="B92">
        <v>90</v>
      </c>
      <c r="C92" t="s">
        <v>56</v>
      </c>
      <c r="D92">
        <v>1</v>
      </c>
      <c r="F92">
        <v>1</v>
      </c>
      <c r="G92" t="s">
        <v>57</v>
      </c>
      <c r="H92" t="s">
        <v>124</v>
      </c>
      <c r="K92" t="s">
        <v>33</v>
      </c>
      <c r="L92">
        <v>3</v>
      </c>
      <c r="N92">
        <v>2</v>
      </c>
      <c r="O92" t="s">
        <v>34</v>
      </c>
      <c r="S92" t="s">
        <v>43</v>
      </c>
      <c r="T92">
        <v>3</v>
      </c>
      <c r="V92">
        <v>2</v>
      </c>
      <c r="W92" t="s">
        <v>138</v>
      </c>
      <c r="X92" t="s">
        <v>74</v>
      </c>
      <c r="Y92" t="s">
        <v>75</v>
      </c>
      <c r="Z92" t="s">
        <v>142</v>
      </c>
      <c r="AA92" t="s">
        <v>53</v>
      </c>
      <c r="AB92">
        <v>3</v>
      </c>
      <c r="AC92">
        <v>1</v>
      </c>
      <c r="AD92">
        <v>2</v>
      </c>
      <c r="AE92" t="s">
        <v>54</v>
      </c>
      <c r="AF92" t="s">
        <v>83</v>
      </c>
      <c r="AG92" t="s">
        <v>97</v>
      </c>
      <c r="AI92" t="s">
        <v>48</v>
      </c>
      <c r="AJ92">
        <v>1</v>
      </c>
      <c r="AL92">
        <v>1</v>
      </c>
      <c r="AM92" t="s">
        <v>89</v>
      </c>
      <c r="AN92" t="s">
        <v>50</v>
      </c>
      <c r="AQ92" t="s">
        <v>63</v>
      </c>
      <c r="AR92">
        <v>2</v>
      </c>
      <c r="AT92">
        <v>2</v>
      </c>
      <c r="AU92" t="s">
        <v>148</v>
      </c>
      <c r="AY92">
        <v>18</v>
      </c>
      <c r="AZ92">
        <v>79</v>
      </c>
      <c r="BA92">
        <v>120</v>
      </c>
      <c r="BB92">
        <v>2</v>
      </c>
    </row>
    <row r="93" spans="1:54" x14ac:dyDescent="0.25">
      <c r="A93" t="s">
        <v>498</v>
      </c>
      <c r="B93">
        <v>91</v>
      </c>
      <c r="C93" t="s">
        <v>53</v>
      </c>
      <c r="D93">
        <v>3</v>
      </c>
      <c r="E93">
        <v>1</v>
      </c>
      <c r="F93">
        <v>1</v>
      </c>
      <c r="G93" t="s">
        <v>54</v>
      </c>
      <c r="H93" t="s">
        <v>55</v>
      </c>
      <c r="I93" t="s">
        <v>97</v>
      </c>
      <c r="J93" t="s">
        <v>118</v>
      </c>
      <c r="K93" t="s">
        <v>48</v>
      </c>
      <c r="L93">
        <v>3</v>
      </c>
      <c r="N93">
        <v>1</v>
      </c>
      <c r="O93" t="s">
        <v>89</v>
      </c>
      <c r="P93" t="s">
        <v>50</v>
      </c>
      <c r="S93" t="s">
        <v>63</v>
      </c>
      <c r="T93">
        <v>1</v>
      </c>
      <c r="V93">
        <v>1</v>
      </c>
      <c r="W93" t="s">
        <v>72</v>
      </c>
      <c r="X93" t="s">
        <v>149</v>
      </c>
      <c r="Y93" t="s">
        <v>151</v>
      </c>
      <c r="AA93" t="s">
        <v>56</v>
      </c>
      <c r="AB93">
        <v>3</v>
      </c>
      <c r="AD93">
        <v>1</v>
      </c>
      <c r="AE93" t="s">
        <v>123</v>
      </c>
      <c r="AF93" t="s">
        <v>69</v>
      </c>
      <c r="AG93" t="s">
        <v>87</v>
      </c>
      <c r="AH93" t="s">
        <v>128</v>
      </c>
      <c r="AI93" t="s">
        <v>33</v>
      </c>
      <c r="AJ93">
        <v>3</v>
      </c>
      <c r="AL93">
        <v>1</v>
      </c>
      <c r="AM93" t="s">
        <v>34</v>
      </c>
      <c r="AQ93" t="s">
        <v>45</v>
      </c>
      <c r="AR93">
        <v>2</v>
      </c>
      <c r="AT93">
        <v>1</v>
      </c>
      <c r="AU93" t="s">
        <v>47</v>
      </c>
      <c r="AY93">
        <v>18</v>
      </c>
      <c r="AZ93">
        <v>71</v>
      </c>
      <c r="BA93">
        <v>120</v>
      </c>
      <c r="BB93">
        <v>2</v>
      </c>
    </row>
    <row r="94" spans="1:54" x14ac:dyDescent="0.25">
      <c r="A94" t="s">
        <v>499</v>
      </c>
      <c r="B94">
        <v>92</v>
      </c>
      <c r="C94" t="s">
        <v>56</v>
      </c>
      <c r="D94">
        <v>3</v>
      </c>
      <c r="F94">
        <v>3</v>
      </c>
      <c r="G94" t="s">
        <v>57</v>
      </c>
      <c r="H94" t="s">
        <v>124</v>
      </c>
      <c r="I94" t="s">
        <v>126</v>
      </c>
      <c r="J94" t="s">
        <v>128</v>
      </c>
      <c r="K94" t="s">
        <v>33</v>
      </c>
      <c r="L94">
        <v>2</v>
      </c>
      <c r="N94">
        <v>1</v>
      </c>
      <c r="O94" t="s">
        <v>65</v>
      </c>
      <c r="S94" t="s">
        <v>38</v>
      </c>
      <c r="T94">
        <v>1</v>
      </c>
      <c r="U94">
        <v>1</v>
      </c>
      <c r="V94">
        <v>1</v>
      </c>
      <c r="W94" t="s">
        <v>155</v>
      </c>
      <c r="AA94" t="s">
        <v>53</v>
      </c>
      <c r="AB94">
        <v>3</v>
      </c>
      <c r="AC94">
        <v>1</v>
      </c>
      <c r="AD94">
        <v>3</v>
      </c>
      <c r="AE94" t="s">
        <v>114</v>
      </c>
      <c r="AF94" t="s">
        <v>55</v>
      </c>
      <c r="AG94" t="s">
        <v>105</v>
      </c>
      <c r="AI94" t="s">
        <v>48</v>
      </c>
      <c r="AJ94">
        <v>3</v>
      </c>
      <c r="AL94">
        <v>1</v>
      </c>
      <c r="AM94" t="s">
        <v>89</v>
      </c>
      <c r="AN94" t="s">
        <v>84</v>
      </c>
      <c r="AQ94" t="s">
        <v>63</v>
      </c>
      <c r="AR94">
        <v>1</v>
      </c>
      <c r="AT94">
        <v>1</v>
      </c>
      <c r="AU94" t="s">
        <v>72</v>
      </c>
      <c r="AY94">
        <v>17</v>
      </c>
      <c r="AZ94">
        <v>57</v>
      </c>
      <c r="BA94">
        <v>120</v>
      </c>
      <c r="BB94">
        <v>2</v>
      </c>
    </row>
    <row r="95" spans="1:54" x14ac:dyDescent="0.25">
      <c r="A95" t="s">
        <v>500</v>
      </c>
      <c r="B95">
        <v>93</v>
      </c>
      <c r="C95" t="s">
        <v>53</v>
      </c>
      <c r="D95">
        <v>2</v>
      </c>
      <c r="E95">
        <v>3</v>
      </c>
      <c r="F95">
        <v>3</v>
      </c>
      <c r="G95" t="s">
        <v>54</v>
      </c>
      <c r="H95" t="s">
        <v>83</v>
      </c>
      <c r="I95" t="s">
        <v>105</v>
      </c>
      <c r="K95" t="s">
        <v>48</v>
      </c>
      <c r="L95">
        <v>1</v>
      </c>
      <c r="N95">
        <v>1</v>
      </c>
      <c r="O95" t="s">
        <v>129</v>
      </c>
      <c r="P95" t="s">
        <v>84</v>
      </c>
      <c r="Q95" t="s">
        <v>90</v>
      </c>
      <c r="S95" t="s">
        <v>63</v>
      </c>
      <c r="T95">
        <v>1</v>
      </c>
      <c r="V95">
        <v>1</v>
      </c>
      <c r="W95" t="s">
        <v>72</v>
      </c>
      <c r="AA95" t="s">
        <v>56</v>
      </c>
      <c r="AB95">
        <v>3</v>
      </c>
      <c r="AD95">
        <v>1</v>
      </c>
      <c r="AE95" t="s">
        <v>57</v>
      </c>
      <c r="AF95" t="s">
        <v>125</v>
      </c>
      <c r="AG95" t="s">
        <v>85</v>
      </c>
      <c r="AH95" t="s">
        <v>127</v>
      </c>
      <c r="AI95" t="s">
        <v>43</v>
      </c>
      <c r="AJ95">
        <v>3</v>
      </c>
      <c r="AL95">
        <v>1</v>
      </c>
      <c r="AM95" t="s">
        <v>44</v>
      </c>
      <c r="AN95" t="s">
        <v>99</v>
      </c>
      <c r="AO95" t="s">
        <v>75</v>
      </c>
      <c r="AQ95" t="s">
        <v>45</v>
      </c>
      <c r="AR95">
        <v>2</v>
      </c>
      <c r="AT95">
        <v>1</v>
      </c>
      <c r="AU95" t="s">
        <v>86</v>
      </c>
      <c r="AY95">
        <v>19</v>
      </c>
      <c r="AZ95">
        <v>68</v>
      </c>
      <c r="BA95">
        <v>120</v>
      </c>
      <c r="BB95">
        <v>2</v>
      </c>
    </row>
    <row r="96" spans="1:54" x14ac:dyDescent="0.25">
      <c r="A96" t="s">
        <v>501</v>
      </c>
      <c r="B96">
        <v>94</v>
      </c>
      <c r="C96" t="s">
        <v>56</v>
      </c>
      <c r="D96">
        <v>2</v>
      </c>
      <c r="F96">
        <v>1</v>
      </c>
      <c r="G96" t="s">
        <v>57</v>
      </c>
      <c r="H96" t="s">
        <v>125</v>
      </c>
      <c r="I96" t="s">
        <v>85</v>
      </c>
      <c r="K96" t="s">
        <v>43</v>
      </c>
      <c r="L96">
        <v>3</v>
      </c>
      <c r="N96">
        <v>1</v>
      </c>
      <c r="O96" t="s">
        <v>44</v>
      </c>
      <c r="P96" t="s">
        <v>99</v>
      </c>
      <c r="Q96" t="s">
        <v>140</v>
      </c>
      <c r="R96" t="s">
        <v>142</v>
      </c>
      <c r="S96" t="s">
        <v>38</v>
      </c>
      <c r="T96">
        <v>1</v>
      </c>
      <c r="U96">
        <v>1</v>
      </c>
      <c r="V96">
        <v>1</v>
      </c>
      <c r="W96" t="s">
        <v>155</v>
      </c>
      <c r="X96" t="s">
        <v>96</v>
      </c>
      <c r="Y96" t="s">
        <v>157</v>
      </c>
      <c r="AA96" t="s">
        <v>53</v>
      </c>
      <c r="AB96">
        <v>2</v>
      </c>
      <c r="AC96">
        <v>1</v>
      </c>
      <c r="AD96">
        <v>3</v>
      </c>
      <c r="AE96" t="s">
        <v>54</v>
      </c>
      <c r="AF96" t="s">
        <v>55</v>
      </c>
      <c r="AI96" t="s">
        <v>48</v>
      </c>
      <c r="AJ96">
        <v>2</v>
      </c>
      <c r="AL96">
        <v>1</v>
      </c>
      <c r="AM96" t="s">
        <v>89</v>
      </c>
      <c r="AQ96" t="s">
        <v>63</v>
      </c>
      <c r="AR96">
        <v>2</v>
      </c>
      <c r="AT96">
        <v>1</v>
      </c>
      <c r="AU96" t="s">
        <v>72</v>
      </c>
      <c r="AY96">
        <v>16</v>
      </c>
      <c r="AZ96">
        <v>61</v>
      </c>
      <c r="BA96">
        <v>120</v>
      </c>
      <c r="BB96">
        <v>2</v>
      </c>
    </row>
    <row r="97" spans="1:54" x14ac:dyDescent="0.25">
      <c r="A97" t="s">
        <v>502</v>
      </c>
      <c r="B97">
        <v>95</v>
      </c>
      <c r="C97" t="s">
        <v>53</v>
      </c>
      <c r="D97">
        <v>3</v>
      </c>
      <c r="E97">
        <v>3</v>
      </c>
      <c r="F97">
        <v>1</v>
      </c>
      <c r="G97" t="s">
        <v>54</v>
      </c>
      <c r="H97" t="s">
        <v>83</v>
      </c>
      <c r="I97" t="s">
        <v>117</v>
      </c>
      <c r="J97" t="s">
        <v>98</v>
      </c>
      <c r="K97" t="s">
        <v>48</v>
      </c>
      <c r="L97">
        <v>1</v>
      </c>
      <c r="N97">
        <v>1</v>
      </c>
      <c r="O97" t="s">
        <v>89</v>
      </c>
      <c r="P97" t="s">
        <v>50</v>
      </c>
      <c r="Q97" t="s">
        <v>51</v>
      </c>
      <c r="S97" t="s">
        <v>63</v>
      </c>
      <c r="T97">
        <v>3</v>
      </c>
      <c r="V97">
        <v>1</v>
      </c>
      <c r="W97" t="s">
        <v>103</v>
      </c>
      <c r="X97" t="s">
        <v>95</v>
      </c>
      <c r="Y97" t="s">
        <v>104</v>
      </c>
      <c r="Z97" t="s">
        <v>152</v>
      </c>
      <c r="AA97" t="s">
        <v>56</v>
      </c>
      <c r="AB97">
        <v>2</v>
      </c>
      <c r="AD97">
        <v>3</v>
      </c>
      <c r="AE97" t="s">
        <v>57</v>
      </c>
      <c r="AF97" t="s">
        <v>69</v>
      </c>
      <c r="AG97" t="s">
        <v>85</v>
      </c>
      <c r="AH97" t="s">
        <v>127</v>
      </c>
      <c r="AI97" t="s">
        <v>45</v>
      </c>
      <c r="AJ97">
        <v>2</v>
      </c>
      <c r="AL97">
        <v>1</v>
      </c>
      <c r="AM97" t="s">
        <v>86</v>
      </c>
      <c r="AN97" t="s">
        <v>76</v>
      </c>
      <c r="AQ97" t="s">
        <v>38</v>
      </c>
      <c r="AR97">
        <v>1</v>
      </c>
      <c r="AS97">
        <v>1</v>
      </c>
      <c r="AT97">
        <v>2</v>
      </c>
      <c r="AU97" t="s">
        <v>155</v>
      </c>
      <c r="AY97">
        <v>23</v>
      </c>
      <c r="AZ97">
        <v>105</v>
      </c>
      <c r="BA97">
        <v>120</v>
      </c>
      <c r="BB97">
        <v>2</v>
      </c>
    </row>
    <row r="98" spans="1:54" x14ac:dyDescent="0.25">
      <c r="A98" t="s">
        <v>503</v>
      </c>
      <c r="B98">
        <v>96</v>
      </c>
      <c r="C98" t="s">
        <v>53</v>
      </c>
      <c r="D98">
        <v>2</v>
      </c>
      <c r="E98">
        <v>1</v>
      </c>
      <c r="F98">
        <v>1</v>
      </c>
      <c r="G98" t="s">
        <v>114</v>
      </c>
      <c r="K98" t="s">
        <v>48</v>
      </c>
      <c r="L98">
        <v>3</v>
      </c>
      <c r="N98">
        <v>3</v>
      </c>
      <c r="O98" t="s">
        <v>89</v>
      </c>
      <c r="P98" t="s">
        <v>50</v>
      </c>
      <c r="Q98" t="s">
        <v>51</v>
      </c>
      <c r="R98" t="s">
        <v>132</v>
      </c>
      <c r="S98" t="s">
        <v>63</v>
      </c>
      <c r="T98">
        <v>1</v>
      </c>
      <c r="V98">
        <v>1</v>
      </c>
      <c r="W98" t="s">
        <v>72</v>
      </c>
      <c r="X98" t="s">
        <v>149</v>
      </c>
      <c r="AA98" t="s">
        <v>33</v>
      </c>
      <c r="AB98">
        <v>3</v>
      </c>
      <c r="AD98">
        <v>1</v>
      </c>
      <c r="AE98" t="s">
        <v>34</v>
      </c>
      <c r="AF98" t="s">
        <v>35</v>
      </c>
      <c r="AG98" t="s">
        <v>134</v>
      </c>
      <c r="AH98" t="s">
        <v>136</v>
      </c>
      <c r="AI98" t="s">
        <v>43</v>
      </c>
      <c r="AJ98">
        <v>2</v>
      </c>
      <c r="AL98">
        <v>1</v>
      </c>
      <c r="AM98" t="s">
        <v>44</v>
      </c>
      <c r="AN98" t="s">
        <v>99</v>
      </c>
      <c r="AO98" t="s">
        <v>100</v>
      </c>
      <c r="AQ98" t="s">
        <v>45</v>
      </c>
      <c r="AR98">
        <v>3</v>
      </c>
      <c r="AT98">
        <v>3</v>
      </c>
      <c r="AU98" t="s">
        <v>47</v>
      </c>
      <c r="AV98" t="s">
        <v>144</v>
      </c>
      <c r="AW98" t="s">
        <v>102</v>
      </c>
      <c r="AX98" t="s">
        <v>147</v>
      </c>
      <c r="AY98">
        <v>32</v>
      </c>
      <c r="AZ98">
        <v>142</v>
      </c>
      <c r="BA98">
        <v>120</v>
      </c>
      <c r="BB98">
        <v>2</v>
      </c>
    </row>
    <row r="99" spans="1:54" x14ac:dyDescent="0.25">
      <c r="A99" t="s">
        <v>504</v>
      </c>
      <c r="B99">
        <v>97</v>
      </c>
      <c r="C99" t="s">
        <v>33</v>
      </c>
      <c r="D99">
        <v>3</v>
      </c>
      <c r="F99">
        <v>3</v>
      </c>
      <c r="G99" t="s">
        <v>34</v>
      </c>
      <c r="H99" t="s">
        <v>35</v>
      </c>
      <c r="I99" t="s">
        <v>134</v>
      </c>
      <c r="K99" t="s">
        <v>43</v>
      </c>
      <c r="L99">
        <v>1</v>
      </c>
      <c r="N99">
        <v>1</v>
      </c>
      <c r="O99" t="s">
        <v>138</v>
      </c>
      <c r="S99" t="s">
        <v>38</v>
      </c>
      <c r="T99">
        <v>3</v>
      </c>
      <c r="U99">
        <v>1</v>
      </c>
      <c r="V99">
        <v>1</v>
      </c>
      <c r="W99" t="s">
        <v>155</v>
      </c>
      <c r="X99" t="s">
        <v>40</v>
      </c>
      <c r="AA99" t="s">
        <v>53</v>
      </c>
      <c r="AB99">
        <v>2</v>
      </c>
      <c r="AC99">
        <v>1</v>
      </c>
      <c r="AD99">
        <v>2</v>
      </c>
      <c r="AE99" t="s">
        <v>54</v>
      </c>
      <c r="AI99" t="s">
        <v>48</v>
      </c>
      <c r="AJ99">
        <v>3</v>
      </c>
      <c r="AL99">
        <v>3</v>
      </c>
      <c r="AM99" t="s">
        <v>89</v>
      </c>
      <c r="AN99" t="s">
        <v>84</v>
      </c>
      <c r="AQ99" t="s">
        <v>63</v>
      </c>
      <c r="AR99">
        <v>2</v>
      </c>
      <c r="AT99">
        <v>1</v>
      </c>
      <c r="AU99" t="s">
        <v>148</v>
      </c>
      <c r="AV99" t="s">
        <v>95</v>
      </c>
      <c r="AW99" t="s">
        <v>104</v>
      </c>
      <c r="AY99">
        <v>19</v>
      </c>
      <c r="AZ99">
        <v>73</v>
      </c>
      <c r="BA99">
        <v>120</v>
      </c>
      <c r="BB99">
        <v>2</v>
      </c>
    </row>
    <row r="100" spans="1:54" x14ac:dyDescent="0.25">
      <c r="A100" t="s">
        <v>505</v>
      </c>
      <c r="B100">
        <v>98</v>
      </c>
      <c r="C100" t="s">
        <v>53</v>
      </c>
      <c r="D100">
        <v>3</v>
      </c>
      <c r="E100">
        <v>3</v>
      </c>
      <c r="F100">
        <v>3</v>
      </c>
      <c r="G100" t="s">
        <v>54</v>
      </c>
      <c r="H100" t="s">
        <v>83</v>
      </c>
      <c r="K100" t="s">
        <v>48</v>
      </c>
      <c r="L100">
        <v>1</v>
      </c>
      <c r="N100">
        <v>1</v>
      </c>
      <c r="O100" t="s">
        <v>89</v>
      </c>
      <c r="S100" t="s">
        <v>63</v>
      </c>
      <c r="T100">
        <v>1</v>
      </c>
      <c r="V100">
        <v>1</v>
      </c>
      <c r="W100" t="s">
        <v>72</v>
      </c>
      <c r="X100" t="s">
        <v>149</v>
      </c>
      <c r="AA100" t="s">
        <v>33</v>
      </c>
      <c r="AB100">
        <v>3</v>
      </c>
      <c r="AD100">
        <v>2</v>
      </c>
      <c r="AE100" t="s">
        <v>34</v>
      </c>
      <c r="AF100" t="s">
        <v>66</v>
      </c>
      <c r="AI100" t="s">
        <v>45</v>
      </c>
      <c r="AJ100">
        <v>3</v>
      </c>
      <c r="AL100">
        <v>3</v>
      </c>
      <c r="AM100" t="s">
        <v>47</v>
      </c>
      <c r="AN100" t="s">
        <v>76</v>
      </c>
      <c r="AO100" t="s">
        <v>93</v>
      </c>
      <c r="AP100" t="s">
        <v>94</v>
      </c>
      <c r="AQ100" t="s">
        <v>38</v>
      </c>
      <c r="AR100">
        <v>1</v>
      </c>
      <c r="AS100">
        <v>1</v>
      </c>
      <c r="AT100">
        <v>1</v>
      </c>
      <c r="AU100" t="s">
        <v>155</v>
      </c>
      <c r="AV100" t="s">
        <v>70</v>
      </c>
      <c r="AY100">
        <v>20</v>
      </c>
      <c r="AZ100">
        <v>55</v>
      </c>
      <c r="BA100">
        <v>120</v>
      </c>
      <c r="BB100">
        <v>2</v>
      </c>
    </row>
    <row r="101" spans="1:54" x14ac:dyDescent="0.25">
      <c r="A101" t="s">
        <v>506</v>
      </c>
      <c r="B101">
        <v>99</v>
      </c>
      <c r="C101" t="s">
        <v>43</v>
      </c>
      <c r="D101">
        <v>3</v>
      </c>
      <c r="F101">
        <v>2</v>
      </c>
      <c r="G101" t="s">
        <v>138</v>
      </c>
      <c r="H101" t="s">
        <v>99</v>
      </c>
      <c r="I101" t="s">
        <v>75</v>
      </c>
      <c r="J101" t="s">
        <v>142</v>
      </c>
      <c r="K101" t="s">
        <v>45</v>
      </c>
      <c r="L101">
        <v>2</v>
      </c>
      <c r="N101">
        <v>1</v>
      </c>
      <c r="O101" t="s">
        <v>47</v>
      </c>
      <c r="S101" t="s">
        <v>38</v>
      </c>
      <c r="T101">
        <v>2</v>
      </c>
      <c r="U101">
        <v>1</v>
      </c>
      <c r="V101">
        <v>3</v>
      </c>
      <c r="W101" t="s">
        <v>155</v>
      </c>
      <c r="X101" t="s">
        <v>40</v>
      </c>
      <c r="Y101" t="s">
        <v>157</v>
      </c>
      <c r="Z101" t="s">
        <v>42</v>
      </c>
      <c r="AA101" t="s">
        <v>53</v>
      </c>
      <c r="AB101">
        <v>2</v>
      </c>
      <c r="AC101">
        <v>1</v>
      </c>
      <c r="AD101">
        <v>2</v>
      </c>
      <c r="AE101" t="s">
        <v>54</v>
      </c>
      <c r="AF101" t="s">
        <v>83</v>
      </c>
      <c r="AI101" t="s">
        <v>48</v>
      </c>
      <c r="AJ101">
        <v>1</v>
      </c>
      <c r="AL101">
        <v>1</v>
      </c>
      <c r="AM101" t="s">
        <v>89</v>
      </c>
      <c r="AN101" t="s">
        <v>50</v>
      </c>
      <c r="AO101" t="s">
        <v>130</v>
      </c>
      <c r="AQ101" t="s">
        <v>63</v>
      </c>
      <c r="AR101">
        <v>2</v>
      </c>
      <c r="AT101">
        <v>1</v>
      </c>
      <c r="AU101" t="s">
        <v>72</v>
      </c>
      <c r="AV101" t="s">
        <v>91</v>
      </c>
      <c r="AW101" t="s">
        <v>151</v>
      </c>
      <c r="AX101" t="s">
        <v>154</v>
      </c>
      <c r="AY101">
        <v>22</v>
      </c>
      <c r="AZ101">
        <v>75</v>
      </c>
      <c r="BA101">
        <v>120</v>
      </c>
      <c r="BB101">
        <v>2</v>
      </c>
    </row>
    <row r="102" spans="1:54" x14ac:dyDescent="0.25">
      <c r="A102" t="s">
        <v>507</v>
      </c>
      <c r="B102">
        <v>100</v>
      </c>
      <c r="C102" t="s">
        <v>53</v>
      </c>
      <c r="D102">
        <v>2</v>
      </c>
      <c r="E102">
        <v>2</v>
      </c>
      <c r="F102">
        <v>1</v>
      </c>
      <c r="G102" t="s">
        <v>115</v>
      </c>
      <c r="K102" t="s">
        <v>48</v>
      </c>
      <c r="L102">
        <v>2</v>
      </c>
      <c r="N102">
        <v>1</v>
      </c>
      <c r="O102" t="s">
        <v>129</v>
      </c>
      <c r="P102" t="s">
        <v>71</v>
      </c>
      <c r="Q102" t="s">
        <v>130</v>
      </c>
      <c r="R102" t="s">
        <v>131</v>
      </c>
      <c r="S102" t="s">
        <v>38</v>
      </c>
      <c r="T102">
        <v>2</v>
      </c>
      <c r="U102">
        <v>1</v>
      </c>
      <c r="V102">
        <v>2</v>
      </c>
      <c r="W102" t="s">
        <v>67</v>
      </c>
      <c r="X102" t="s">
        <v>70</v>
      </c>
      <c r="AA102" t="s">
        <v>56</v>
      </c>
      <c r="AB102">
        <v>2</v>
      </c>
      <c r="AD102">
        <v>2</v>
      </c>
      <c r="AE102" t="s">
        <v>57</v>
      </c>
      <c r="AF102" t="s">
        <v>69</v>
      </c>
      <c r="AI102" t="s">
        <v>33</v>
      </c>
      <c r="AJ102">
        <v>2</v>
      </c>
      <c r="AL102">
        <v>1</v>
      </c>
      <c r="AM102" t="s">
        <v>65</v>
      </c>
      <c r="AN102" t="s">
        <v>133</v>
      </c>
      <c r="AQ102" t="s">
        <v>43</v>
      </c>
      <c r="AR102">
        <v>3</v>
      </c>
      <c r="AT102">
        <v>1</v>
      </c>
      <c r="AU102" t="s">
        <v>73</v>
      </c>
      <c r="AY102">
        <v>16</v>
      </c>
      <c r="AZ102">
        <v>79</v>
      </c>
      <c r="BA102">
        <v>120</v>
      </c>
      <c r="BB102">
        <v>2</v>
      </c>
    </row>
    <row r="103" spans="1:54" x14ac:dyDescent="0.25">
      <c r="A103" t="s">
        <v>508</v>
      </c>
      <c r="B103">
        <v>101</v>
      </c>
      <c r="C103" t="s">
        <v>56</v>
      </c>
      <c r="D103">
        <v>1</v>
      </c>
      <c r="F103">
        <v>1</v>
      </c>
      <c r="G103" t="s">
        <v>57</v>
      </c>
      <c r="H103" t="s">
        <v>124</v>
      </c>
      <c r="K103" t="s">
        <v>33</v>
      </c>
      <c r="L103">
        <v>3</v>
      </c>
      <c r="N103">
        <v>3</v>
      </c>
      <c r="O103" t="s">
        <v>65</v>
      </c>
      <c r="P103" t="s">
        <v>35</v>
      </c>
      <c r="Q103" t="s">
        <v>36</v>
      </c>
      <c r="R103" t="s">
        <v>136</v>
      </c>
      <c r="S103" t="s">
        <v>45</v>
      </c>
      <c r="T103">
        <v>3</v>
      </c>
      <c r="V103">
        <v>1</v>
      </c>
      <c r="W103" t="s">
        <v>47</v>
      </c>
      <c r="X103" t="s">
        <v>144</v>
      </c>
      <c r="AA103" t="s">
        <v>53</v>
      </c>
      <c r="AB103">
        <v>3</v>
      </c>
      <c r="AC103">
        <v>3</v>
      </c>
      <c r="AD103">
        <v>3</v>
      </c>
      <c r="AE103" t="s">
        <v>54</v>
      </c>
      <c r="AI103" t="s">
        <v>48</v>
      </c>
      <c r="AJ103">
        <v>1</v>
      </c>
      <c r="AL103">
        <v>1</v>
      </c>
      <c r="AM103" t="s">
        <v>89</v>
      </c>
      <c r="AQ103" t="s">
        <v>38</v>
      </c>
      <c r="AR103">
        <v>2</v>
      </c>
      <c r="AS103">
        <v>1</v>
      </c>
      <c r="AT103">
        <v>2</v>
      </c>
      <c r="AU103" t="s">
        <v>67</v>
      </c>
      <c r="AY103">
        <v>19</v>
      </c>
      <c r="AZ103">
        <v>52</v>
      </c>
      <c r="BA103">
        <v>120</v>
      </c>
      <c r="BB103">
        <v>2</v>
      </c>
    </row>
    <row r="104" spans="1:54" x14ac:dyDescent="0.25">
      <c r="A104" t="s">
        <v>509</v>
      </c>
      <c r="B104">
        <v>102</v>
      </c>
      <c r="C104" t="s">
        <v>56</v>
      </c>
      <c r="D104">
        <v>3</v>
      </c>
      <c r="F104">
        <v>2</v>
      </c>
      <c r="G104" t="s">
        <v>57</v>
      </c>
      <c r="H104" t="s">
        <v>69</v>
      </c>
      <c r="K104" t="s">
        <v>33</v>
      </c>
      <c r="L104">
        <v>2</v>
      </c>
      <c r="N104">
        <v>1</v>
      </c>
      <c r="O104" t="s">
        <v>65</v>
      </c>
      <c r="S104" t="s">
        <v>63</v>
      </c>
      <c r="T104">
        <v>2</v>
      </c>
      <c r="V104">
        <v>1</v>
      </c>
      <c r="W104" t="s">
        <v>103</v>
      </c>
      <c r="X104" t="s">
        <v>95</v>
      </c>
      <c r="AA104" t="s">
        <v>53</v>
      </c>
      <c r="AB104">
        <v>2</v>
      </c>
      <c r="AC104">
        <v>1</v>
      </c>
      <c r="AD104">
        <v>2</v>
      </c>
      <c r="AE104" t="s">
        <v>54</v>
      </c>
      <c r="AI104" t="s">
        <v>48</v>
      </c>
      <c r="AJ104">
        <v>2</v>
      </c>
      <c r="AL104">
        <v>2</v>
      </c>
      <c r="AM104" t="s">
        <v>89</v>
      </c>
      <c r="AQ104" t="s">
        <v>38</v>
      </c>
      <c r="AR104">
        <v>2</v>
      </c>
      <c r="AS104">
        <v>3</v>
      </c>
      <c r="AT104">
        <v>2</v>
      </c>
      <c r="AU104" t="s">
        <v>67</v>
      </c>
      <c r="AV104" t="s">
        <v>40</v>
      </c>
      <c r="AY104">
        <v>16</v>
      </c>
      <c r="AZ104">
        <v>54</v>
      </c>
      <c r="BA104">
        <v>120</v>
      </c>
      <c r="BB104">
        <v>2</v>
      </c>
    </row>
    <row r="105" spans="1:54" x14ac:dyDescent="0.25">
      <c r="A105" t="s">
        <v>510</v>
      </c>
      <c r="B105">
        <v>103</v>
      </c>
      <c r="C105" t="s">
        <v>53</v>
      </c>
      <c r="D105">
        <v>3</v>
      </c>
      <c r="E105">
        <v>2</v>
      </c>
      <c r="F105">
        <v>3</v>
      </c>
      <c r="G105" t="s">
        <v>115</v>
      </c>
      <c r="H105" t="s">
        <v>83</v>
      </c>
      <c r="I105" t="s">
        <v>117</v>
      </c>
      <c r="K105" t="s">
        <v>48</v>
      </c>
      <c r="L105">
        <v>3</v>
      </c>
      <c r="N105">
        <v>3</v>
      </c>
      <c r="O105" t="s">
        <v>89</v>
      </c>
      <c r="P105" t="s">
        <v>50</v>
      </c>
      <c r="S105" t="s">
        <v>38</v>
      </c>
      <c r="T105">
        <v>1</v>
      </c>
      <c r="U105">
        <v>1</v>
      </c>
      <c r="V105">
        <v>2</v>
      </c>
      <c r="W105" t="s">
        <v>67</v>
      </c>
      <c r="X105" t="s">
        <v>70</v>
      </c>
      <c r="AA105" t="s">
        <v>56</v>
      </c>
      <c r="AB105">
        <v>3</v>
      </c>
      <c r="AD105">
        <v>3</v>
      </c>
      <c r="AE105" t="s">
        <v>57</v>
      </c>
      <c r="AF105" t="s">
        <v>124</v>
      </c>
      <c r="AG105" t="s">
        <v>126</v>
      </c>
      <c r="AH105" t="s">
        <v>88</v>
      </c>
      <c r="AI105" t="s">
        <v>43</v>
      </c>
      <c r="AJ105">
        <v>2</v>
      </c>
      <c r="AL105">
        <v>3</v>
      </c>
      <c r="AM105" t="s">
        <v>44</v>
      </c>
      <c r="AN105" t="s">
        <v>99</v>
      </c>
      <c r="AO105" t="s">
        <v>100</v>
      </c>
      <c r="AP105" t="s">
        <v>101</v>
      </c>
      <c r="AQ105" t="s">
        <v>45</v>
      </c>
      <c r="AR105">
        <v>3</v>
      </c>
      <c r="AT105">
        <v>3</v>
      </c>
      <c r="AU105" t="s">
        <v>86</v>
      </c>
      <c r="AV105" t="s">
        <v>76</v>
      </c>
      <c r="AW105" t="s">
        <v>145</v>
      </c>
      <c r="AX105" t="s">
        <v>147</v>
      </c>
      <c r="AY105">
        <v>38</v>
      </c>
      <c r="AZ105">
        <v>146</v>
      </c>
      <c r="BA105">
        <v>120</v>
      </c>
      <c r="BB105">
        <v>2</v>
      </c>
    </row>
    <row r="106" spans="1:54" x14ac:dyDescent="0.25">
      <c r="A106" t="s">
        <v>511</v>
      </c>
      <c r="B106">
        <v>104</v>
      </c>
      <c r="C106" t="s">
        <v>56</v>
      </c>
      <c r="D106">
        <v>2</v>
      </c>
      <c r="F106">
        <v>1</v>
      </c>
      <c r="G106" t="s">
        <v>57</v>
      </c>
      <c r="H106" t="s">
        <v>125</v>
      </c>
      <c r="K106" t="s">
        <v>43</v>
      </c>
      <c r="L106">
        <v>1</v>
      </c>
      <c r="N106">
        <v>3</v>
      </c>
      <c r="O106" t="s">
        <v>73</v>
      </c>
      <c r="P106" t="s">
        <v>99</v>
      </c>
      <c r="Q106" t="s">
        <v>75</v>
      </c>
      <c r="S106" t="s">
        <v>63</v>
      </c>
      <c r="T106">
        <v>3</v>
      </c>
      <c r="V106">
        <v>1</v>
      </c>
      <c r="W106" t="s">
        <v>103</v>
      </c>
      <c r="AA106" t="s">
        <v>53</v>
      </c>
      <c r="AB106">
        <v>1</v>
      </c>
      <c r="AC106">
        <v>1</v>
      </c>
      <c r="AD106">
        <v>3</v>
      </c>
      <c r="AE106" t="s">
        <v>54</v>
      </c>
      <c r="AF106" t="s">
        <v>55</v>
      </c>
      <c r="AI106" t="s">
        <v>48</v>
      </c>
      <c r="AJ106">
        <v>3</v>
      </c>
      <c r="AL106">
        <v>1</v>
      </c>
      <c r="AM106" t="s">
        <v>89</v>
      </c>
      <c r="AN106" t="s">
        <v>71</v>
      </c>
      <c r="AO106" t="s">
        <v>130</v>
      </c>
      <c r="AP106" t="s">
        <v>52</v>
      </c>
      <c r="AQ106" t="s">
        <v>38</v>
      </c>
      <c r="AR106">
        <v>1</v>
      </c>
      <c r="AS106">
        <v>1</v>
      </c>
      <c r="AT106">
        <v>1</v>
      </c>
      <c r="AU106" t="s">
        <v>39</v>
      </c>
      <c r="AV106" t="s">
        <v>40</v>
      </c>
      <c r="AY106">
        <v>17</v>
      </c>
      <c r="AZ106">
        <v>61</v>
      </c>
      <c r="BA106">
        <v>120</v>
      </c>
      <c r="BB106">
        <v>2</v>
      </c>
    </row>
    <row r="107" spans="1:54" x14ac:dyDescent="0.25">
      <c r="A107" t="s">
        <v>512</v>
      </c>
      <c r="B107">
        <v>105</v>
      </c>
      <c r="C107" t="s">
        <v>53</v>
      </c>
      <c r="D107">
        <v>2</v>
      </c>
      <c r="E107">
        <v>1</v>
      </c>
      <c r="F107">
        <v>2</v>
      </c>
      <c r="G107" t="s">
        <v>54</v>
      </c>
      <c r="K107" t="s">
        <v>48</v>
      </c>
      <c r="L107">
        <v>2</v>
      </c>
      <c r="N107">
        <v>2</v>
      </c>
      <c r="O107" t="s">
        <v>89</v>
      </c>
      <c r="P107" t="s">
        <v>71</v>
      </c>
      <c r="S107" t="s">
        <v>38</v>
      </c>
      <c r="T107">
        <v>2</v>
      </c>
      <c r="U107">
        <v>1</v>
      </c>
      <c r="V107">
        <v>1</v>
      </c>
      <c r="W107" t="s">
        <v>155</v>
      </c>
      <c r="X107" t="s">
        <v>96</v>
      </c>
      <c r="AA107" t="s">
        <v>56</v>
      </c>
      <c r="AB107">
        <v>2</v>
      </c>
      <c r="AD107">
        <v>1</v>
      </c>
      <c r="AE107" t="s">
        <v>57</v>
      </c>
      <c r="AF107" t="s">
        <v>125</v>
      </c>
      <c r="AI107" t="s">
        <v>45</v>
      </c>
      <c r="AJ107">
        <v>1</v>
      </c>
      <c r="AL107">
        <v>1</v>
      </c>
      <c r="AM107" t="s">
        <v>47</v>
      </c>
      <c r="AQ107" t="s">
        <v>63</v>
      </c>
      <c r="AR107">
        <v>2</v>
      </c>
      <c r="AT107">
        <v>1</v>
      </c>
      <c r="AU107" t="s">
        <v>103</v>
      </c>
      <c r="AY107">
        <v>10</v>
      </c>
      <c r="AZ107">
        <v>42</v>
      </c>
      <c r="BA107">
        <v>120</v>
      </c>
      <c r="BB107">
        <v>2</v>
      </c>
    </row>
    <row r="108" spans="1:54" x14ac:dyDescent="0.25">
      <c r="A108" t="s">
        <v>513</v>
      </c>
      <c r="B108">
        <v>106</v>
      </c>
      <c r="C108" t="s">
        <v>33</v>
      </c>
      <c r="D108">
        <v>2</v>
      </c>
      <c r="F108">
        <v>1</v>
      </c>
      <c r="G108" t="s">
        <v>65</v>
      </c>
      <c r="K108" t="s">
        <v>43</v>
      </c>
      <c r="L108">
        <v>3</v>
      </c>
      <c r="N108">
        <v>3</v>
      </c>
      <c r="O108" t="s">
        <v>73</v>
      </c>
      <c r="P108" t="s">
        <v>99</v>
      </c>
      <c r="Q108" t="s">
        <v>100</v>
      </c>
      <c r="R108" t="s">
        <v>101</v>
      </c>
      <c r="S108" t="s">
        <v>45</v>
      </c>
      <c r="T108">
        <v>3</v>
      </c>
      <c r="V108">
        <v>3</v>
      </c>
      <c r="W108" t="s">
        <v>143</v>
      </c>
      <c r="X108" t="s">
        <v>76</v>
      </c>
      <c r="Y108" t="s">
        <v>102</v>
      </c>
      <c r="Z108" t="s">
        <v>94</v>
      </c>
      <c r="AA108" t="s">
        <v>53</v>
      </c>
      <c r="AB108">
        <v>3</v>
      </c>
      <c r="AC108">
        <v>3</v>
      </c>
      <c r="AD108">
        <v>3</v>
      </c>
      <c r="AE108" t="s">
        <v>54</v>
      </c>
      <c r="AF108" t="s">
        <v>83</v>
      </c>
      <c r="AG108" t="s">
        <v>97</v>
      </c>
      <c r="AH108" t="s">
        <v>98</v>
      </c>
      <c r="AI108" t="s">
        <v>48</v>
      </c>
      <c r="AJ108">
        <v>2</v>
      </c>
      <c r="AL108">
        <v>2</v>
      </c>
      <c r="AM108" t="s">
        <v>129</v>
      </c>
      <c r="AN108" t="s">
        <v>71</v>
      </c>
      <c r="AQ108" t="s">
        <v>38</v>
      </c>
      <c r="AR108">
        <v>1</v>
      </c>
      <c r="AS108">
        <v>1</v>
      </c>
      <c r="AT108">
        <v>1</v>
      </c>
      <c r="AU108" t="s">
        <v>155</v>
      </c>
      <c r="AV108" t="s">
        <v>40</v>
      </c>
      <c r="AY108">
        <v>32</v>
      </c>
      <c r="AZ108">
        <v>125</v>
      </c>
      <c r="BA108">
        <v>120</v>
      </c>
      <c r="BB108">
        <v>2</v>
      </c>
    </row>
    <row r="109" spans="1:54" x14ac:dyDescent="0.25">
      <c r="A109" s="4" t="s">
        <v>514</v>
      </c>
      <c r="B109">
        <v>107</v>
      </c>
      <c r="C109" t="s">
        <v>53</v>
      </c>
      <c r="D109">
        <v>2</v>
      </c>
      <c r="E109">
        <v>1</v>
      </c>
      <c r="F109">
        <v>1</v>
      </c>
      <c r="G109" t="s">
        <v>54</v>
      </c>
      <c r="H109" t="s">
        <v>55</v>
      </c>
      <c r="I109" t="s">
        <v>97</v>
      </c>
      <c r="J109" t="s">
        <v>119</v>
      </c>
      <c r="K109" t="s">
        <v>48</v>
      </c>
      <c r="L109">
        <v>1</v>
      </c>
      <c r="N109">
        <v>1</v>
      </c>
      <c r="O109" t="s">
        <v>129</v>
      </c>
      <c r="P109" t="s">
        <v>84</v>
      </c>
      <c r="Q109" t="s">
        <v>51</v>
      </c>
      <c r="S109" t="s">
        <v>38</v>
      </c>
      <c r="T109">
        <v>1</v>
      </c>
      <c r="U109">
        <v>1</v>
      </c>
      <c r="V109">
        <v>2</v>
      </c>
      <c r="W109" t="s">
        <v>39</v>
      </c>
      <c r="X109" t="s">
        <v>40</v>
      </c>
      <c r="AA109" t="s">
        <v>33</v>
      </c>
      <c r="AB109">
        <v>3</v>
      </c>
      <c r="AD109">
        <v>1</v>
      </c>
      <c r="AE109" t="s">
        <v>65</v>
      </c>
      <c r="AF109" t="s">
        <v>133</v>
      </c>
      <c r="AG109" t="s">
        <v>36</v>
      </c>
      <c r="AI109" t="s">
        <v>43</v>
      </c>
      <c r="AJ109">
        <v>2</v>
      </c>
      <c r="AL109">
        <v>2</v>
      </c>
      <c r="AM109" t="s">
        <v>138</v>
      </c>
      <c r="AN109" t="s">
        <v>99</v>
      </c>
      <c r="AO109" t="s">
        <v>140</v>
      </c>
      <c r="AQ109" t="s">
        <v>63</v>
      </c>
      <c r="AR109">
        <v>2</v>
      </c>
      <c r="AT109">
        <v>1</v>
      </c>
      <c r="AU109" t="s">
        <v>148</v>
      </c>
      <c r="AV109" t="s">
        <v>95</v>
      </c>
      <c r="AW109" t="s">
        <v>104</v>
      </c>
      <c r="AX109" t="s">
        <v>152</v>
      </c>
      <c r="AY109">
        <v>20</v>
      </c>
      <c r="AZ109">
        <v>89</v>
      </c>
      <c r="BA109">
        <v>120</v>
      </c>
      <c r="BB109">
        <v>2</v>
      </c>
    </row>
    <row r="110" spans="1:54" x14ac:dyDescent="0.25">
      <c r="A110" t="s">
        <v>515</v>
      </c>
      <c r="B110">
        <v>108</v>
      </c>
      <c r="C110" t="s">
        <v>33</v>
      </c>
      <c r="D110">
        <v>3</v>
      </c>
      <c r="F110">
        <v>2</v>
      </c>
      <c r="G110" t="s">
        <v>65</v>
      </c>
      <c r="K110" t="s">
        <v>45</v>
      </c>
      <c r="L110">
        <v>1</v>
      </c>
      <c r="N110">
        <v>2</v>
      </c>
      <c r="O110" t="s">
        <v>86</v>
      </c>
      <c r="P110" t="s">
        <v>92</v>
      </c>
      <c r="S110" t="s">
        <v>63</v>
      </c>
      <c r="T110">
        <v>2</v>
      </c>
      <c r="V110">
        <v>1</v>
      </c>
      <c r="W110" t="s">
        <v>148</v>
      </c>
      <c r="X110" t="s">
        <v>95</v>
      </c>
      <c r="Y110" t="s">
        <v>104</v>
      </c>
      <c r="Z110" t="s">
        <v>152</v>
      </c>
      <c r="AA110" t="s">
        <v>53</v>
      </c>
      <c r="AB110">
        <v>3</v>
      </c>
      <c r="AC110">
        <v>1</v>
      </c>
      <c r="AD110">
        <v>2</v>
      </c>
      <c r="AE110" t="s">
        <v>54</v>
      </c>
      <c r="AF110" t="s">
        <v>83</v>
      </c>
      <c r="AI110" t="s">
        <v>48</v>
      </c>
      <c r="AJ110">
        <v>2</v>
      </c>
      <c r="AL110">
        <v>1</v>
      </c>
      <c r="AM110" t="s">
        <v>89</v>
      </c>
      <c r="AN110" t="s">
        <v>50</v>
      </c>
      <c r="AQ110" t="s">
        <v>38</v>
      </c>
      <c r="AR110">
        <v>1</v>
      </c>
      <c r="AS110">
        <v>1</v>
      </c>
      <c r="AT110">
        <v>1</v>
      </c>
      <c r="AU110" t="s">
        <v>155</v>
      </c>
      <c r="AV110" t="s">
        <v>70</v>
      </c>
      <c r="AY110">
        <v>16</v>
      </c>
      <c r="AZ110">
        <v>59</v>
      </c>
      <c r="BA110">
        <v>120</v>
      </c>
      <c r="BB110">
        <v>2</v>
      </c>
    </row>
    <row r="111" spans="1:54" x14ac:dyDescent="0.25">
      <c r="A111" t="s">
        <v>516</v>
      </c>
      <c r="B111">
        <v>109</v>
      </c>
      <c r="C111" t="s">
        <v>53</v>
      </c>
      <c r="D111">
        <v>2</v>
      </c>
      <c r="E111">
        <v>1</v>
      </c>
      <c r="F111">
        <v>3</v>
      </c>
      <c r="G111" t="s">
        <v>54</v>
      </c>
      <c r="K111" t="s">
        <v>48</v>
      </c>
      <c r="L111">
        <v>3</v>
      </c>
      <c r="N111">
        <v>3</v>
      </c>
      <c r="O111" t="s">
        <v>89</v>
      </c>
      <c r="P111" t="s">
        <v>84</v>
      </c>
      <c r="Q111" t="s">
        <v>90</v>
      </c>
      <c r="R111" t="s">
        <v>131</v>
      </c>
      <c r="S111" t="s">
        <v>38</v>
      </c>
      <c r="T111">
        <v>2</v>
      </c>
      <c r="U111">
        <v>3</v>
      </c>
      <c r="V111">
        <v>1</v>
      </c>
      <c r="W111" t="s">
        <v>67</v>
      </c>
      <c r="X111" t="s">
        <v>96</v>
      </c>
      <c r="Y111" t="s">
        <v>156</v>
      </c>
      <c r="Z111" t="s">
        <v>159</v>
      </c>
      <c r="AA111" t="s">
        <v>43</v>
      </c>
      <c r="AB111">
        <v>1</v>
      </c>
      <c r="AD111">
        <v>1</v>
      </c>
      <c r="AE111" t="s">
        <v>73</v>
      </c>
      <c r="AF111" t="s">
        <v>74</v>
      </c>
      <c r="AI111" t="s">
        <v>45</v>
      </c>
      <c r="AJ111">
        <v>3</v>
      </c>
      <c r="AL111">
        <v>3</v>
      </c>
      <c r="AM111" t="s">
        <v>47</v>
      </c>
      <c r="AN111" t="s">
        <v>76</v>
      </c>
      <c r="AO111" t="s">
        <v>93</v>
      </c>
      <c r="AP111" t="s">
        <v>146</v>
      </c>
      <c r="AQ111" t="s">
        <v>63</v>
      </c>
      <c r="AR111">
        <v>2</v>
      </c>
      <c r="AT111">
        <v>1</v>
      </c>
      <c r="AU111" t="s">
        <v>103</v>
      </c>
      <c r="AY111">
        <v>26</v>
      </c>
      <c r="AZ111">
        <v>93</v>
      </c>
      <c r="BA111">
        <v>120</v>
      </c>
      <c r="BB111">
        <v>2</v>
      </c>
    </row>
    <row r="112" spans="1:54" x14ac:dyDescent="0.25">
      <c r="A112" t="s">
        <v>517</v>
      </c>
      <c r="B112">
        <v>110</v>
      </c>
      <c r="C112" t="s">
        <v>56</v>
      </c>
      <c r="D112">
        <v>2</v>
      </c>
      <c r="F112">
        <v>2</v>
      </c>
      <c r="G112" t="s">
        <v>123</v>
      </c>
      <c r="H112" t="s">
        <v>69</v>
      </c>
      <c r="I112" t="s">
        <v>126</v>
      </c>
      <c r="K112" t="s">
        <v>48</v>
      </c>
      <c r="L112">
        <v>2</v>
      </c>
      <c r="N112">
        <v>1</v>
      </c>
      <c r="O112" t="s">
        <v>129</v>
      </c>
      <c r="P112" t="s">
        <v>71</v>
      </c>
      <c r="Q112" t="s">
        <v>130</v>
      </c>
      <c r="R112" t="s">
        <v>131</v>
      </c>
      <c r="S112" t="s">
        <v>45</v>
      </c>
      <c r="T112">
        <v>2</v>
      </c>
      <c r="V112">
        <v>2</v>
      </c>
      <c r="W112" t="s">
        <v>143</v>
      </c>
      <c r="AA112" t="s">
        <v>53</v>
      </c>
      <c r="AB112">
        <v>1</v>
      </c>
      <c r="AC112">
        <v>1</v>
      </c>
      <c r="AD112">
        <v>1</v>
      </c>
      <c r="AE112" t="s">
        <v>54</v>
      </c>
      <c r="AF112" t="s">
        <v>116</v>
      </c>
      <c r="AG112" t="s">
        <v>97</v>
      </c>
      <c r="AI112" t="s">
        <v>33</v>
      </c>
      <c r="AJ112">
        <v>1</v>
      </c>
      <c r="AL112">
        <v>1</v>
      </c>
      <c r="AM112" t="s">
        <v>34</v>
      </c>
      <c r="AN112" t="s">
        <v>133</v>
      </c>
      <c r="AO112" t="s">
        <v>134</v>
      </c>
      <c r="AQ112" t="s">
        <v>43</v>
      </c>
      <c r="AR112">
        <v>3</v>
      </c>
      <c r="AT112">
        <v>3</v>
      </c>
      <c r="AU112" t="s">
        <v>44</v>
      </c>
      <c r="AV112" t="s">
        <v>74</v>
      </c>
      <c r="AW112" t="s">
        <v>140</v>
      </c>
      <c r="AX112" t="s">
        <v>141</v>
      </c>
      <c r="AY112">
        <v>21</v>
      </c>
      <c r="AZ112">
        <v>64</v>
      </c>
      <c r="BA112">
        <v>120</v>
      </c>
      <c r="BB112">
        <v>2</v>
      </c>
    </row>
    <row r="113" spans="1:54" x14ac:dyDescent="0.25">
      <c r="A113" t="s">
        <v>518</v>
      </c>
      <c r="B113">
        <v>111</v>
      </c>
      <c r="C113" t="s">
        <v>53</v>
      </c>
      <c r="D113">
        <v>2</v>
      </c>
      <c r="E113">
        <v>1</v>
      </c>
      <c r="F113">
        <v>1</v>
      </c>
      <c r="G113" t="s">
        <v>54</v>
      </c>
      <c r="H113" t="s">
        <v>55</v>
      </c>
      <c r="K113" t="s">
        <v>33</v>
      </c>
      <c r="L113">
        <v>1</v>
      </c>
      <c r="N113">
        <v>3</v>
      </c>
      <c r="O113" t="s">
        <v>34</v>
      </c>
      <c r="P113" t="s">
        <v>66</v>
      </c>
      <c r="S113" t="s">
        <v>43</v>
      </c>
      <c r="T113">
        <v>2</v>
      </c>
      <c r="V113">
        <v>2</v>
      </c>
      <c r="W113" t="s">
        <v>44</v>
      </c>
      <c r="X113" t="s">
        <v>99</v>
      </c>
      <c r="Y113" t="s">
        <v>140</v>
      </c>
      <c r="AA113" t="s">
        <v>56</v>
      </c>
      <c r="AB113">
        <v>2</v>
      </c>
      <c r="AD113">
        <v>2</v>
      </c>
      <c r="AE113" t="s">
        <v>123</v>
      </c>
      <c r="AI113" t="s">
        <v>48</v>
      </c>
      <c r="AJ113">
        <v>1</v>
      </c>
      <c r="AL113">
        <v>1</v>
      </c>
      <c r="AM113" t="s">
        <v>89</v>
      </c>
      <c r="AN113" t="s">
        <v>84</v>
      </c>
      <c r="AQ113" t="s">
        <v>63</v>
      </c>
      <c r="AR113">
        <v>1</v>
      </c>
      <c r="AT113">
        <v>1</v>
      </c>
      <c r="AU113" t="s">
        <v>148</v>
      </c>
      <c r="AV113" t="s">
        <v>95</v>
      </c>
      <c r="AY113">
        <v>13</v>
      </c>
      <c r="AZ113">
        <v>54</v>
      </c>
      <c r="BA113">
        <v>120</v>
      </c>
      <c r="BB113">
        <v>2</v>
      </c>
    </row>
    <row r="114" spans="1:54" x14ac:dyDescent="0.25">
      <c r="A114" t="s">
        <v>519</v>
      </c>
      <c r="B114">
        <v>112</v>
      </c>
      <c r="C114" t="s">
        <v>53</v>
      </c>
      <c r="D114">
        <v>2</v>
      </c>
      <c r="E114">
        <v>1</v>
      </c>
      <c r="F114">
        <v>2</v>
      </c>
      <c r="G114" t="s">
        <v>54</v>
      </c>
      <c r="H114" t="s">
        <v>116</v>
      </c>
      <c r="I114" t="s">
        <v>117</v>
      </c>
      <c r="J114" t="s">
        <v>98</v>
      </c>
      <c r="K114" t="s">
        <v>33</v>
      </c>
      <c r="L114">
        <v>3</v>
      </c>
      <c r="N114">
        <v>1</v>
      </c>
      <c r="O114" t="s">
        <v>46</v>
      </c>
      <c r="P114" t="s">
        <v>35</v>
      </c>
      <c r="Q114" t="s">
        <v>135</v>
      </c>
      <c r="R114" t="s">
        <v>136</v>
      </c>
      <c r="S114" t="s">
        <v>43</v>
      </c>
      <c r="T114">
        <v>3</v>
      </c>
      <c r="V114">
        <v>1</v>
      </c>
      <c r="W114" t="s">
        <v>73</v>
      </c>
      <c r="X114" t="s">
        <v>139</v>
      </c>
      <c r="Y114" t="s">
        <v>140</v>
      </c>
      <c r="Z114" t="s">
        <v>141</v>
      </c>
      <c r="AA114" t="s">
        <v>56</v>
      </c>
      <c r="AB114">
        <v>3</v>
      </c>
      <c r="AD114">
        <v>3</v>
      </c>
      <c r="AE114" t="s">
        <v>123</v>
      </c>
      <c r="AF114" t="s">
        <v>69</v>
      </c>
      <c r="AG114" t="s">
        <v>87</v>
      </c>
      <c r="AH114" t="s">
        <v>88</v>
      </c>
      <c r="AI114" t="s">
        <v>48</v>
      </c>
      <c r="AJ114">
        <v>1</v>
      </c>
      <c r="AL114">
        <v>1</v>
      </c>
      <c r="AM114" t="s">
        <v>129</v>
      </c>
      <c r="AN114" t="s">
        <v>84</v>
      </c>
      <c r="AQ114" t="s">
        <v>38</v>
      </c>
      <c r="AR114">
        <v>3</v>
      </c>
      <c r="AS114">
        <v>1</v>
      </c>
      <c r="AT114">
        <v>1</v>
      </c>
      <c r="AU114" t="s">
        <v>39</v>
      </c>
      <c r="AV114" t="s">
        <v>96</v>
      </c>
      <c r="AY114">
        <v>26</v>
      </c>
      <c r="AZ114">
        <v>103</v>
      </c>
      <c r="BA114">
        <v>120</v>
      </c>
      <c r="BB114">
        <v>2</v>
      </c>
    </row>
    <row r="115" spans="1:54" x14ac:dyDescent="0.25">
      <c r="A115" t="s">
        <v>520</v>
      </c>
      <c r="B115">
        <v>113</v>
      </c>
      <c r="C115" t="s">
        <v>53</v>
      </c>
      <c r="D115">
        <v>3</v>
      </c>
      <c r="E115">
        <v>1</v>
      </c>
      <c r="F115">
        <v>2</v>
      </c>
      <c r="G115" t="s">
        <v>114</v>
      </c>
      <c r="H115" t="s">
        <v>83</v>
      </c>
      <c r="I115" t="s">
        <v>117</v>
      </c>
      <c r="K115" t="s">
        <v>33</v>
      </c>
      <c r="L115">
        <v>2</v>
      </c>
      <c r="N115">
        <v>1</v>
      </c>
      <c r="O115" t="s">
        <v>34</v>
      </c>
      <c r="S115" t="s">
        <v>43</v>
      </c>
      <c r="T115">
        <v>2</v>
      </c>
      <c r="V115">
        <v>1</v>
      </c>
      <c r="W115" t="s">
        <v>73</v>
      </c>
      <c r="AA115" t="s">
        <v>56</v>
      </c>
      <c r="AB115">
        <v>1</v>
      </c>
      <c r="AD115">
        <v>1</v>
      </c>
      <c r="AE115" t="s">
        <v>68</v>
      </c>
      <c r="AF115" t="s">
        <v>124</v>
      </c>
      <c r="AI115" t="s">
        <v>45</v>
      </c>
      <c r="AJ115">
        <v>3</v>
      </c>
      <c r="AL115">
        <v>1</v>
      </c>
      <c r="AM115" t="s">
        <v>143</v>
      </c>
      <c r="AN115" t="s">
        <v>76</v>
      </c>
      <c r="AQ115" t="s">
        <v>63</v>
      </c>
      <c r="AR115">
        <v>2</v>
      </c>
      <c r="AT115">
        <v>2</v>
      </c>
      <c r="AU115" t="s">
        <v>148</v>
      </c>
      <c r="AV115" t="s">
        <v>95</v>
      </c>
      <c r="AW115" t="s">
        <v>150</v>
      </c>
      <c r="AX115" t="s">
        <v>153</v>
      </c>
      <c r="AY115">
        <v>16</v>
      </c>
      <c r="AZ115">
        <v>61</v>
      </c>
      <c r="BA115">
        <v>120</v>
      </c>
      <c r="BB115">
        <v>2</v>
      </c>
    </row>
    <row r="116" spans="1:54" x14ac:dyDescent="0.25">
      <c r="A116" t="s">
        <v>521</v>
      </c>
      <c r="B116">
        <v>114</v>
      </c>
      <c r="C116" t="s">
        <v>53</v>
      </c>
      <c r="D116">
        <v>1</v>
      </c>
      <c r="E116">
        <v>1</v>
      </c>
      <c r="F116">
        <v>1</v>
      </c>
      <c r="G116" t="s">
        <v>54</v>
      </c>
      <c r="H116" t="s">
        <v>55</v>
      </c>
      <c r="K116" t="s">
        <v>33</v>
      </c>
      <c r="L116">
        <v>2</v>
      </c>
      <c r="N116">
        <v>2</v>
      </c>
      <c r="O116" t="s">
        <v>34</v>
      </c>
      <c r="P116" t="s">
        <v>66</v>
      </c>
      <c r="Q116" t="s">
        <v>134</v>
      </c>
      <c r="S116" t="s">
        <v>43</v>
      </c>
      <c r="T116">
        <v>3</v>
      </c>
      <c r="V116">
        <v>2</v>
      </c>
      <c r="W116" t="s">
        <v>73</v>
      </c>
      <c r="X116" t="s">
        <v>99</v>
      </c>
      <c r="Y116" t="s">
        <v>100</v>
      </c>
      <c r="Z116" t="s">
        <v>141</v>
      </c>
      <c r="AA116" t="s">
        <v>56</v>
      </c>
      <c r="AB116">
        <v>1</v>
      </c>
      <c r="AD116">
        <v>1</v>
      </c>
      <c r="AE116" t="s">
        <v>68</v>
      </c>
      <c r="AF116" t="s">
        <v>69</v>
      </c>
      <c r="AI116" t="s">
        <v>45</v>
      </c>
      <c r="AJ116">
        <v>2</v>
      </c>
      <c r="AL116">
        <v>1</v>
      </c>
      <c r="AM116" t="s">
        <v>47</v>
      </c>
      <c r="AN116" t="s">
        <v>92</v>
      </c>
      <c r="AO116" t="s">
        <v>102</v>
      </c>
      <c r="AP116" t="s">
        <v>146</v>
      </c>
      <c r="AQ116" t="s">
        <v>38</v>
      </c>
      <c r="AR116">
        <v>1</v>
      </c>
      <c r="AS116">
        <v>2</v>
      </c>
      <c r="AT116">
        <v>2</v>
      </c>
      <c r="AU116" t="s">
        <v>39</v>
      </c>
      <c r="AV116" t="s">
        <v>70</v>
      </c>
      <c r="AW116" t="s">
        <v>156</v>
      </c>
      <c r="AX116" t="s">
        <v>159</v>
      </c>
      <c r="AY116">
        <v>21</v>
      </c>
      <c r="AZ116">
        <v>81</v>
      </c>
      <c r="BA116">
        <v>120</v>
      </c>
      <c r="BB116">
        <v>2</v>
      </c>
    </row>
    <row r="117" spans="1:54" x14ac:dyDescent="0.25">
      <c r="A117" t="s">
        <v>522</v>
      </c>
      <c r="B117">
        <v>115</v>
      </c>
      <c r="C117" t="s">
        <v>56</v>
      </c>
      <c r="D117">
        <v>1</v>
      </c>
      <c r="F117">
        <v>1</v>
      </c>
      <c r="G117" t="s">
        <v>123</v>
      </c>
      <c r="H117" t="s">
        <v>69</v>
      </c>
      <c r="I117" t="s">
        <v>85</v>
      </c>
      <c r="K117" t="s">
        <v>63</v>
      </c>
      <c r="L117">
        <v>1</v>
      </c>
      <c r="N117">
        <v>1</v>
      </c>
      <c r="O117" t="s">
        <v>148</v>
      </c>
      <c r="P117" t="s">
        <v>149</v>
      </c>
      <c r="S117" t="s">
        <v>38</v>
      </c>
      <c r="T117">
        <v>2</v>
      </c>
      <c r="U117">
        <v>1</v>
      </c>
      <c r="V117">
        <v>1</v>
      </c>
      <c r="W117" t="s">
        <v>39</v>
      </c>
      <c r="X117" t="s">
        <v>70</v>
      </c>
      <c r="AA117" t="s">
        <v>53</v>
      </c>
      <c r="AB117">
        <v>2</v>
      </c>
      <c r="AC117">
        <v>1</v>
      </c>
      <c r="AD117">
        <v>1</v>
      </c>
      <c r="AE117" t="s">
        <v>54</v>
      </c>
      <c r="AF117" t="s">
        <v>55</v>
      </c>
      <c r="AI117" t="s">
        <v>33</v>
      </c>
      <c r="AJ117">
        <v>2</v>
      </c>
      <c r="AL117">
        <v>1</v>
      </c>
      <c r="AM117" t="s">
        <v>46</v>
      </c>
      <c r="AN117" t="s">
        <v>35</v>
      </c>
      <c r="AQ117" t="s">
        <v>43</v>
      </c>
      <c r="AR117">
        <v>1</v>
      </c>
      <c r="AT117">
        <v>1</v>
      </c>
      <c r="AU117" t="s">
        <v>73</v>
      </c>
      <c r="AV117" t="s">
        <v>99</v>
      </c>
      <c r="AW117" t="s">
        <v>140</v>
      </c>
      <c r="AY117">
        <v>11</v>
      </c>
      <c r="AZ117">
        <v>60</v>
      </c>
      <c r="BA117">
        <v>120</v>
      </c>
      <c r="BB117">
        <v>2</v>
      </c>
    </row>
    <row r="118" spans="1:54" x14ac:dyDescent="0.25">
      <c r="A118" t="s">
        <v>523</v>
      </c>
      <c r="B118">
        <v>116</v>
      </c>
      <c r="C118" t="s">
        <v>53</v>
      </c>
      <c r="D118">
        <v>3</v>
      </c>
      <c r="E118">
        <v>1</v>
      </c>
      <c r="F118">
        <v>3</v>
      </c>
      <c r="G118" t="s">
        <v>114</v>
      </c>
      <c r="H118" t="s">
        <v>55</v>
      </c>
      <c r="I118" t="s">
        <v>117</v>
      </c>
      <c r="K118" t="s">
        <v>33</v>
      </c>
      <c r="L118">
        <v>2</v>
      </c>
      <c r="N118">
        <v>1</v>
      </c>
      <c r="O118" t="s">
        <v>46</v>
      </c>
      <c r="S118" t="s">
        <v>43</v>
      </c>
      <c r="T118">
        <v>3</v>
      </c>
      <c r="V118">
        <v>1</v>
      </c>
      <c r="W118" t="s">
        <v>73</v>
      </c>
      <c r="X118" t="s">
        <v>99</v>
      </c>
      <c r="AA118" t="s">
        <v>48</v>
      </c>
      <c r="AB118">
        <v>3</v>
      </c>
      <c r="AD118">
        <v>3</v>
      </c>
      <c r="AE118" t="s">
        <v>49</v>
      </c>
      <c r="AI118" t="s">
        <v>45</v>
      </c>
      <c r="AJ118">
        <v>3</v>
      </c>
      <c r="AL118">
        <v>1</v>
      </c>
      <c r="AM118" t="s">
        <v>47</v>
      </c>
      <c r="AN118" t="s">
        <v>76</v>
      </c>
      <c r="AQ118" t="s">
        <v>63</v>
      </c>
      <c r="AR118">
        <v>1</v>
      </c>
      <c r="AT118">
        <v>1</v>
      </c>
      <c r="AU118" t="s">
        <v>148</v>
      </c>
      <c r="AV118" t="s">
        <v>95</v>
      </c>
      <c r="AY118">
        <v>18</v>
      </c>
      <c r="AZ118">
        <v>70</v>
      </c>
      <c r="BA118">
        <v>120</v>
      </c>
      <c r="BB118">
        <v>2</v>
      </c>
    </row>
    <row r="119" spans="1:54" x14ac:dyDescent="0.25">
      <c r="A119" t="s">
        <v>524</v>
      </c>
      <c r="B119">
        <v>117</v>
      </c>
      <c r="C119" t="s">
        <v>48</v>
      </c>
      <c r="D119">
        <v>1</v>
      </c>
      <c r="F119">
        <v>1</v>
      </c>
      <c r="G119" t="s">
        <v>89</v>
      </c>
      <c r="H119" t="s">
        <v>50</v>
      </c>
      <c r="K119" t="s">
        <v>45</v>
      </c>
      <c r="L119">
        <v>3</v>
      </c>
      <c r="N119">
        <v>1</v>
      </c>
      <c r="O119" t="s">
        <v>143</v>
      </c>
      <c r="P119" t="s">
        <v>92</v>
      </c>
      <c r="S119" t="s">
        <v>38</v>
      </c>
      <c r="T119">
        <v>2</v>
      </c>
      <c r="U119">
        <v>1</v>
      </c>
      <c r="V119">
        <v>3</v>
      </c>
      <c r="W119" t="s">
        <v>39</v>
      </c>
      <c r="X119" t="s">
        <v>40</v>
      </c>
      <c r="Y119" t="s">
        <v>157</v>
      </c>
      <c r="Z119" t="s">
        <v>158</v>
      </c>
      <c r="AA119" t="s">
        <v>53</v>
      </c>
      <c r="AB119">
        <v>2</v>
      </c>
      <c r="AC119">
        <v>1</v>
      </c>
      <c r="AD119">
        <v>3</v>
      </c>
      <c r="AE119" t="s">
        <v>54</v>
      </c>
      <c r="AF119" t="s">
        <v>83</v>
      </c>
      <c r="AG119" t="s">
        <v>117</v>
      </c>
      <c r="AI119" t="s">
        <v>33</v>
      </c>
      <c r="AJ119">
        <v>1</v>
      </c>
      <c r="AL119">
        <v>1</v>
      </c>
      <c r="AM119" t="s">
        <v>65</v>
      </c>
      <c r="AN119" t="s">
        <v>35</v>
      </c>
      <c r="AO119" t="s">
        <v>36</v>
      </c>
      <c r="AP119" t="s">
        <v>37</v>
      </c>
      <c r="AQ119" t="s">
        <v>43</v>
      </c>
      <c r="AR119">
        <v>1</v>
      </c>
      <c r="AT119">
        <v>1</v>
      </c>
      <c r="AU119" t="s">
        <v>73</v>
      </c>
      <c r="AV119" t="s">
        <v>99</v>
      </c>
      <c r="AY119">
        <v>19</v>
      </c>
      <c r="AZ119">
        <v>63</v>
      </c>
      <c r="BA119">
        <v>120</v>
      </c>
      <c r="BB119">
        <v>2</v>
      </c>
    </row>
    <row r="120" spans="1:54" x14ac:dyDescent="0.25">
      <c r="A120" t="s">
        <v>525</v>
      </c>
      <c r="B120">
        <v>118</v>
      </c>
      <c r="C120" t="s">
        <v>53</v>
      </c>
      <c r="D120">
        <v>1</v>
      </c>
      <c r="E120">
        <v>1</v>
      </c>
      <c r="F120">
        <v>1</v>
      </c>
      <c r="G120" t="s">
        <v>54</v>
      </c>
      <c r="H120" t="s">
        <v>116</v>
      </c>
      <c r="K120" t="s">
        <v>33</v>
      </c>
      <c r="L120">
        <v>2</v>
      </c>
      <c r="N120">
        <v>2</v>
      </c>
      <c r="O120" t="s">
        <v>65</v>
      </c>
      <c r="P120" t="s">
        <v>66</v>
      </c>
      <c r="Q120" t="s">
        <v>135</v>
      </c>
      <c r="S120" t="s">
        <v>43</v>
      </c>
      <c r="T120">
        <v>1</v>
      </c>
      <c r="V120">
        <v>1</v>
      </c>
      <c r="W120" t="s">
        <v>73</v>
      </c>
      <c r="X120" t="s">
        <v>139</v>
      </c>
      <c r="Y120" t="s">
        <v>75</v>
      </c>
      <c r="AA120" t="s">
        <v>48</v>
      </c>
      <c r="AB120">
        <v>1</v>
      </c>
      <c r="AD120">
        <v>1</v>
      </c>
      <c r="AE120" t="s">
        <v>49</v>
      </c>
      <c r="AF120" t="s">
        <v>71</v>
      </c>
      <c r="AG120" t="s">
        <v>90</v>
      </c>
      <c r="AH120" t="s">
        <v>52</v>
      </c>
      <c r="AI120" t="s">
        <v>63</v>
      </c>
      <c r="AJ120">
        <v>2</v>
      </c>
      <c r="AL120">
        <v>1</v>
      </c>
      <c r="AM120" t="s">
        <v>103</v>
      </c>
      <c r="AN120" t="s">
        <v>91</v>
      </c>
      <c r="AQ120" t="s">
        <v>38</v>
      </c>
      <c r="AR120">
        <v>1</v>
      </c>
      <c r="AS120">
        <v>1</v>
      </c>
      <c r="AT120">
        <v>2</v>
      </c>
      <c r="AU120" t="s">
        <v>39</v>
      </c>
      <c r="AV120" t="s">
        <v>70</v>
      </c>
      <c r="AW120" t="s">
        <v>41</v>
      </c>
      <c r="AY120">
        <v>15</v>
      </c>
      <c r="AZ120">
        <v>74</v>
      </c>
      <c r="BA120">
        <v>120</v>
      </c>
      <c r="BB120">
        <v>2</v>
      </c>
    </row>
    <row r="121" spans="1:54" x14ac:dyDescent="0.25">
      <c r="A121" t="s">
        <v>526</v>
      </c>
      <c r="B121">
        <v>119</v>
      </c>
      <c r="C121" t="s">
        <v>53</v>
      </c>
      <c r="D121">
        <v>2</v>
      </c>
      <c r="E121">
        <v>3</v>
      </c>
      <c r="F121">
        <v>1</v>
      </c>
      <c r="G121" t="s">
        <v>54</v>
      </c>
      <c r="H121" t="s">
        <v>116</v>
      </c>
      <c r="I121" t="s">
        <v>105</v>
      </c>
      <c r="J121" t="s">
        <v>118</v>
      </c>
      <c r="K121" t="s">
        <v>33</v>
      </c>
      <c r="L121">
        <v>3</v>
      </c>
      <c r="N121">
        <v>3</v>
      </c>
      <c r="O121" t="s">
        <v>34</v>
      </c>
      <c r="P121" t="s">
        <v>66</v>
      </c>
      <c r="Q121" t="s">
        <v>36</v>
      </c>
      <c r="R121" t="s">
        <v>136</v>
      </c>
      <c r="S121" t="s">
        <v>43</v>
      </c>
      <c r="T121">
        <v>2</v>
      </c>
      <c r="V121">
        <v>1</v>
      </c>
      <c r="W121" t="s">
        <v>44</v>
      </c>
      <c r="AA121" t="s">
        <v>45</v>
      </c>
      <c r="AB121">
        <v>3</v>
      </c>
      <c r="AD121">
        <v>2</v>
      </c>
      <c r="AE121" t="s">
        <v>47</v>
      </c>
      <c r="AF121" t="s">
        <v>144</v>
      </c>
      <c r="AG121" t="s">
        <v>145</v>
      </c>
      <c r="AH121" t="s">
        <v>147</v>
      </c>
      <c r="AI121" t="s">
        <v>63</v>
      </c>
      <c r="AJ121">
        <v>2</v>
      </c>
      <c r="AL121">
        <v>2</v>
      </c>
      <c r="AM121" t="s">
        <v>148</v>
      </c>
      <c r="AQ121" t="s">
        <v>38</v>
      </c>
      <c r="AR121">
        <v>2</v>
      </c>
      <c r="AS121">
        <v>1</v>
      </c>
      <c r="AT121">
        <v>1</v>
      </c>
      <c r="AU121" t="s">
        <v>39</v>
      </c>
      <c r="AV121" t="s">
        <v>70</v>
      </c>
      <c r="AW121" t="s">
        <v>41</v>
      </c>
      <c r="AY121">
        <v>25</v>
      </c>
      <c r="AZ121">
        <v>84</v>
      </c>
      <c r="BA121">
        <v>120</v>
      </c>
      <c r="BB121">
        <v>2</v>
      </c>
    </row>
    <row r="122" spans="1:54" x14ac:dyDescent="0.25">
      <c r="A122" t="s">
        <v>527</v>
      </c>
      <c r="B122">
        <v>120</v>
      </c>
      <c r="C122" t="s">
        <v>53</v>
      </c>
      <c r="D122">
        <v>3</v>
      </c>
      <c r="E122">
        <v>1</v>
      </c>
      <c r="F122">
        <v>2</v>
      </c>
      <c r="G122" t="s">
        <v>54</v>
      </c>
      <c r="H122" t="s">
        <v>116</v>
      </c>
      <c r="I122" t="s">
        <v>117</v>
      </c>
      <c r="J122" t="s">
        <v>98</v>
      </c>
      <c r="K122" t="s">
        <v>33</v>
      </c>
      <c r="L122">
        <v>3</v>
      </c>
      <c r="N122">
        <v>1</v>
      </c>
      <c r="O122" t="s">
        <v>46</v>
      </c>
      <c r="P122" t="s">
        <v>35</v>
      </c>
      <c r="Q122" t="s">
        <v>36</v>
      </c>
      <c r="S122" t="s">
        <v>45</v>
      </c>
      <c r="T122">
        <v>3</v>
      </c>
      <c r="V122">
        <v>1</v>
      </c>
      <c r="W122" t="s">
        <v>47</v>
      </c>
      <c r="X122" t="s">
        <v>76</v>
      </c>
      <c r="Y122" t="s">
        <v>102</v>
      </c>
      <c r="Z122" t="s">
        <v>146</v>
      </c>
      <c r="AA122" t="s">
        <v>56</v>
      </c>
      <c r="AB122">
        <v>1</v>
      </c>
      <c r="AD122">
        <v>1</v>
      </c>
      <c r="AE122" t="s">
        <v>68</v>
      </c>
      <c r="AI122" t="s">
        <v>48</v>
      </c>
      <c r="AJ122">
        <v>3</v>
      </c>
      <c r="AL122">
        <v>3</v>
      </c>
      <c r="AM122" t="s">
        <v>89</v>
      </c>
      <c r="AN122" t="s">
        <v>84</v>
      </c>
      <c r="AQ122" t="s">
        <v>43</v>
      </c>
      <c r="AR122">
        <v>1</v>
      </c>
      <c r="AT122">
        <v>1</v>
      </c>
      <c r="AU122" t="s">
        <v>44</v>
      </c>
      <c r="AV122" t="s">
        <v>139</v>
      </c>
      <c r="AW122" t="s">
        <v>140</v>
      </c>
      <c r="AX122" t="s">
        <v>141</v>
      </c>
      <c r="AY122">
        <v>23</v>
      </c>
      <c r="AZ122">
        <v>86</v>
      </c>
      <c r="BA122">
        <v>120</v>
      </c>
      <c r="BB122">
        <v>2</v>
      </c>
    </row>
    <row r="123" spans="1:54" x14ac:dyDescent="0.25">
      <c r="A123" t="s">
        <v>528</v>
      </c>
      <c r="B123">
        <v>121</v>
      </c>
      <c r="C123" t="s">
        <v>56</v>
      </c>
      <c r="D123">
        <v>1</v>
      </c>
      <c r="F123">
        <v>1</v>
      </c>
      <c r="G123" t="s">
        <v>68</v>
      </c>
      <c r="H123" t="s">
        <v>124</v>
      </c>
      <c r="I123" t="s">
        <v>126</v>
      </c>
      <c r="K123" t="s">
        <v>48</v>
      </c>
      <c r="L123">
        <v>1</v>
      </c>
      <c r="N123">
        <v>1</v>
      </c>
      <c r="O123" t="s">
        <v>89</v>
      </c>
      <c r="S123" t="s">
        <v>63</v>
      </c>
      <c r="T123">
        <v>3</v>
      </c>
      <c r="V123">
        <v>3</v>
      </c>
      <c r="W123" t="s">
        <v>103</v>
      </c>
      <c r="X123" t="s">
        <v>149</v>
      </c>
      <c r="Y123" t="s">
        <v>104</v>
      </c>
      <c r="Z123" t="s">
        <v>153</v>
      </c>
      <c r="AA123" t="s">
        <v>53</v>
      </c>
      <c r="AB123">
        <v>3</v>
      </c>
      <c r="AC123">
        <v>1</v>
      </c>
      <c r="AD123">
        <v>1</v>
      </c>
      <c r="AE123" t="s">
        <v>114</v>
      </c>
      <c r="AF123" t="s">
        <v>55</v>
      </c>
      <c r="AG123" t="s">
        <v>117</v>
      </c>
      <c r="AI123" t="s">
        <v>33</v>
      </c>
      <c r="AJ123">
        <v>3</v>
      </c>
      <c r="AL123">
        <v>3</v>
      </c>
      <c r="AM123" t="s">
        <v>65</v>
      </c>
      <c r="AN123" t="s">
        <v>35</v>
      </c>
      <c r="AO123" t="s">
        <v>36</v>
      </c>
      <c r="AP123" t="s">
        <v>136</v>
      </c>
      <c r="AQ123" t="s">
        <v>45</v>
      </c>
      <c r="AR123">
        <v>2</v>
      </c>
      <c r="AT123">
        <v>2</v>
      </c>
      <c r="AU123" t="s">
        <v>47</v>
      </c>
      <c r="AV123" t="s">
        <v>144</v>
      </c>
      <c r="AW123" t="s">
        <v>102</v>
      </c>
      <c r="AX123" t="s">
        <v>146</v>
      </c>
      <c r="AY123">
        <v>27</v>
      </c>
      <c r="AZ123">
        <v>96</v>
      </c>
      <c r="BA123">
        <v>120</v>
      </c>
      <c r="BB123">
        <v>2</v>
      </c>
    </row>
    <row r="124" spans="1:54" x14ac:dyDescent="0.25">
      <c r="A124" t="s">
        <v>529</v>
      </c>
      <c r="B124">
        <v>122</v>
      </c>
      <c r="C124" t="s">
        <v>56</v>
      </c>
      <c r="D124">
        <v>1</v>
      </c>
      <c r="F124">
        <v>1</v>
      </c>
      <c r="G124" t="s">
        <v>68</v>
      </c>
      <c r="K124" t="s">
        <v>48</v>
      </c>
      <c r="L124">
        <v>1</v>
      </c>
      <c r="N124">
        <v>1</v>
      </c>
      <c r="O124" t="s">
        <v>49</v>
      </c>
      <c r="P124" t="s">
        <v>50</v>
      </c>
      <c r="Q124" t="s">
        <v>130</v>
      </c>
      <c r="R124" t="s">
        <v>52</v>
      </c>
      <c r="S124" t="s">
        <v>38</v>
      </c>
      <c r="T124">
        <v>3</v>
      </c>
      <c r="U124">
        <v>2</v>
      </c>
      <c r="V124">
        <v>3</v>
      </c>
      <c r="W124" t="s">
        <v>39</v>
      </c>
      <c r="X124" t="s">
        <v>96</v>
      </c>
      <c r="Y124" t="s">
        <v>157</v>
      </c>
      <c r="Z124" t="s">
        <v>159</v>
      </c>
      <c r="AA124" t="s">
        <v>53</v>
      </c>
      <c r="AB124">
        <v>3</v>
      </c>
      <c r="AC124">
        <v>2</v>
      </c>
      <c r="AD124">
        <v>1</v>
      </c>
      <c r="AE124" t="s">
        <v>54</v>
      </c>
      <c r="AF124" t="s">
        <v>55</v>
      </c>
      <c r="AG124" t="s">
        <v>105</v>
      </c>
      <c r="AI124" t="s">
        <v>33</v>
      </c>
      <c r="AJ124">
        <v>2</v>
      </c>
      <c r="AL124">
        <v>1</v>
      </c>
      <c r="AM124" t="s">
        <v>65</v>
      </c>
      <c r="AQ124" t="s">
        <v>45</v>
      </c>
      <c r="AR124">
        <v>3</v>
      </c>
      <c r="AT124">
        <v>1</v>
      </c>
      <c r="AU124" t="s">
        <v>47</v>
      </c>
      <c r="AV124" t="s">
        <v>144</v>
      </c>
      <c r="AW124" t="s">
        <v>93</v>
      </c>
      <c r="AX124" t="s">
        <v>147</v>
      </c>
      <c r="AY124">
        <v>22</v>
      </c>
      <c r="AZ124">
        <v>56</v>
      </c>
      <c r="BA124">
        <v>120</v>
      </c>
      <c r="BB124">
        <v>2</v>
      </c>
    </row>
    <row r="125" spans="1:54" x14ac:dyDescent="0.25">
      <c r="A125" t="s">
        <v>530</v>
      </c>
      <c r="B125">
        <v>123</v>
      </c>
      <c r="C125" t="s">
        <v>53</v>
      </c>
      <c r="D125">
        <v>3</v>
      </c>
      <c r="E125">
        <v>1</v>
      </c>
      <c r="F125">
        <v>2</v>
      </c>
      <c r="G125" t="s">
        <v>114</v>
      </c>
      <c r="H125" t="s">
        <v>83</v>
      </c>
      <c r="I125" t="s">
        <v>117</v>
      </c>
      <c r="K125" t="s">
        <v>33</v>
      </c>
      <c r="L125">
        <v>2</v>
      </c>
      <c r="N125">
        <v>3</v>
      </c>
      <c r="O125" t="s">
        <v>34</v>
      </c>
      <c r="P125" t="s">
        <v>35</v>
      </c>
      <c r="Q125" t="s">
        <v>134</v>
      </c>
      <c r="R125" t="s">
        <v>37</v>
      </c>
      <c r="S125" t="s">
        <v>45</v>
      </c>
      <c r="T125">
        <v>3</v>
      </c>
      <c r="V125">
        <v>1</v>
      </c>
      <c r="W125" t="s">
        <v>47</v>
      </c>
      <c r="AA125" t="s">
        <v>56</v>
      </c>
      <c r="AB125">
        <v>3</v>
      </c>
      <c r="AD125">
        <v>1</v>
      </c>
      <c r="AE125" t="s">
        <v>68</v>
      </c>
      <c r="AF125" t="s">
        <v>124</v>
      </c>
      <c r="AG125" t="s">
        <v>85</v>
      </c>
      <c r="AI125" t="s">
        <v>43</v>
      </c>
      <c r="AJ125">
        <v>1</v>
      </c>
      <c r="AL125">
        <v>1</v>
      </c>
      <c r="AM125" t="s">
        <v>73</v>
      </c>
      <c r="AN125" t="s">
        <v>74</v>
      </c>
      <c r="AO125" t="s">
        <v>75</v>
      </c>
      <c r="AP125" t="s">
        <v>101</v>
      </c>
      <c r="AQ125" t="s">
        <v>63</v>
      </c>
      <c r="AR125">
        <v>1</v>
      </c>
      <c r="AT125">
        <v>2</v>
      </c>
      <c r="AU125" t="s">
        <v>148</v>
      </c>
      <c r="AV125" t="s">
        <v>95</v>
      </c>
      <c r="AW125" t="s">
        <v>104</v>
      </c>
      <c r="AX125" t="s">
        <v>152</v>
      </c>
      <c r="AY125">
        <v>24</v>
      </c>
      <c r="AZ125">
        <v>76</v>
      </c>
      <c r="BA125">
        <v>120</v>
      </c>
      <c r="BB125">
        <v>2</v>
      </c>
    </row>
    <row r="126" spans="1:54" x14ac:dyDescent="0.25">
      <c r="A126" t="s">
        <v>531</v>
      </c>
      <c r="B126">
        <v>124</v>
      </c>
      <c r="C126" t="s">
        <v>56</v>
      </c>
      <c r="D126">
        <v>1</v>
      </c>
      <c r="F126">
        <v>1</v>
      </c>
      <c r="G126" t="s">
        <v>123</v>
      </c>
      <c r="H126" t="s">
        <v>69</v>
      </c>
      <c r="I126" t="s">
        <v>126</v>
      </c>
      <c r="K126" t="s">
        <v>43</v>
      </c>
      <c r="L126">
        <v>3</v>
      </c>
      <c r="N126">
        <v>3</v>
      </c>
      <c r="O126" t="s">
        <v>138</v>
      </c>
      <c r="P126" t="s">
        <v>74</v>
      </c>
      <c r="S126" t="s">
        <v>38</v>
      </c>
      <c r="T126">
        <v>1</v>
      </c>
      <c r="U126">
        <v>2</v>
      </c>
      <c r="V126">
        <v>2</v>
      </c>
      <c r="W126" t="s">
        <v>39</v>
      </c>
      <c r="X126" t="s">
        <v>70</v>
      </c>
      <c r="Y126" t="s">
        <v>156</v>
      </c>
      <c r="AA126" t="s">
        <v>53</v>
      </c>
      <c r="AB126">
        <v>3</v>
      </c>
      <c r="AC126">
        <v>1</v>
      </c>
      <c r="AD126">
        <v>1</v>
      </c>
      <c r="AE126" t="s">
        <v>115</v>
      </c>
      <c r="AF126" t="s">
        <v>83</v>
      </c>
      <c r="AI126" t="s">
        <v>33</v>
      </c>
      <c r="AJ126">
        <v>1</v>
      </c>
      <c r="AL126">
        <v>1</v>
      </c>
      <c r="AM126" t="s">
        <v>65</v>
      </c>
      <c r="AQ126" t="s">
        <v>45</v>
      </c>
      <c r="AR126">
        <v>2</v>
      </c>
      <c r="AT126">
        <v>1</v>
      </c>
      <c r="AU126" t="s">
        <v>143</v>
      </c>
      <c r="AY126">
        <v>15</v>
      </c>
      <c r="AZ126">
        <v>69</v>
      </c>
      <c r="BA126">
        <v>120</v>
      </c>
      <c r="BB126">
        <v>2</v>
      </c>
    </row>
    <row r="127" spans="1:54" x14ac:dyDescent="0.25">
      <c r="A127" t="s">
        <v>532</v>
      </c>
      <c r="B127">
        <v>125</v>
      </c>
      <c r="C127" t="s">
        <v>56</v>
      </c>
      <c r="D127">
        <v>3</v>
      </c>
      <c r="F127">
        <v>1</v>
      </c>
      <c r="G127" t="s">
        <v>68</v>
      </c>
      <c r="H127" t="s">
        <v>69</v>
      </c>
      <c r="I127" t="s">
        <v>85</v>
      </c>
      <c r="K127" t="s">
        <v>63</v>
      </c>
      <c r="L127">
        <v>1</v>
      </c>
      <c r="N127">
        <v>1</v>
      </c>
      <c r="O127" t="s">
        <v>148</v>
      </c>
      <c r="S127" t="s">
        <v>38</v>
      </c>
      <c r="T127">
        <v>2</v>
      </c>
      <c r="U127">
        <v>2</v>
      </c>
      <c r="V127">
        <v>3</v>
      </c>
      <c r="W127" t="s">
        <v>39</v>
      </c>
      <c r="X127" t="s">
        <v>40</v>
      </c>
      <c r="Y127" t="s">
        <v>41</v>
      </c>
      <c r="Z127" t="s">
        <v>158</v>
      </c>
      <c r="AA127" t="s">
        <v>53</v>
      </c>
      <c r="AB127">
        <v>3</v>
      </c>
      <c r="AC127">
        <v>1</v>
      </c>
      <c r="AD127">
        <v>1</v>
      </c>
      <c r="AE127" t="s">
        <v>54</v>
      </c>
      <c r="AF127" t="s">
        <v>83</v>
      </c>
      <c r="AG127" t="s">
        <v>97</v>
      </c>
      <c r="AI127" t="s">
        <v>33</v>
      </c>
      <c r="AJ127">
        <v>3</v>
      </c>
      <c r="AL127">
        <v>1</v>
      </c>
      <c r="AM127" t="s">
        <v>65</v>
      </c>
      <c r="AN127" t="s">
        <v>66</v>
      </c>
      <c r="AO127" t="s">
        <v>135</v>
      </c>
      <c r="AQ127" t="s">
        <v>45</v>
      </c>
      <c r="AR127">
        <v>1</v>
      </c>
      <c r="AT127">
        <v>1</v>
      </c>
      <c r="AU127" t="s">
        <v>143</v>
      </c>
      <c r="AY127">
        <v>19</v>
      </c>
      <c r="AZ127">
        <v>70</v>
      </c>
      <c r="BA127">
        <v>120</v>
      </c>
      <c r="BB127">
        <v>2</v>
      </c>
    </row>
    <row r="128" spans="1:54" x14ac:dyDescent="0.25">
      <c r="A128" t="s">
        <v>533</v>
      </c>
      <c r="B128">
        <v>126</v>
      </c>
      <c r="C128" t="s">
        <v>48</v>
      </c>
      <c r="D128">
        <v>1</v>
      </c>
      <c r="F128">
        <v>1</v>
      </c>
      <c r="G128" t="s">
        <v>49</v>
      </c>
      <c r="K128" t="s">
        <v>43</v>
      </c>
      <c r="L128">
        <v>2</v>
      </c>
      <c r="N128">
        <v>1</v>
      </c>
      <c r="O128" t="s">
        <v>44</v>
      </c>
      <c r="P128" t="s">
        <v>74</v>
      </c>
      <c r="S128" t="s">
        <v>63</v>
      </c>
      <c r="T128">
        <v>3</v>
      </c>
      <c r="V128">
        <v>3</v>
      </c>
      <c r="W128" t="s">
        <v>148</v>
      </c>
      <c r="X128" t="s">
        <v>149</v>
      </c>
      <c r="Y128" t="s">
        <v>104</v>
      </c>
      <c r="Z128" t="s">
        <v>154</v>
      </c>
      <c r="AA128" t="s">
        <v>53</v>
      </c>
      <c r="AB128">
        <v>3</v>
      </c>
      <c r="AC128">
        <v>1</v>
      </c>
      <c r="AD128">
        <v>1</v>
      </c>
      <c r="AE128" t="s">
        <v>54</v>
      </c>
      <c r="AF128" t="s">
        <v>83</v>
      </c>
      <c r="AI128" t="s">
        <v>33</v>
      </c>
      <c r="AJ128">
        <v>2</v>
      </c>
      <c r="AL128">
        <v>1</v>
      </c>
      <c r="AM128" t="s">
        <v>34</v>
      </c>
      <c r="AQ128" t="s">
        <v>45</v>
      </c>
      <c r="AR128">
        <v>3</v>
      </c>
      <c r="AT128">
        <v>3</v>
      </c>
      <c r="AU128" t="s">
        <v>47</v>
      </c>
      <c r="AV128" t="s">
        <v>92</v>
      </c>
      <c r="AW128" t="s">
        <v>93</v>
      </c>
      <c r="AX128" t="s">
        <v>147</v>
      </c>
      <c r="AY128">
        <v>21</v>
      </c>
      <c r="AZ128">
        <v>79</v>
      </c>
      <c r="BA128">
        <v>120</v>
      </c>
      <c r="BB128">
        <v>2</v>
      </c>
    </row>
    <row r="129" spans="1:54" x14ac:dyDescent="0.25">
      <c r="A129" t="s">
        <v>534</v>
      </c>
      <c r="B129">
        <v>127</v>
      </c>
      <c r="C129" t="s">
        <v>53</v>
      </c>
      <c r="D129">
        <v>3</v>
      </c>
      <c r="E129">
        <v>3</v>
      </c>
      <c r="F129">
        <v>3</v>
      </c>
      <c r="G129" t="s">
        <v>54</v>
      </c>
      <c r="H129" t="s">
        <v>83</v>
      </c>
      <c r="I129" t="s">
        <v>97</v>
      </c>
      <c r="J129" t="s">
        <v>98</v>
      </c>
      <c r="K129" t="s">
        <v>33</v>
      </c>
      <c r="L129">
        <v>1</v>
      </c>
      <c r="N129">
        <v>1</v>
      </c>
      <c r="O129" t="s">
        <v>34</v>
      </c>
      <c r="S129" t="s">
        <v>45</v>
      </c>
      <c r="T129">
        <v>1</v>
      </c>
      <c r="V129">
        <v>2</v>
      </c>
      <c r="W129" t="s">
        <v>143</v>
      </c>
      <c r="X129" t="s">
        <v>76</v>
      </c>
      <c r="AA129" t="s">
        <v>48</v>
      </c>
      <c r="AB129">
        <v>3</v>
      </c>
      <c r="AD129">
        <v>3</v>
      </c>
      <c r="AE129" t="s">
        <v>89</v>
      </c>
      <c r="AF129" t="s">
        <v>71</v>
      </c>
      <c r="AG129" t="s">
        <v>130</v>
      </c>
      <c r="AH129" t="s">
        <v>52</v>
      </c>
      <c r="AI129" t="s">
        <v>43</v>
      </c>
      <c r="AJ129">
        <v>1</v>
      </c>
      <c r="AL129">
        <v>1</v>
      </c>
      <c r="AM129" t="s">
        <v>73</v>
      </c>
      <c r="AN129" t="s">
        <v>139</v>
      </c>
      <c r="AO129" t="s">
        <v>140</v>
      </c>
      <c r="AP129" t="s">
        <v>101</v>
      </c>
      <c r="AQ129" t="s">
        <v>38</v>
      </c>
      <c r="AR129">
        <v>1</v>
      </c>
      <c r="AS129">
        <v>1</v>
      </c>
      <c r="AT129">
        <v>1</v>
      </c>
      <c r="AU129" t="s">
        <v>39</v>
      </c>
      <c r="AV129" t="s">
        <v>96</v>
      </c>
      <c r="AY129">
        <v>24</v>
      </c>
      <c r="AZ129">
        <v>75</v>
      </c>
      <c r="BA129">
        <v>120</v>
      </c>
      <c r="BB129">
        <v>2</v>
      </c>
    </row>
    <row r="130" spans="1:54" x14ac:dyDescent="0.25">
      <c r="A130" t="s">
        <v>535</v>
      </c>
      <c r="B130">
        <v>128</v>
      </c>
      <c r="C130" t="s">
        <v>53</v>
      </c>
      <c r="D130">
        <v>3</v>
      </c>
      <c r="E130">
        <v>1</v>
      </c>
      <c r="F130">
        <v>1</v>
      </c>
      <c r="G130" t="s">
        <v>114</v>
      </c>
      <c r="H130" t="s">
        <v>55</v>
      </c>
      <c r="I130" t="s">
        <v>117</v>
      </c>
      <c r="J130" t="s">
        <v>98</v>
      </c>
      <c r="K130" t="s">
        <v>33</v>
      </c>
      <c r="L130">
        <v>3</v>
      </c>
      <c r="N130">
        <v>3</v>
      </c>
      <c r="O130" t="s">
        <v>34</v>
      </c>
      <c r="P130" t="s">
        <v>66</v>
      </c>
      <c r="Q130" t="s">
        <v>134</v>
      </c>
      <c r="R130" t="s">
        <v>37</v>
      </c>
      <c r="S130" t="s">
        <v>45</v>
      </c>
      <c r="T130">
        <v>3</v>
      </c>
      <c r="V130">
        <v>1</v>
      </c>
      <c r="W130" t="s">
        <v>47</v>
      </c>
      <c r="AA130" t="s">
        <v>48</v>
      </c>
      <c r="AB130">
        <v>1</v>
      </c>
      <c r="AD130">
        <v>2</v>
      </c>
      <c r="AE130" t="s">
        <v>89</v>
      </c>
      <c r="AF130" t="s">
        <v>50</v>
      </c>
      <c r="AG130" t="s">
        <v>130</v>
      </c>
      <c r="AI130" t="s">
        <v>63</v>
      </c>
      <c r="AJ130">
        <v>1</v>
      </c>
      <c r="AL130">
        <v>2</v>
      </c>
      <c r="AM130" t="s">
        <v>148</v>
      </c>
      <c r="AN130" t="s">
        <v>95</v>
      </c>
      <c r="AO130" t="s">
        <v>104</v>
      </c>
      <c r="AQ130" t="s">
        <v>38</v>
      </c>
      <c r="AR130">
        <v>2</v>
      </c>
      <c r="AS130">
        <v>1</v>
      </c>
      <c r="AT130">
        <v>1</v>
      </c>
      <c r="AU130" t="s">
        <v>39</v>
      </c>
      <c r="AV130" t="s">
        <v>70</v>
      </c>
      <c r="AW130" t="s">
        <v>157</v>
      </c>
      <c r="AY130">
        <v>23</v>
      </c>
      <c r="AZ130">
        <v>83</v>
      </c>
      <c r="BA130">
        <v>120</v>
      </c>
      <c r="BB130">
        <v>2</v>
      </c>
    </row>
    <row r="131" spans="1:54" x14ac:dyDescent="0.25">
      <c r="A131" s="4" t="s">
        <v>536</v>
      </c>
      <c r="B131">
        <v>129</v>
      </c>
      <c r="C131" t="s">
        <v>53</v>
      </c>
      <c r="D131">
        <v>3</v>
      </c>
      <c r="E131">
        <v>1</v>
      </c>
      <c r="F131">
        <v>2</v>
      </c>
      <c r="G131" t="s">
        <v>54</v>
      </c>
      <c r="H131" t="s">
        <v>55</v>
      </c>
      <c r="K131" t="s">
        <v>33</v>
      </c>
      <c r="L131">
        <v>1</v>
      </c>
      <c r="N131">
        <v>2</v>
      </c>
      <c r="O131" t="s">
        <v>65</v>
      </c>
      <c r="S131" t="s">
        <v>45</v>
      </c>
      <c r="T131">
        <v>2</v>
      </c>
      <c r="V131">
        <v>1</v>
      </c>
      <c r="W131" t="s">
        <v>47</v>
      </c>
      <c r="X131" t="s">
        <v>92</v>
      </c>
      <c r="Y131" t="s">
        <v>102</v>
      </c>
      <c r="Z131" t="s">
        <v>146</v>
      </c>
      <c r="AA131" t="s">
        <v>43</v>
      </c>
      <c r="AB131">
        <v>1</v>
      </c>
      <c r="AD131">
        <v>2</v>
      </c>
      <c r="AE131" t="s">
        <v>138</v>
      </c>
      <c r="AF131" t="s">
        <v>139</v>
      </c>
      <c r="AG131" t="s">
        <v>140</v>
      </c>
      <c r="AI131" t="s">
        <v>63</v>
      </c>
      <c r="AJ131">
        <v>1</v>
      </c>
      <c r="AL131">
        <v>1</v>
      </c>
      <c r="AM131" t="s">
        <v>72</v>
      </c>
      <c r="AN131" t="s">
        <v>149</v>
      </c>
      <c r="AQ131" t="s">
        <v>38</v>
      </c>
      <c r="AR131">
        <v>2</v>
      </c>
      <c r="AS131">
        <v>1</v>
      </c>
      <c r="AT131">
        <v>1</v>
      </c>
      <c r="AU131" t="s">
        <v>67</v>
      </c>
      <c r="AV131" t="s">
        <v>96</v>
      </c>
      <c r="AY131">
        <v>15</v>
      </c>
      <c r="AZ131">
        <v>68</v>
      </c>
      <c r="BA131">
        <v>120</v>
      </c>
      <c r="BB131">
        <v>2</v>
      </c>
    </row>
    <row r="132" spans="1:54" x14ac:dyDescent="0.25">
      <c r="A132" t="s">
        <v>537</v>
      </c>
      <c r="B132">
        <v>130</v>
      </c>
      <c r="C132" t="s">
        <v>53</v>
      </c>
      <c r="D132">
        <v>3</v>
      </c>
      <c r="E132">
        <v>3</v>
      </c>
      <c r="F132">
        <v>2</v>
      </c>
      <c r="G132" t="s">
        <v>54</v>
      </c>
      <c r="H132" t="s">
        <v>55</v>
      </c>
      <c r="I132" t="s">
        <v>97</v>
      </c>
      <c r="K132" t="s">
        <v>33</v>
      </c>
      <c r="L132">
        <v>2</v>
      </c>
      <c r="N132">
        <v>1</v>
      </c>
      <c r="O132" t="s">
        <v>34</v>
      </c>
      <c r="S132" t="s">
        <v>63</v>
      </c>
      <c r="T132">
        <v>1</v>
      </c>
      <c r="V132">
        <v>1</v>
      </c>
      <c r="W132" t="s">
        <v>148</v>
      </c>
      <c r="X132" t="s">
        <v>149</v>
      </c>
      <c r="AA132" t="s">
        <v>56</v>
      </c>
      <c r="AB132">
        <v>1</v>
      </c>
      <c r="AD132">
        <v>1</v>
      </c>
      <c r="AE132" t="s">
        <v>57</v>
      </c>
      <c r="AI132" t="s">
        <v>48</v>
      </c>
      <c r="AJ132">
        <v>3</v>
      </c>
      <c r="AL132">
        <v>2</v>
      </c>
      <c r="AM132" t="s">
        <v>49</v>
      </c>
      <c r="AN132" t="s">
        <v>71</v>
      </c>
      <c r="AO132" t="s">
        <v>51</v>
      </c>
      <c r="AP132" t="s">
        <v>52</v>
      </c>
      <c r="AQ132" t="s">
        <v>43</v>
      </c>
      <c r="AR132">
        <v>3</v>
      </c>
      <c r="AT132">
        <v>2</v>
      </c>
      <c r="AU132" t="s">
        <v>73</v>
      </c>
      <c r="AV132" t="s">
        <v>99</v>
      </c>
      <c r="AW132" t="s">
        <v>75</v>
      </c>
      <c r="AX132" t="s">
        <v>101</v>
      </c>
      <c r="AY132">
        <v>21</v>
      </c>
      <c r="AZ132">
        <v>94</v>
      </c>
      <c r="BA132">
        <v>120</v>
      </c>
      <c r="BB132">
        <v>2</v>
      </c>
    </row>
    <row r="133" spans="1:54" x14ac:dyDescent="0.25">
      <c r="A133" t="s">
        <v>538</v>
      </c>
      <c r="B133">
        <v>131</v>
      </c>
      <c r="C133" t="s">
        <v>53</v>
      </c>
      <c r="D133">
        <v>2</v>
      </c>
      <c r="E133">
        <v>1</v>
      </c>
      <c r="F133">
        <v>1</v>
      </c>
      <c r="G133" t="s">
        <v>54</v>
      </c>
      <c r="H133" t="s">
        <v>55</v>
      </c>
      <c r="K133" t="s">
        <v>33</v>
      </c>
      <c r="L133">
        <v>2</v>
      </c>
      <c r="N133">
        <v>3</v>
      </c>
      <c r="O133" t="s">
        <v>65</v>
      </c>
      <c r="P133" t="s">
        <v>133</v>
      </c>
      <c r="Q133" t="s">
        <v>36</v>
      </c>
      <c r="R133" t="s">
        <v>136</v>
      </c>
      <c r="S133" t="s">
        <v>63</v>
      </c>
      <c r="T133">
        <v>1</v>
      </c>
      <c r="V133">
        <v>1</v>
      </c>
      <c r="W133" t="s">
        <v>148</v>
      </c>
      <c r="X133" t="s">
        <v>149</v>
      </c>
      <c r="Y133" t="s">
        <v>104</v>
      </c>
      <c r="Z133" t="s">
        <v>152</v>
      </c>
      <c r="AA133" t="s">
        <v>56</v>
      </c>
      <c r="AB133">
        <v>2</v>
      </c>
      <c r="AD133">
        <v>3</v>
      </c>
      <c r="AE133" t="s">
        <v>57</v>
      </c>
      <c r="AF133" t="s">
        <v>124</v>
      </c>
      <c r="AG133" t="s">
        <v>126</v>
      </c>
      <c r="AH133" t="s">
        <v>88</v>
      </c>
      <c r="AI133" t="s">
        <v>48</v>
      </c>
      <c r="AJ133">
        <v>1</v>
      </c>
      <c r="AL133">
        <v>1</v>
      </c>
      <c r="AM133" t="s">
        <v>49</v>
      </c>
      <c r="AQ133" t="s">
        <v>45</v>
      </c>
      <c r="AR133">
        <v>3</v>
      </c>
      <c r="AT133">
        <v>1</v>
      </c>
      <c r="AU133" t="s">
        <v>143</v>
      </c>
      <c r="AY133">
        <v>19</v>
      </c>
      <c r="AZ133">
        <v>74</v>
      </c>
      <c r="BA133">
        <v>120</v>
      </c>
      <c r="BB133">
        <v>2</v>
      </c>
    </row>
    <row r="134" spans="1:54" x14ac:dyDescent="0.25">
      <c r="A134" t="s">
        <v>539</v>
      </c>
      <c r="B134">
        <v>132</v>
      </c>
      <c r="C134" t="s">
        <v>56</v>
      </c>
      <c r="D134">
        <v>2</v>
      </c>
      <c r="F134">
        <v>1</v>
      </c>
      <c r="G134" t="s">
        <v>123</v>
      </c>
      <c r="K134" t="s">
        <v>48</v>
      </c>
      <c r="L134">
        <v>2</v>
      </c>
      <c r="N134">
        <v>2</v>
      </c>
      <c r="O134" t="s">
        <v>49</v>
      </c>
      <c r="P134" t="s">
        <v>84</v>
      </c>
      <c r="Q134" t="s">
        <v>130</v>
      </c>
      <c r="S134" t="s">
        <v>38</v>
      </c>
      <c r="T134">
        <v>2</v>
      </c>
      <c r="U134">
        <v>1</v>
      </c>
      <c r="V134">
        <v>1</v>
      </c>
      <c r="W134" t="s">
        <v>39</v>
      </c>
      <c r="X134" t="s">
        <v>70</v>
      </c>
      <c r="Y134" t="s">
        <v>156</v>
      </c>
      <c r="AA134" t="s">
        <v>53</v>
      </c>
      <c r="AB134">
        <v>3</v>
      </c>
      <c r="AC134">
        <v>1</v>
      </c>
      <c r="AD134">
        <v>1</v>
      </c>
      <c r="AE134" t="s">
        <v>54</v>
      </c>
      <c r="AF134" t="s">
        <v>83</v>
      </c>
      <c r="AI134" t="s">
        <v>33</v>
      </c>
      <c r="AJ134">
        <v>3</v>
      </c>
      <c r="AL134">
        <v>1</v>
      </c>
      <c r="AM134" t="s">
        <v>65</v>
      </c>
      <c r="AN134" t="s">
        <v>35</v>
      </c>
      <c r="AQ134" t="s">
        <v>63</v>
      </c>
      <c r="AR134">
        <v>1</v>
      </c>
      <c r="AT134">
        <v>1</v>
      </c>
      <c r="AU134" t="s">
        <v>72</v>
      </c>
      <c r="AY134">
        <v>14</v>
      </c>
      <c r="AZ134">
        <v>53</v>
      </c>
      <c r="BA134">
        <v>120</v>
      </c>
      <c r="BB134">
        <v>2</v>
      </c>
    </row>
    <row r="135" spans="1:54" x14ac:dyDescent="0.25">
      <c r="A135" t="s">
        <v>540</v>
      </c>
      <c r="B135">
        <v>133</v>
      </c>
      <c r="C135" t="s">
        <v>53</v>
      </c>
      <c r="D135">
        <v>2</v>
      </c>
      <c r="E135">
        <v>2</v>
      </c>
      <c r="F135">
        <v>3</v>
      </c>
      <c r="G135" t="s">
        <v>115</v>
      </c>
      <c r="H135" t="s">
        <v>83</v>
      </c>
      <c r="I135" t="s">
        <v>117</v>
      </c>
      <c r="J135" t="s">
        <v>118</v>
      </c>
      <c r="K135" t="s">
        <v>33</v>
      </c>
      <c r="L135">
        <v>3</v>
      </c>
      <c r="N135">
        <v>3</v>
      </c>
      <c r="O135" t="s">
        <v>46</v>
      </c>
      <c r="P135" t="s">
        <v>66</v>
      </c>
      <c r="Q135" t="s">
        <v>134</v>
      </c>
      <c r="R135" t="s">
        <v>136</v>
      </c>
      <c r="S135" t="s">
        <v>63</v>
      </c>
      <c r="T135">
        <v>2</v>
      </c>
      <c r="V135">
        <v>2</v>
      </c>
      <c r="W135" t="s">
        <v>72</v>
      </c>
      <c r="AA135" t="s">
        <v>56</v>
      </c>
      <c r="AB135">
        <v>3</v>
      </c>
      <c r="AD135">
        <v>1</v>
      </c>
      <c r="AE135" t="s">
        <v>57</v>
      </c>
      <c r="AF135" t="s">
        <v>125</v>
      </c>
      <c r="AG135" t="s">
        <v>87</v>
      </c>
      <c r="AI135" t="s">
        <v>43</v>
      </c>
      <c r="AJ135">
        <v>3</v>
      </c>
      <c r="AL135">
        <v>3</v>
      </c>
      <c r="AM135" t="s">
        <v>73</v>
      </c>
      <c r="AN135" t="s">
        <v>99</v>
      </c>
      <c r="AO135" t="s">
        <v>140</v>
      </c>
      <c r="AP135" t="s">
        <v>141</v>
      </c>
      <c r="AQ135" t="s">
        <v>45</v>
      </c>
      <c r="AR135">
        <v>3</v>
      </c>
      <c r="AT135">
        <v>1</v>
      </c>
      <c r="AU135" t="s">
        <v>47</v>
      </c>
      <c r="AV135" t="s">
        <v>76</v>
      </c>
      <c r="AY135">
        <v>31</v>
      </c>
      <c r="AZ135">
        <v>106</v>
      </c>
      <c r="BA135">
        <v>120</v>
      </c>
      <c r="BB135">
        <v>2</v>
      </c>
    </row>
    <row r="136" spans="1:54" x14ac:dyDescent="0.25">
      <c r="A136" t="s">
        <v>541</v>
      </c>
      <c r="B136">
        <v>134</v>
      </c>
      <c r="C136" t="s">
        <v>53</v>
      </c>
      <c r="D136">
        <v>3</v>
      </c>
      <c r="E136">
        <v>1</v>
      </c>
      <c r="F136">
        <v>1</v>
      </c>
      <c r="G136" t="s">
        <v>54</v>
      </c>
      <c r="K136" t="s">
        <v>33</v>
      </c>
      <c r="L136">
        <v>2</v>
      </c>
      <c r="N136">
        <v>1</v>
      </c>
      <c r="O136" t="s">
        <v>65</v>
      </c>
      <c r="P136" t="s">
        <v>66</v>
      </c>
      <c r="S136" t="s">
        <v>63</v>
      </c>
      <c r="T136">
        <v>1</v>
      </c>
      <c r="V136">
        <v>2</v>
      </c>
      <c r="W136" t="s">
        <v>148</v>
      </c>
      <c r="X136" t="s">
        <v>149</v>
      </c>
      <c r="Y136" t="s">
        <v>150</v>
      </c>
      <c r="AA136" t="s">
        <v>56</v>
      </c>
      <c r="AB136">
        <v>1</v>
      </c>
      <c r="AD136">
        <v>1</v>
      </c>
      <c r="AE136" t="s">
        <v>57</v>
      </c>
      <c r="AF136" t="s">
        <v>124</v>
      </c>
      <c r="AG136" t="s">
        <v>126</v>
      </c>
      <c r="AI136" t="s">
        <v>43</v>
      </c>
      <c r="AJ136">
        <v>2</v>
      </c>
      <c r="AL136">
        <v>1</v>
      </c>
      <c r="AM136" t="s">
        <v>73</v>
      </c>
      <c r="AN136" t="s">
        <v>99</v>
      </c>
      <c r="AO136" t="s">
        <v>140</v>
      </c>
      <c r="AP136" t="s">
        <v>142</v>
      </c>
      <c r="AQ136" t="s">
        <v>38</v>
      </c>
      <c r="AR136">
        <v>2</v>
      </c>
      <c r="AS136">
        <v>1</v>
      </c>
      <c r="AT136">
        <v>3</v>
      </c>
      <c r="AU136" t="s">
        <v>39</v>
      </c>
      <c r="AV136" t="s">
        <v>70</v>
      </c>
      <c r="AW136" t="s">
        <v>156</v>
      </c>
      <c r="AX136" t="s">
        <v>158</v>
      </c>
      <c r="AY136">
        <v>19</v>
      </c>
      <c r="AZ136">
        <v>77</v>
      </c>
      <c r="BA136">
        <v>120</v>
      </c>
      <c r="BB136">
        <v>2</v>
      </c>
    </row>
    <row r="137" spans="1:54" x14ac:dyDescent="0.25">
      <c r="A137" t="s">
        <v>542</v>
      </c>
      <c r="B137">
        <v>135</v>
      </c>
      <c r="C137" t="s">
        <v>56</v>
      </c>
      <c r="D137">
        <v>1</v>
      </c>
      <c r="F137">
        <v>2</v>
      </c>
      <c r="G137" t="s">
        <v>57</v>
      </c>
      <c r="K137" t="s">
        <v>45</v>
      </c>
      <c r="L137">
        <v>2</v>
      </c>
      <c r="N137">
        <v>1</v>
      </c>
      <c r="O137" t="s">
        <v>47</v>
      </c>
      <c r="S137" t="s">
        <v>38</v>
      </c>
      <c r="T137">
        <v>1</v>
      </c>
      <c r="U137">
        <v>1</v>
      </c>
      <c r="V137">
        <v>3</v>
      </c>
      <c r="W137" t="s">
        <v>39</v>
      </c>
      <c r="X137" t="s">
        <v>70</v>
      </c>
      <c r="Y137" t="s">
        <v>157</v>
      </c>
      <c r="Z137" t="s">
        <v>42</v>
      </c>
      <c r="AA137" t="s">
        <v>53</v>
      </c>
      <c r="AB137">
        <v>2</v>
      </c>
      <c r="AC137">
        <v>1</v>
      </c>
      <c r="AD137">
        <v>1</v>
      </c>
      <c r="AE137" t="s">
        <v>54</v>
      </c>
      <c r="AI137" t="s">
        <v>33</v>
      </c>
      <c r="AJ137">
        <v>3</v>
      </c>
      <c r="AL137">
        <v>1</v>
      </c>
      <c r="AM137" t="s">
        <v>46</v>
      </c>
      <c r="AN137" t="s">
        <v>35</v>
      </c>
      <c r="AQ137" t="s">
        <v>63</v>
      </c>
      <c r="AR137">
        <v>1</v>
      </c>
      <c r="AT137">
        <v>1</v>
      </c>
      <c r="AU137" t="s">
        <v>72</v>
      </c>
      <c r="AY137">
        <v>11</v>
      </c>
      <c r="AZ137">
        <v>38</v>
      </c>
      <c r="BA137">
        <v>120</v>
      </c>
      <c r="BB137">
        <v>2</v>
      </c>
    </row>
    <row r="138" spans="1:54" x14ac:dyDescent="0.25">
      <c r="A138" t="s">
        <v>543</v>
      </c>
      <c r="B138">
        <v>136</v>
      </c>
      <c r="C138" t="s">
        <v>48</v>
      </c>
      <c r="D138">
        <v>3</v>
      </c>
      <c r="F138">
        <v>2</v>
      </c>
      <c r="G138" t="s">
        <v>49</v>
      </c>
      <c r="H138" t="s">
        <v>71</v>
      </c>
      <c r="I138" t="s">
        <v>51</v>
      </c>
      <c r="K138" t="s">
        <v>43</v>
      </c>
      <c r="L138">
        <v>3</v>
      </c>
      <c r="N138">
        <v>3</v>
      </c>
      <c r="O138" t="s">
        <v>138</v>
      </c>
      <c r="P138" t="s">
        <v>74</v>
      </c>
      <c r="Q138" t="s">
        <v>140</v>
      </c>
      <c r="S138" t="s">
        <v>45</v>
      </c>
      <c r="T138">
        <v>3</v>
      </c>
      <c r="V138">
        <v>1</v>
      </c>
      <c r="W138" t="s">
        <v>47</v>
      </c>
      <c r="AA138" t="s">
        <v>53</v>
      </c>
      <c r="AB138">
        <v>3</v>
      </c>
      <c r="AC138">
        <v>1</v>
      </c>
      <c r="AD138">
        <v>1</v>
      </c>
      <c r="AE138" t="s">
        <v>54</v>
      </c>
      <c r="AF138" t="s">
        <v>83</v>
      </c>
      <c r="AI138" t="s">
        <v>33</v>
      </c>
      <c r="AJ138">
        <v>3</v>
      </c>
      <c r="AL138">
        <v>3</v>
      </c>
      <c r="AM138" t="s">
        <v>34</v>
      </c>
      <c r="AN138" t="s">
        <v>66</v>
      </c>
      <c r="AO138" t="s">
        <v>134</v>
      </c>
      <c r="AP138" t="s">
        <v>137</v>
      </c>
      <c r="AQ138" t="s">
        <v>63</v>
      </c>
      <c r="AR138">
        <v>1</v>
      </c>
      <c r="AT138">
        <v>1</v>
      </c>
      <c r="AU138" t="s">
        <v>148</v>
      </c>
      <c r="AV138" t="s">
        <v>95</v>
      </c>
      <c r="AY138">
        <v>24</v>
      </c>
      <c r="AZ138">
        <v>82</v>
      </c>
      <c r="BA138">
        <v>120</v>
      </c>
      <c r="BB138">
        <v>2</v>
      </c>
    </row>
    <row r="139" spans="1:54" x14ac:dyDescent="0.25">
      <c r="A139" t="s">
        <v>544</v>
      </c>
      <c r="B139">
        <v>137</v>
      </c>
      <c r="C139" t="s">
        <v>48</v>
      </c>
      <c r="D139">
        <v>3</v>
      </c>
      <c r="F139">
        <v>1</v>
      </c>
      <c r="G139" t="s">
        <v>49</v>
      </c>
      <c r="K139" t="s">
        <v>43</v>
      </c>
      <c r="L139">
        <v>3</v>
      </c>
      <c r="N139">
        <v>3</v>
      </c>
      <c r="O139" t="s">
        <v>44</v>
      </c>
      <c r="P139" t="s">
        <v>139</v>
      </c>
      <c r="Q139" t="s">
        <v>140</v>
      </c>
      <c r="R139" t="s">
        <v>142</v>
      </c>
      <c r="S139" t="s">
        <v>38</v>
      </c>
      <c r="T139">
        <v>1</v>
      </c>
      <c r="U139">
        <v>1</v>
      </c>
      <c r="V139">
        <v>3</v>
      </c>
      <c r="W139" t="s">
        <v>155</v>
      </c>
      <c r="X139" t="s">
        <v>40</v>
      </c>
      <c r="AA139" t="s">
        <v>53</v>
      </c>
      <c r="AB139">
        <v>3</v>
      </c>
      <c r="AC139">
        <v>1</v>
      </c>
      <c r="AD139">
        <v>1</v>
      </c>
      <c r="AE139" t="s">
        <v>54</v>
      </c>
      <c r="AF139" t="s">
        <v>83</v>
      </c>
      <c r="AI139" t="s">
        <v>33</v>
      </c>
      <c r="AJ139">
        <v>1</v>
      </c>
      <c r="AL139">
        <v>2</v>
      </c>
      <c r="AM139" t="s">
        <v>34</v>
      </c>
      <c r="AQ139" t="s">
        <v>63</v>
      </c>
      <c r="AR139">
        <v>3</v>
      </c>
      <c r="AT139">
        <v>2</v>
      </c>
      <c r="AU139" t="s">
        <v>72</v>
      </c>
      <c r="AV139" t="s">
        <v>149</v>
      </c>
      <c r="AW139" t="s">
        <v>151</v>
      </c>
      <c r="AX139" t="s">
        <v>154</v>
      </c>
      <c r="AY139">
        <v>22</v>
      </c>
      <c r="AZ139">
        <v>94</v>
      </c>
      <c r="BA139">
        <v>120</v>
      </c>
      <c r="BB139">
        <v>2</v>
      </c>
    </row>
    <row r="140" spans="1:54" x14ac:dyDescent="0.25">
      <c r="A140" t="s">
        <v>545</v>
      </c>
      <c r="B140">
        <v>138</v>
      </c>
      <c r="C140" t="s">
        <v>48</v>
      </c>
      <c r="D140">
        <v>2</v>
      </c>
      <c r="F140">
        <v>1</v>
      </c>
      <c r="G140" t="s">
        <v>49</v>
      </c>
      <c r="H140" t="s">
        <v>71</v>
      </c>
      <c r="K140" t="s">
        <v>45</v>
      </c>
      <c r="L140">
        <v>3</v>
      </c>
      <c r="N140">
        <v>2</v>
      </c>
      <c r="O140" t="s">
        <v>86</v>
      </c>
      <c r="P140" t="s">
        <v>144</v>
      </c>
      <c r="Q140" t="s">
        <v>93</v>
      </c>
      <c r="R140" t="s">
        <v>147</v>
      </c>
      <c r="S140" t="s">
        <v>38</v>
      </c>
      <c r="T140">
        <v>1</v>
      </c>
      <c r="U140">
        <v>1</v>
      </c>
      <c r="V140">
        <v>1</v>
      </c>
      <c r="W140" t="s">
        <v>39</v>
      </c>
      <c r="X140" t="s">
        <v>70</v>
      </c>
      <c r="Y140" t="s">
        <v>157</v>
      </c>
      <c r="AA140" t="s">
        <v>53</v>
      </c>
      <c r="AB140">
        <v>2</v>
      </c>
      <c r="AC140">
        <v>1</v>
      </c>
      <c r="AD140">
        <v>2</v>
      </c>
      <c r="AE140" t="s">
        <v>114</v>
      </c>
      <c r="AI140" t="s">
        <v>33</v>
      </c>
      <c r="AJ140">
        <v>1</v>
      </c>
      <c r="AL140">
        <v>1</v>
      </c>
      <c r="AM140" t="s">
        <v>65</v>
      </c>
      <c r="AN140" t="s">
        <v>66</v>
      </c>
      <c r="AO140" t="s">
        <v>135</v>
      </c>
      <c r="AQ140" t="s">
        <v>63</v>
      </c>
      <c r="AR140">
        <v>1</v>
      </c>
      <c r="AT140">
        <v>2</v>
      </c>
      <c r="AU140" t="s">
        <v>103</v>
      </c>
      <c r="AV140" t="s">
        <v>149</v>
      </c>
      <c r="AY140">
        <v>16</v>
      </c>
      <c r="AZ140">
        <v>81</v>
      </c>
      <c r="BA140">
        <v>120</v>
      </c>
      <c r="BB140">
        <v>2</v>
      </c>
    </row>
    <row r="141" spans="1:54" x14ac:dyDescent="0.25">
      <c r="A141" t="s">
        <v>546</v>
      </c>
      <c r="B141">
        <v>139</v>
      </c>
      <c r="C141" t="s">
        <v>53</v>
      </c>
      <c r="D141">
        <v>3</v>
      </c>
      <c r="E141">
        <v>2</v>
      </c>
      <c r="F141">
        <v>2</v>
      </c>
      <c r="G141" t="s">
        <v>115</v>
      </c>
      <c r="H141" t="s">
        <v>83</v>
      </c>
      <c r="I141" t="s">
        <v>97</v>
      </c>
      <c r="K141" t="s">
        <v>33</v>
      </c>
      <c r="L141">
        <v>1</v>
      </c>
      <c r="N141">
        <v>1</v>
      </c>
      <c r="O141" t="s">
        <v>65</v>
      </c>
      <c r="P141" t="s">
        <v>66</v>
      </c>
      <c r="S141" t="s">
        <v>63</v>
      </c>
      <c r="T141">
        <v>1</v>
      </c>
      <c r="V141">
        <v>1</v>
      </c>
      <c r="W141" t="s">
        <v>148</v>
      </c>
      <c r="X141" t="s">
        <v>149</v>
      </c>
      <c r="AA141" t="s">
        <v>43</v>
      </c>
      <c r="AB141">
        <v>3</v>
      </c>
      <c r="AD141">
        <v>2</v>
      </c>
      <c r="AE141" t="s">
        <v>138</v>
      </c>
      <c r="AF141" t="s">
        <v>99</v>
      </c>
      <c r="AG141" t="s">
        <v>140</v>
      </c>
      <c r="AH141" t="s">
        <v>142</v>
      </c>
      <c r="AI141" t="s">
        <v>45</v>
      </c>
      <c r="AJ141">
        <v>3</v>
      </c>
      <c r="AL141">
        <v>1</v>
      </c>
      <c r="AM141" t="s">
        <v>47</v>
      </c>
      <c r="AN141" t="s">
        <v>76</v>
      </c>
      <c r="AQ141" t="s">
        <v>38</v>
      </c>
      <c r="AR141">
        <v>1</v>
      </c>
      <c r="AS141">
        <v>1</v>
      </c>
      <c r="AT141">
        <v>2</v>
      </c>
      <c r="AU141" t="s">
        <v>155</v>
      </c>
      <c r="AV141" t="s">
        <v>70</v>
      </c>
      <c r="AY141">
        <v>19</v>
      </c>
      <c r="AZ141">
        <v>78</v>
      </c>
      <c r="BA141">
        <v>120</v>
      </c>
      <c r="BB141">
        <v>2</v>
      </c>
    </row>
    <row r="142" spans="1:54" x14ac:dyDescent="0.25">
      <c r="A142" t="s">
        <v>547</v>
      </c>
      <c r="B142">
        <v>140</v>
      </c>
      <c r="C142" t="s">
        <v>56</v>
      </c>
      <c r="D142">
        <v>1</v>
      </c>
      <c r="F142">
        <v>2</v>
      </c>
      <c r="G142" t="s">
        <v>57</v>
      </c>
      <c r="H142" t="s">
        <v>124</v>
      </c>
      <c r="K142" t="s">
        <v>48</v>
      </c>
      <c r="L142">
        <v>1</v>
      </c>
      <c r="N142">
        <v>1</v>
      </c>
      <c r="O142" t="s">
        <v>89</v>
      </c>
      <c r="S142" t="s">
        <v>43</v>
      </c>
      <c r="T142">
        <v>2</v>
      </c>
      <c r="V142">
        <v>1</v>
      </c>
      <c r="W142" t="s">
        <v>73</v>
      </c>
      <c r="X142" t="s">
        <v>99</v>
      </c>
      <c r="Y142" t="s">
        <v>75</v>
      </c>
      <c r="AA142" t="s">
        <v>53</v>
      </c>
      <c r="AB142">
        <v>2</v>
      </c>
      <c r="AC142">
        <v>1</v>
      </c>
      <c r="AD142">
        <v>1</v>
      </c>
      <c r="AE142" t="s">
        <v>114</v>
      </c>
      <c r="AI142" t="s">
        <v>33</v>
      </c>
      <c r="AJ142">
        <v>1</v>
      </c>
      <c r="AL142">
        <v>2</v>
      </c>
      <c r="AM142" t="s">
        <v>34</v>
      </c>
      <c r="AN142" t="s">
        <v>35</v>
      </c>
      <c r="AQ142" t="s">
        <v>38</v>
      </c>
      <c r="AR142">
        <v>2</v>
      </c>
      <c r="AS142">
        <v>1</v>
      </c>
      <c r="AT142">
        <v>2</v>
      </c>
      <c r="AU142" t="s">
        <v>39</v>
      </c>
      <c r="AY142">
        <v>10</v>
      </c>
      <c r="AZ142">
        <v>46</v>
      </c>
      <c r="BA142">
        <v>120</v>
      </c>
      <c r="BB142">
        <v>2</v>
      </c>
    </row>
    <row r="143" spans="1:54" x14ac:dyDescent="0.25">
      <c r="A143" t="s">
        <v>548</v>
      </c>
      <c r="B143">
        <v>141</v>
      </c>
      <c r="C143" t="s">
        <v>56</v>
      </c>
      <c r="D143">
        <v>2</v>
      </c>
      <c r="F143">
        <v>1</v>
      </c>
      <c r="G143" t="s">
        <v>57</v>
      </c>
      <c r="H143" t="s">
        <v>125</v>
      </c>
      <c r="K143" t="s">
        <v>48</v>
      </c>
      <c r="L143">
        <v>1</v>
      </c>
      <c r="N143">
        <v>2</v>
      </c>
      <c r="O143" t="s">
        <v>49</v>
      </c>
      <c r="P143" t="s">
        <v>84</v>
      </c>
      <c r="Q143" t="s">
        <v>51</v>
      </c>
      <c r="S143" t="s">
        <v>45</v>
      </c>
      <c r="T143">
        <v>3</v>
      </c>
      <c r="V143">
        <v>3</v>
      </c>
      <c r="W143" t="s">
        <v>143</v>
      </c>
      <c r="X143" t="s">
        <v>76</v>
      </c>
      <c r="Y143" t="s">
        <v>93</v>
      </c>
      <c r="AA143" t="s">
        <v>53</v>
      </c>
      <c r="AB143">
        <v>3</v>
      </c>
      <c r="AC143">
        <v>1</v>
      </c>
      <c r="AD143">
        <v>3</v>
      </c>
      <c r="AE143" t="s">
        <v>54</v>
      </c>
      <c r="AF143" t="s">
        <v>83</v>
      </c>
      <c r="AI143" t="s">
        <v>33</v>
      </c>
      <c r="AJ143">
        <v>1</v>
      </c>
      <c r="AL143">
        <v>1</v>
      </c>
      <c r="AM143" t="s">
        <v>34</v>
      </c>
      <c r="AN143" t="s">
        <v>66</v>
      </c>
      <c r="AQ143" t="s">
        <v>38</v>
      </c>
      <c r="AR143">
        <v>1</v>
      </c>
      <c r="AS143">
        <v>1</v>
      </c>
      <c r="AT143">
        <v>2</v>
      </c>
      <c r="AU143" t="s">
        <v>155</v>
      </c>
      <c r="AV143" t="s">
        <v>96</v>
      </c>
      <c r="AY143">
        <v>19</v>
      </c>
      <c r="AZ143">
        <v>55</v>
      </c>
      <c r="BA143">
        <v>120</v>
      </c>
      <c r="BB143">
        <v>2</v>
      </c>
    </row>
    <row r="144" spans="1:54" x14ac:dyDescent="0.25">
      <c r="A144" t="s">
        <v>549</v>
      </c>
      <c r="B144">
        <v>142</v>
      </c>
      <c r="C144" t="s">
        <v>53</v>
      </c>
      <c r="D144">
        <v>3</v>
      </c>
      <c r="E144">
        <v>1</v>
      </c>
      <c r="F144">
        <v>1</v>
      </c>
      <c r="G144" t="s">
        <v>114</v>
      </c>
      <c r="H144" t="s">
        <v>83</v>
      </c>
      <c r="K144" t="s">
        <v>33</v>
      </c>
      <c r="L144">
        <v>3</v>
      </c>
      <c r="N144">
        <v>2</v>
      </c>
      <c r="O144" t="s">
        <v>46</v>
      </c>
      <c r="P144" t="s">
        <v>35</v>
      </c>
      <c r="Q144" t="s">
        <v>135</v>
      </c>
      <c r="R144" t="s">
        <v>136</v>
      </c>
      <c r="S144" t="s">
        <v>38</v>
      </c>
      <c r="T144">
        <v>1</v>
      </c>
      <c r="U144">
        <v>1</v>
      </c>
      <c r="V144">
        <v>1</v>
      </c>
      <c r="W144" t="s">
        <v>155</v>
      </c>
      <c r="X144" t="s">
        <v>40</v>
      </c>
      <c r="Y144" t="s">
        <v>41</v>
      </c>
      <c r="AA144" t="s">
        <v>56</v>
      </c>
      <c r="AB144">
        <v>1</v>
      </c>
      <c r="AD144">
        <v>1</v>
      </c>
      <c r="AE144" t="s">
        <v>68</v>
      </c>
      <c r="AF144" t="s">
        <v>69</v>
      </c>
      <c r="AI144" t="s">
        <v>48</v>
      </c>
      <c r="AJ144">
        <v>1</v>
      </c>
      <c r="AL144">
        <v>1</v>
      </c>
      <c r="AM144" t="s">
        <v>89</v>
      </c>
      <c r="AN144" t="s">
        <v>50</v>
      </c>
      <c r="AO144" t="s">
        <v>130</v>
      </c>
      <c r="AP144" t="s">
        <v>131</v>
      </c>
      <c r="AQ144" t="s">
        <v>63</v>
      </c>
      <c r="AR144">
        <v>1</v>
      </c>
      <c r="AT144">
        <v>1</v>
      </c>
      <c r="AU144" t="s">
        <v>103</v>
      </c>
      <c r="AV144" t="s">
        <v>149</v>
      </c>
      <c r="AY144">
        <v>16</v>
      </c>
      <c r="AZ144">
        <v>75</v>
      </c>
      <c r="BA144">
        <v>120</v>
      </c>
      <c r="BB144">
        <v>2</v>
      </c>
    </row>
    <row r="145" spans="1:54" x14ac:dyDescent="0.25">
      <c r="A145" t="s">
        <v>550</v>
      </c>
      <c r="B145">
        <v>143</v>
      </c>
      <c r="C145" t="s">
        <v>56</v>
      </c>
      <c r="D145">
        <v>3</v>
      </c>
      <c r="F145">
        <v>3</v>
      </c>
      <c r="G145" t="s">
        <v>57</v>
      </c>
      <c r="H145" t="s">
        <v>125</v>
      </c>
      <c r="I145" t="s">
        <v>126</v>
      </c>
      <c r="K145" t="s">
        <v>43</v>
      </c>
      <c r="L145">
        <v>3</v>
      </c>
      <c r="N145">
        <v>2</v>
      </c>
      <c r="O145" t="s">
        <v>138</v>
      </c>
      <c r="P145" t="s">
        <v>74</v>
      </c>
      <c r="Q145" t="s">
        <v>75</v>
      </c>
      <c r="S145" t="s">
        <v>45</v>
      </c>
      <c r="T145">
        <v>2</v>
      </c>
      <c r="V145">
        <v>3</v>
      </c>
      <c r="W145" t="s">
        <v>143</v>
      </c>
      <c r="X145" t="s">
        <v>144</v>
      </c>
      <c r="Y145" t="s">
        <v>93</v>
      </c>
      <c r="AA145" t="s">
        <v>53</v>
      </c>
      <c r="AB145">
        <v>3</v>
      </c>
      <c r="AC145">
        <v>2</v>
      </c>
      <c r="AD145">
        <v>3</v>
      </c>
      <c r="AE145" t="s">
        <v>115</v>
      </c>
      <c r="AF145" t="s">
        <v>83</v>
      </c>
      <c r="AG145" t="s">
        <v>117</v>
      </c>
      <c r="AI145" t="s">
        <v>33</v>
      </c>
      <c r="AJ145">
        <v>1</v>
      </c>
      <c r="AL145">
        <v>1</v>
      </c>
      <c r="AM145" t="s">
        <v>34</v>
      </c>
      <c r="AQ145" t="s">
        <v>38</v>
      </c>
      <c r="AR145">
        <v>1</v>
      </c>
      <c r="AS145">
        <v>2</v>
      </c>
      <c r="AT145">
        <v>1</v>
      </c>
      <c r="AU145" t="s">
        <v>39</v>
      </c>
      <c r="AV145" t="s">
        <v>70</v>
      </c>
      <c r="AY145">
        <v>25</v>
      </c>
      <c r="AZ145">
        <v>87</v>
      </c>
      <c r="BA145">
        <v>120</v>
      </c>
      <c r="BB145">
        <v>2</v>
      </c>
    </row>
    <row r="146" spans="1:54" x14ac:dyDescent="0.25">
      <c r="A146" t="s">
        <v>551</v>
      </c>
      <c r="B146">
        <v>144</v>
      </c>
      <c r="C146" t="s">
        <v>56</v>
      </c>
      <c r="D146">
        <v>2</v>
      </c>
      <c r="F146">
        <v>1</v>
      </c>
      <c r="G146" t="s">
        <v>57</v>
      </c>
      <c r="K146" t="s">
        <v>43</v>
      </c>
      <c r="L146">
        <v>1</v>
      </c>
      <c r="N146">
        <v>3</v>
      </c>
      <c r="O146" t="s">
        <v>73</v>
      </c>
      <c r="P146" t="s">
        <v>99</v>
      </c>
      <c r="Q146" t="s">
        <v>75</v>
      </c>
      <c r="S146" t="s">
        <v>63</v>
      </c>
      <c r="T146">
        <v>1</v>
      </c>
      <c r="V146">
        <v>1</v>
      </c>
      <c r="W146" t="s">
        <v>72</v>
      </c>
      <c r="AA146" t="s">
        <v>53</v>
      </c>
      <c r="AB146">
        <v>2</v>
      </c>
      <c r="AC146">
        <v>2</v>
      </c>
      <c r="AD146">
        <v>1</v>
      </c>
      <c r="AE146" t="s">
        <v>115</v>
      </c>
      <c r="AF146" t="s">
        <v>83</v>
      </c>
      <c r="AG146" t="s">
        <v>97</v>
      </c>
      <c r="AI146" t="s">
        <v>33</v>
      </c>
      <c r="AJ146">
        <v>2</v>
      </c>
      <c r="AL146">
        <v>1</v>
      </c>
      <c r="AM146" t="s">
        <v>34</v>
      </c>
      <c r="AQ146" t="s">
        <v>38</v>
      </c>
      <c r="AR146">
        <v>1</v>
      </c>
      <c r="AS146">
        <v>2</v>
      </c>
      <c r="AT146">
        <v>1</v>
      </c>
      <c r="AU146" t="s">
        <v>67</v>
      </c>
      <c r="AV146" t="s">
        <v>70</v>
      </c>
      <c r="AY146">
        <v>12</v>
      </c>
      <c r="AZ146">
        <v>49</v>
      </c>
      <c r="BA146">
        <v>120</v>
      </c>
      <c r="BB146">
        <v>2</v>
      </c>
    </row>
    <row r="147" spans="1:54" x14ac:dyDescent="0.25">
      <c r="A147" t="s">
        <v>552</v>
      </c>
      <c r="B147">
        <v>145</v>
      </c>
      <c r="C147" t="s">
        <v>56</v>
      </c>
      <c r="D147">
        <v>3</v>
      </c>
      <c r="F147">
        <v>1</v>
      </c>
      <c r="G147" t="s">
        <v>57</v>
      </c>
      <c r="H147" t="s">
        <v>124</v>
      </c>
      <c r="I147" t="s">
        <v>85</v>
      </c>
      <c r="K147" t="s">
        <v>45</v>
      </c>
      <c r="L147">
        <v>2</v>
      </c>
      <c r="N147">
        <v>1</v>
      </c>
      <c r="O147" t="s">
        <v>47</v>
      </c>
      <c r="S147" t="s">
        <v>63</v>
      </c>
      <c r="T147">
        <v>1</v>
      </c>
      <c r="V147">
        <v>1</v>
      </c>
      <c r="W147" t="s">
        <v>148</v>
      </c>
      <c r="X147" t="s">
        <v>95</v>
      </c>
      <c r="AA147" t="s">
        <v>53</v>
      </c>
      <c r="AB147">
        <v>3</v>
      </c>
      <c r="AC147">
        <v>1</v>
      </c>
      <c r="AD147">
        <v>1</v>
      </c>
      <c r="AE147" t="s">
        <v>54</v>
      </c>
      <c r="AF147" t="s">
        <v>83</v>
      </c>
      <c r="AG147" t="s">
        <v>97</v>
      </c>
      <c r="AI147" t="s">
        <v>33</v>
      </c>
      <c r="AJ147">
        <v>1</v>
      </c>
      <c r="AL147">
        <v>1</v>
      </c>
      <c r="AM147" t="s">
        <v>34</v>
      </c>
      <c r="AN147" t="s">
        <v>133</v>
      </c>
      <c r="AQ147" t="s">
        <v>38</v>
      </c>
      <c r="AR147">
        <v>1</v>
      </c>
      <c r="AS147">
        <v>1</v>
      </c>
      <c r="AT147">
        <v>1</v>
      </c>
      <c r="AU147" t="s">
        <v>67</v>
      </c>
      <c r="AV147" t="s">
        <v>40</v>
      </c>
      <c r="AY147">
        <v>12</v>
      </c>
      <c r="AZ147">
        <v>50</v>
      </c>
      <c r="BA147">
        <v>120</v>
      </c>
      <c r="BB147">
        <v>2</v>
      </c>
    </row>
    <row r="148" spans="1:54" x14ac:dyDescent="0.25">
      <c r="A148" t="s">
        <v>553</v>
      </c>
      <c r="B148">
        <v>146</v>
      </c>
      <c r="C148" t="s">
        <v>53</v>
      </c>
      <c r="D148">
        <v>3</v>
      </c>
      <c r="E148">
        <v>1</v>
      </c>
      <c r="F148">
        <v>1</v>
      </c>
      <c r="G148" t="s">
        <v>115</v>
      </c>
      <c r="H148" t="s">
        <v>83</v>
      </c>
      <c r="K148" t="s">
        <v>33</v>
      </c>
      <c r="L148">
        <v>3</v>
      </c>
      <c r="N148">
        <v>3</v>
      </c>
      <c r="O148" t="s">
        <v>34</v>
      </c>
      <c r="P148" t="s">
        <v>35</v>
      </c>
      <c r="S148" t="s">
        <v>38</v>
      </c>
      <c r="T148">
        <v>1</v>
      </c>
      <c r="U148">
        <v>1</v>
      </c>
      <c r="V148">
        <v>2</v>
      </c>
      <c r="W148" t="s">
        <v>39</v>
      </c>
      <c r="X148" t="s">
        <v>96</v>
      </c>
      <c r="Y148" t="s">
        <v>156</v>
      </c>
      <c r="Z148" t="s">
        <v>158</v>
      </c>
      <c r="AA148" t="s">
        <v>48</v>
      </c>
      <c r="AB148">
        <v>3</v>
      </c>
      <c r="AD148">
        <v>2</v>
      </c>
      <c r="AE148" t="s">
        <v>49</v>
      </c>
      <c r="AF148" t="s">
        <v>71</v>
      </c>
      <c r="AG148" t="s">
        <v>51</v>
      </c>
      <c r="AI148" t="s">
        <v>43</v>
      </c>
      <c r="AJ148">
        <v>3</v>
      </c>
      <c r="AL148">
        <v>3</v>
      </c>
      <c r="AM148" t="s">
        <v>138</v>
      </c>
      <c r="AN148" t="s">
        <v>74</v>
      </c>
      <c r="AO148" t="s">
        <v>75</v>
      </c>
      <c r="AQ148" t="s">
        <v>45</v>
      </c>
      <c r="AR148">
        <v>2</v>
      </c>
      <c r="AT148">
        <v>1</v>
      </c>
      <c r="AU148" t="s">
        <v>47</v>
      </c>
      <c r="AV148" t="s">
        <v>76</v>
      </c>
      <c r="AY148">
        <v>25</v>
      </c>
      <c r="AZ148">
        <v>71</v>
      </c>
      <c r="BA148">
        <v>120</v>
      </c>
      <c r="BB148">
        <v>2</v>
      </c>
    </row>
    <row r="149" spans="1:54" x14ac:dyDescent="0.25">
      <c r="A149" t="s">
        <v>554</v>
      </c>
      <c r="B149">
        <v>147</v>
      </c>
      <c r="C149" t="s">
        <v>48</v>
      </c>
      <c r="D149">
        <v>3</v>
      </c>
      <c r="F149">
        <v>2</v>
      </c>
      <c r="G149" t="s">
        <v>49</v>
      </c>
      <c r="K149" t="s">
        <v>43</v>
      </c>
      <c r="L149">
        <v>3</v>
      </c>
      <c r="N149">
        <v>2</v>
      </c>
      <c r="O149" t="s">
        <v>44</v>
      </c>
      <c r="P149" t="s">
        <v>99</v>
      </c>
      <c r="S149" t="s">
        <v>63</v>
      </c>
      <c r="T149">
        <v>1</v>
      </c>
      <c r="V149">
        <v>1</v>
      </c>
      <c r="W149" t="s">
        <v>103</v>
      </c>
      <c r="AA149" t="s">
        <v>53</v>
      </c>
      <c r="AB149">
        <v>2</v>
      </c>
      <c r="AC149">
        <v>1</v>
      </c>
      <c r="AD149">
        <v>1</v>
      </c>
      <c r="AE149" t="s">
        <v>54</v>
      </c>
      <c r="AF149" t="s">
        <v>116</v>
      </c>
      <c r="AI149" t="s">
        <v>33</v>
      </c>
      <c r="AJ149">
        <v>3</v>
      </c>
      <c r="AL149">
        <v>2</v>
      </c>
      <c r="AM149" t="s">
        <v>34</v>
      </c>
      <c r="AN149" t="s">
        <v>35</v>
      </c>
      <c r="AO149" t="s">
        <v>134</v>
      </c>
      <c r="AQ149" t="s">
        <v>38</v>
      </c>
      <c r="AR149">
        <v>1</v>
      </c>
      <c r="AS149">
        <v>1</v>
      </c>
      <c r="AT149">
        <v>1</v>
      </c>
      <c r="AU149" t="s">
        <v>39</v>
      </c>
      <c r="AV149" t="s">
        <v>70</v>
      </c>
      <c r="AY149">
        <v>15</v>
      </c>
      <c r="AZ149">
        <v>55</v>
      </c>
      <c r="BA149">
        <v>120</v>
      </c>
      <c r="BB149">
        <v>2</v>
      </c>
    </row>
    <row r="150" spans="1:54" x14ac:dyDescent="0.25">
      <c r="A150" t="s">
        <v>555</v>
      </c>
      <c r="B150">
        <v>148</v>
      </c>
      <c r="C150" t="s">
        <v>53</v>
      </c>
      <c r="D150">
        <v>3</v>
      </c>
      <c r="E150">
        <v>1</v>
      </c>
      <c r="F150">
        <v>1</v>
      </c>
      <c r="G150" t="s">
        <v>54</v>
      </c>
      <c r="H150" t="s">
        <v>83</v>
      </c>
      <c r="K150" t="s">
        <v>33</v>
      </c>
      <c r="L150">
        <v>1</v>
      </c>
      <c r="N150">
        <v>3</v>
      </c>
      <c r="O150" t="s">
        <v>46</v>
      </c>
      <c r="S150" t="s">
        <v>38</v>
      </c>
      <c r="T150">
        <v>2</v>
      </c>
      <c r="U150">
        <v>1</v>
      </c>
      <c r="V150">
        <v>1</v>
      </c>
      <c r="W150" t="s">
        <v>155</v>
      </c>
      <c r="X150" t="s">
        <v>96</v>
      </c>
      <c r="Y150" t="s">
        <v>156</v>
      </c>
      <c r="AA150" t="s">
        <v>48</v>
      </c>
      <c r="AB150">
        <v>1</v>
      </c>
      <c r="AD150">
        <v>1</v>
      </c>
      <c r="AE150" t="s">
        <v>49</v>
      </c>
      <c r="AF150" t="s">
        <v>50</v>
      </c>
      <c r="AI150" t="s">
        <v>45</v>
      </c>
      <c r="AJ150">
        <v>3</v>
      </c>
      <c r="AL150">
        <v>1</v>
      </c>
      <c r="AM150" t="s">
        <v>143</v>
      </c>
      <c r="AQ150" t="s">
        <v>63</v>
      </c>
      <c r="AR150">
        <v>2</v>
      </c>
      <c r="AT150">
        <v>1</v>
      </c>
      <c r="AU150" t="s">
        <v>103</v>
      </c>
      <c r="AV150" t="s">
        <v>95</v>
      </c>
      <c r="AY150">
        <v>13</v>
      </c>
      <c r="AZ150">
        <v>61</v>
      </c>
      <c r="BA150">
        <v>120</v>
      </c>
      <c r="BB150">
        <v>2</v>
      </c>
    </row>
    <row r="151" spans="1:54" x14ac:dyDescent="0.25">
      <c r="A151" t="s">
        <v>556</v>
      </c>
      <c r="B151">
        <v>149</v>
      </c>
      <c r="C151" t="s">
        <v>53</v>
      </c>
      <c r="D151">
        <v>2</v>
      </c>
      <c r="E151">
        <v>1</v>
      </c>
      <c r="F151">
        <v>1</v>
      </c>
      <c r="G151" t="s">
        <v>54</v>
      </c>
      <c r="H151" t="s">
        <v>116</v>
      </c>
      <c r="I151" t="s">
        <v>117</v>
      </c>
      <c r="J151" t="s">
        <v>98</v>
      </c>
      <c r="K151" t="s">
        <v>33</v>
      </c>
      <c r="L151">
        <v>3</v>
      </c>
      <c r="N151">
        <v>2</v>
      </c>
      <c r="O151" t="s">
        <v>34</v>
      </c>
      <c r="P151" t="s">
        <v>35</v>
      </c>
      <c r="Q151" t="s">
        <v>134</v>
      </c>
      <c r="S151" t="s">
        <v>38</v>
      </c>
      <c r="T151">
        <v>1</v>
      </c>
      <c r="U151">
        <v>2</v>
      </c>
      <c r="V151">
        <v>1</v>
      </c>
      <c r="W151" t="s">
        <v>155</v>
      </c>
      <c r="X151" t="s">
        <v>96</v>
      </c>
      <c r="Y151" t="s">
        <v>156</v>
      </c>
      <c r="AA151" t="s">
        <v>43</v>
      </c>
      <c r="AB151">
        <v>3</v>
      </c>
      <c r="AD151">
        <v>1</v>
      </c>
      <c r="AE151" t="s">
        <v>73</v>
      </c>
      <c r="AF151" t="s">
        <v>99</v>
      </c>
      <c r="AG151" t="s">
        <v>100</v>
      </c>
      <c r="AH151" t="s">
        <v>101</v>
      </c>
      <c r="AI151" t="s">
        <v>45</v>
      </c>
      <c r="AJ151">
        <v>1</v>
      </c>
      <c r="AL151">
        <v>1</v>
      </c>
      <c r="AM151" t="s">
        <v>143</v>
      </c>
      <c r="AQ151" t="s">
        <v>63</v>
      </c>
      <c r="AR151">
        <v>2</v>
      </c>
      <c r="AT151">
        <v>1</v>
      </c>
      <c r="AU151" t="s">
        <v>148</v>
      </c>
      <c r="AV151" t="s">
        <v>149</v>
      </c>
      <c r="AW151" t="s">
        <v>104</v>
      </c>
      <c r="AX151" t="s">
        <v>154</v>
      </c>
      <c r="AY151">
        <v>21</v>
      </c>
      <c r="AZ151">
        <v>63</v>
      </c>
      <c r="BA151">
        <v>120</v>
      </c>
      <c r="BB151">
        <v>2</v>
      </c>
    </row>
    <row r="152" spans="1:54" x14ac:dyDescent="0.25">
      <c r="A152" t="s">
        <v>557</v>
      </c>
      <c r="B152">
        <v>150</v>
      </c>
      <c r="C152" t="s">
        <v>53</v>
      </c>
      <c r="D152">
        <v>3</v>
      </c>
      <c r="E152">
        <v>1</v>
      </c>
      <c r="F152">
        <v>1</v>
      </c>
      <c r="G152" t="s">
        <v>114</v>
      </c>
      <c r="K152" t="s">
        <v>43</v>
      </c>
      <c r="L152">
        <v>1</v>
      </c>
      <c r="N152">
        <v>1</v>
      </c>
      <c r="O152" t="s">
        <v>73</v>
      </c>
      <c r="P152" t="s">
        <v>99</v>
      </c>
      <c r="S152" t="s">
        <v>45</v>
      </c>
      <c r="T152">
        <v>3</v>
      </c>
      <c r="V152">
        <v>1</v>
      </c>
      <c r="W152" t="s">
        <v>143</v>
      </c>
      <c r="AA152" t="s">
        <v>56</v>
      </c>
      <c r="AB152">
        <v>2</v>
      </c>
      <c r="AD152">
        <v>1</v>
      </c>
      <c r="AE152" t="s">
        <v>68</v>
      </c>
      <c r="AF152" t="s">
        <v>69</v>
      </c>
      <c r="AI152" t="s">
        <v>48</v>
      </c>
      <c r="AJ152">
        <v>1</v>
      </c>
      <c r="AL152">
        <v>2</v>
      </c>
      <c r="AM152" t="s">
        <v>129</v>
      </c>
      <c r="AN152" t="s">
        <v>71</v>
      </c>
      <c r="AQ152" t="s">
        <v>33</v>
      </c>
      <c r="AR152">
        <v>1</v>
      </c>
      <c r="AT152">
        <v>2</v>
      </c>
      <c r="AU152" t="s">
        <v>34</v>
      </c>
      <c r="AY152">
        <v>10</v>
      </c>
      <c r="AZ152">
        <v>41</v>
      </c>
      <c r="BA152">
        <v>120</v>
      </c>
      <c r="BB152">
        <v>2</v>
      </c>
    </row>
    <row r="153" spans="1:54" x14ac:dyDescent="0.25">
      <c r="A153" t="s">
        <v>558</v>
      </c>
      <c r="B153">
        <v>151</v>
      </c>
      <c r="C153" t="s">
        <v>53</v>
      </c>
      <c r="D153">
        <v>3</v>
      </c>
      <c r="E153">
        <v>1</v>
      </c>
      <c r="F153">
        <v>2</v>
      </c>
      <c r="G153" t="s">
        <v>54</v>
      </c>
      <c r="H153" t="s">
        <v>55</v>
      </c>
      <c r="I153" t="s">
        <v>97</v>
      </c>
      <c r="J153" t="s">
        <v>119</v>
      </c>
      <c r="K153" t="s">
        <v>43</v>
      </c>
      <c r="L153">
        <v>1</v>
      </c>
      <c r="N153">
        <v>1</v>
      </c>
      <c r="O153" t="s">
        <v>73</v>
      </c>
      <c r="P153" t="s">
        <v>139</v>
      </c>
      <c r="S153" t="s">
        <v>45</v>
      </c>
      <c r="T153">
        <v>2</v>
      </c>
      <c r="V153">
        <v>2</v>
      </c>
      <c r="W153" t="s">
        <v>47</v>
      </c>
      <c r="X153" t="s">
        <v>144</v>
      </c>
      <c r="Y153" t="s">
        <v>102</v>
      </c>
      <c r="Z153" t="s">
        <v>146</v>
      </c>
      <c r="AA153" t="s">
        <v>56</v>
      </c>
      <c r="AB153">
        <v>3</v>
      </c>
      <c r="AD153">
        <v>3</v>
      </c>
      <c r="AE153" t="s">
        <v>57</v>
      </c>
      <c r="AF153" t="s">
        <v>124</v>
      </c>
      <c r="AI153" t="s">
        <v>48</v>
      </c>
      <c r="AJ153">
        <v>1</v>
      </c>
      <c r="AL153">
        <v>1</v>
      </c>
      <c r="AM153" t="s">
        <v>89</v>
      </c>
      <c r="AN153" t="s">
        <v>84</v>
      </c>
      <c r="AQ153" t="s">
        <v>63</v>
      </c>
      <c r="AR153">
        <v>2</v>
      </c>
      <c r="AT153">
        <v>1</v>
      </c>
      <c r="AU153" t="s">
        <v>103</v>
      </c>
      <c r="AV153" t="s">
        <v>149</v>
      </c>
      <c r="AY153">
        <v>20</v>
      </c>
      <c r="AZ153">
        <v>73</v>
      </c>
      <c r="BA153">
        <v>120</v>
      </c>
      <c r="BB153">
        <v>2</v>
      </c>
    </row>
    <row r="154" spans="1:54" x14ac:dyDescent="0.25">
      <c r="A154" s="4" t="s">
        <v>559</v>
      </c>
      <c r="B154">
        <v>152</v>
      </c>
      <c r="C154" t="s">
        <v>56</v>
      </c>
      <c r="D154">
        <v>2</v>
      </c>
      <c r="F154">
        <v>2</v>
      </c>
      <c r="G154" t="s">
        <v>123</v>
      </c>
      <c r="H154" t="s">
        <v>69</v>
      </c>
      <c r="I154" t="s">
        <v>85</v>
      </c>
      <c r="K154" t="s">
        <v>48</v>
      </c>
      <c r="L154">
        <v>3</v>
      </c>
      <c r="N154">
        <v>2</v>
      </c>
      <c r="O154" t="s">
        <v>89</v>
      </c>
      <c r="P154" t="s">
        <v>84</v>
      </c>
      <c r="Q154" t="s">
        <v>130</v>
      </c>
      <c r="R154" t="s">
        <v>131</v>
      </c>
      <c r="S154" t="s">
        <v>38</v>
      </c>
      <c r="T154">
        <v>1</v>
      </c>
      <c r="U154">
        <v>1</v>
      </c>
      <c r="V154">
        <v>2</v>
      </c>
      <c r="W154" t="s">
        <v>39</v>
      </c>
      <c r="X154" t="s">
        <v>96</v>
      </c>
      <c r="Y154" t="s">
        <v>157</v>
      </c>
      <c r="AA154" t="s">
        <v>53</v>
      </c>
      <c r="AB154">
        <v>3</v>
      </c>
      <c r="AC154">
        <v>2</v>
      </c>
      <c r="AD154">
        <v>3</v>
      </c>
      <c r="AE154" t="s">
        <v>54</v>
      </c>
      <c r="AF154" t="s">
        <v>55</v>
      </c>
      <c r="AG154" t="s">
        <v>117</v>
      </c>
      <c r="AI154" t="s">
        <v>43</v>
      </c>
      <c r="AJ154">
        <v>2</v>
      </c>
      <c r="AL154">
        <v>1</v>
      </c>
      <c r="AM154" t="s">
        <v>73</v>
      </c>
      <c r="AN154" t="s">
        <v>139</v>
      </c>
      <c r="AQ154" t="s">
        <v>45</v>
      </c>
      <c r="AR154">
        <v>2</v>
      </c>
      <c r="AT154">
        <v>1</v>
      </c>
      <c r="AU154" t="s">
        <v>86</v>
      </c>
      <c r="AY154">
        <v>23</v>
      </c>
      <c r="AZ154">
        <v>67</v>
      </c>
      <c r="BA154">
        <v>120</v>
      </c>
      <c r="BB154">
        <v>2</v>
      </c>
    </row>
    <row r="155" spans="1:54" x14ac:dyDescent="0.25">
      <c r="A155" t="s">
        <v>560</v>
      </c>
      <c r="B155">
        <v>153</v>
      </c>
      <c r="C155" t="s">
        <v>53</v>
      </c>
      <c r="D155">
        <v>1</v>
      </c>
      <c r="E155">
        <v>1</v>
      </c>
      <c r="F155">
        <v>2</v>
      </c>
      <c r="G155" t="s">
        <v>114</v>
      </c>
      <c r="H155" t="s">
        <v>55</v>
      </c>
      <c r="K155" t="s">
        <v>43</v>
      </c>
      <c r="L155">
        <v>1</v>
      </c>
      <c r="N155">
        <v>2</v>
      </c>
      <c r="O155" t="s">
        <v>44</v>
      </c>
      <c r="P155" t="s">
        <v>99</v>
      </c>
      <c r="Q155" t="s">
        <v>140</v>
      </c>
      <c r="R155" t="s">
        <v>141</v>
      </c>
      <c r="S155" t="s">
        <v>45</v>
      </c>
      <c r="T155">
        <v>2</v>
      </c>
      <c r="V155">
        <v>1</v>
      </c>
      <c r="W155" t="s">
        <v>143</v>
      </c>
      <c r="AA155" t="s">
        <v>56</v>
      </c>
      <c r="AB155">
        <v>3</v>
      </c>
      <c r="AD155">
        <v>2</v>
      </c>
      <c r="AE155" t="s">
        <v>68</v>
      </c>
      <c r="AF155" t="s">
        <v>124</v>
      </c>
      <c r="AG155" t="s">
        <v>87</v>
      </c>
      <c r="AI155" t="s">
        <v>33</v>
      </c>
      <c r="AJ155">
        <v>1</v>
      </c>
      <c r="AL155">
        <v>1</v>
      </c>
      <c r="AM155" t="s">
        <v>34</v>
      </c>
      <c r="AN155" t="s">
        <v>133</v>
      </c>
      <c r="AQ155" t="s">
        <v>63</v>
      </c>
      <c r="AR155">
        <v>1</v>
      </c>
      <c r="AT155">
        <v>2</v>
      </c>
      <c r="AU155" t="s">
        <v>72</v>
      </c>
      <c r="AV155" t="s">
        <v>95</v>
      </c>
      <c r="AW155" t="s">
        <v>150</v>
      </c>
      <c r="AY155">
        <v>16</v>
      </c>
      <c r="AZ155">
        <v>73</v>
      </c>
      <c r="BA155">
        <v>120</v>
      </c>
      <c r="BB155">
        <v>2</v>
      </c>
    </row>
    <row r="156" spans="1:54" x14ac:dyDescent="0.25">
      <c r="A156" t="s">
        <v>561</v>
      </c>
      <c r="B156">
        <v>154</v>
      </c>
      <c r="C156" t="s">
        <v>56</v>
      </c>
      <c r="D156">
        <v>3</v>
      </c>
      <c r="F156">
        <v>3</v>
      </c>
      <c r="G156" t="s">
        <v>68</v>
      </c>
      <c r="H156" t="s">
        <v>124</v>
      </c>
      <c r="I156" t="s">
        <v>126</v>
      </c>
      <c r="K156" t="s">
        <v>33</v>
      </c>
      <c r="L156">
        <v>1</v>
      </c>
      <c r="N156">
        <v>1</v>
      </c>
      <c r="O156" t="s">
        <v>34</v>
      </c>
      <c r="P156" t="s">
        <v>35</v>
      </c>
      <c r="S156" t="s">
        <v>38</v>
      </c>
      <c r="T156">
        <v>1</v>
      </c>
      <c r="U156">
        <v>1</v>
      </c>
      <c r="V156">
        <v>2</v>
      </c>
      <c r="W156" t="s">
        <v>39</v>
      </c>
      <c r="X156" t="s">
        <v>70</v>
      </c>
      <c r="Y156" t="s">
        <v>41</v>
      </c>
      <c r="AA156" t="s">
        <v>53</v>
      </c>
      <c r="AB156">
        <v>3</v>
      </c>
      <c r="AC156">
        <v>2</v>
      </c>
      <c r="AD156">
        <v>2</v>
      </c>
      <c r="AE156" t="s">
        <v>54</v>
      </c>
      <c r="AF156" t="s">
        <v>83</v>
      </c>
      <c r="AG156" t="s">
        <v>97</v>
      </c>
      <c r="AH156" t="s">
        <v>119</v>
      </c>
      <c r="AI156" t="s">
        <v>43</v>
      </c>
      <c r="AJ156">
        <v>1</v>
      </c>
      <c r="AL156">
        <v>1</v>
      </c>
      <c r="AM156" t="s">
        <v>73</v>
      </c>
      <c r="AN156" t="s">
        <v>99</v>
      </c>
      <c r="AO156" t="s">
        <v>140</v>
      </c>
      <c r="AQ156" t="s">
        <v>45</v>
      </c>
      <c r="AR156">
        <v>1</v>
      </c>
      <c r="AT156">
        <v>1</v>
      </c>
      <c r="AU156" t="s">
        <v>86</v>
      </c>
      <c r="AY156">
        <v>19</v>
      </c>
      <c r="AZ156">
        <v>69</v>
      </c>
      <c r="BA156">
        <v>120</v>
      </c>
      <c r="BB156">
        <v>2</v>
      </c>
    </row>
    <row r="157" spans="1:54" x14ac:dyDescent="0.25">
      <c r="A157" t="s">
        <v>562</v>
      </c>
      <c r="B157">
        <v>155</v>
      </c>
      <c r="C157" t="s">
        <v>53</v>
      </c>
      <c r="D157">
        <v>3</v>
      </c>
      <c r="E157">
        <v>3</v>
      </c>
      <c r="F157">
        <v>3</v>
      </c>
      <c r="G157" t="s">
        <v>54</v>
      </c>
      <c r="H157" t="s">
        <v>116</v>
      </c>
      <c r="I157" t="s">
        <v>97</v>
      </c>
      <c r="J157" t="s">
        <v>98</v>
      </c>
      <c r="K157" t="s">
        <v>43</v>
      </c>
      <c r="L157">
        <v>3</v>
      </c>
      <c r="N157">
        <v>3</v>
      </c>
      <c r="O157" t="s">
        <v>44</v>
      </c>
      <c r="P157" t="s">
        <v>99</v>
      </c>
      <c r="Q157" t="s">
        <v>140</v>
      </c>
      <c r="R157" t="s">
        <v>142</v>
      </c>
      <c r="S157" t="s">
        <v>45</v>
      </c>
      <c r="T157">
        <v>1</v>
      </c>
      <c r="V157">
        <v>1</v>
      </c>
      <c r="W157" t="s">
        <v>47</v>
      </c>
      <c r="X157" t="s">
        <v>92</v>
      </c>
      <c r="AA157" t="s">
        <v>56</v>
      </c>
      <c r="AB157">
        <v>3</v>
      </c>
      <c r="AD157">
        <v>3</v>
      </c>
      <c r="AE157" t="s">
        <v>123</v>
      </c>
      <c r="AF157" t="s">
        <v>69</v>
      </c>
      <c r="AG157" t="s">
        <v>87</v>
      </c>
      <c r="AH157" t="s">
        <v>128</v>
      </c>
      <c r="AI157" t="s">
        <v>63</v>
      </c>
      <c r="AJ157">
        <v>1</v>
      </c>
      <c r="AL157">
        <v>1</v>
      </c>
      <c r="AM157" t="s">
        <v>148</v>
      </c>
      <c r="AQ157" t="s">
        <v>38</v>
      </c>
      <c r="AR157">
        <v>1</v>
      </c>
      <c r="AS157">
        <v>3</v>
      </c>
      <c r="AT157">
        <v>3</v>
      </c>
      <c r="AU157" t="s">
        <v>39</v>
      </c>
      <c r="AV157" t="s">
        <v>70</v>
      </c>
      <c r="AW157" t="s">
        <v>156</v>
      </c>
      <c r="AX157" t="s">
        <v>42</v>
      </c>
      <c r="AY157">
        <v>48</v>
      </c>
      <c r="AZ157">
        <v>327</v>
      </c>
      <c r="BA157">
        <v>120</v>
      </c>
      <c r="BB157">
        <v>2</v>
      </c>
    </row>
    <row r="158" spans="1:54" x14ac:dyDescent="0.25">
      <c r="A158" t="s">
        <v>563</v>
      </c>
      <c r="B158">
        <v>156</v>
      </c>
      <c r="C158" t="s">
        <v>53</v>
      </c>
      <c r="D158">
        <v>3</v>
      </c>
      <c r="E158">
        <v>1</v>
      </c>
      <c r="F158">
        <v>1</v>
      </c>
      <c r="G158" t="s">
        <v>54</v>
      </c>
      <c r="H158" t="s">
        <v>55</v>
      </c>
      <c r="K158" t="s">
        <v>43</v>
      </c>
      <c r="L158">
        <v>3</v>
      </c>
      <c r="N158">
        <v>3</v>
      </c>
      <c r="O158" t="s">
        <v>44</v>
      </c>
      <c r="P158" t="s">
        <v>74</v>
      </c>
      <c r="Q158" t="s">
        <v>140</v>
      </c>
      <c r="R158" t="s">
        <v>142</v>
      </c>
      <c r="S158" t="s">
        <v>45</v>
      </c>
      <c r="T158">
        <v>2</v>
      </c>
      <c r="V158">
        <v>1</v>
      </c>
      <c r="W158" t="s">
        <v>47</v>
      </c>
      <c r="X158" t="s">
        <v>144</v>
      </c>
      <c r="Y158" t="s">
        <v>102</v>
      </c>
      <c r="AA158" t="s">
        <v>48</v>
      </c>
      <c r="AB158">
        <v>1</v>
      </c>
      <c r="AD158">
        <v>1</v>
      </c>
      <c r="AE158" t="s">
        <v>129</v>
      </c>
      <c r="AI158" t="s">
        <v>33</v>
      </c>
      <c r="AJ158">
        <v>2</v>
      </c>
      <c r="AL158">
        <v>3</v>
      </c>
      <c r="AM158" t="s">
        <v>34</v>
      </c>
      <c r="AN158" t="s">
        <v>35</v>
      </c>
      <c r="AO158" t="s">
        <v>134</v>
      </c>
      <c r="AQ158" t="s">
        <v>63</v>
      </c>
      <c r="AR158">
        <v>1</v>
      </c>
      <c r="AT158">
        <v>1</v>
      </c>
      <c r="AU158" t="s">
        <v>72</v>
      </c>
      <c r="AV158" t="s">
        <v>149</v>
      </c>
      <c r="AY158">
        <v>19</v>
      </c>
      <c r="AZ158">
        <v>64</v>
      </c>
      <c r="BA158">
        <v>120</v>
      </c>
      <c r="BB158">
        <v>2</v>
      </c>
    </row>
    <row r="159" spans="1:54" x14ac:dyDescent="0.25">
      <c r="A159" t="s">
        <v>564</v>
      </c>
      <c r="B159">
        <v>157</v>
      </c>
      <c r="C159" t="s">
        <v>53</v>
      </c>
      <c r="D159">
        <v>2</v>
      </c>
      <c r="E159">
        <v>1</v>
      </c>
      <c r="F159">
        <v>1</v>
      </c>
      <c r="G159" t="s">
        <v>54</v>
      </c>
      <c r="H159" t="s">
        <v>55</v>
      </c>
      <c r="K159" t="s">
        <v>43</v>
      </c>
      <c r="L159">
        <v>1</v>
      </c>
      <c r="N159">
        <v>1</v>
      </c>
      <c r="O159" t="s">
        <v>44</v>
      </c>
      <c r="P159" t="s">
        <v>139</v>
      </c>
      <c r="S159" t="s">
        <v>45</v>
      </c>
      <c r="T159">
        <v>3</v>
      </c>
      <c r="V159">
        <v>1</v>
      </c>
      <c r="W159" t="s">
        <v>143</v>
      </c>
      <c r="X159" t="s">
        <v>144</v>
      </c>
      <c r="AA159" t="s">
        <v>48</v>
      </c>
      <c r="AB159">
        <v>1</v>
      </c>
      <c r="AD159">
        <v>1</v>
      </c>
      <c r="AE159" t="s">
        <v>129</v>
      </c>
      <c r="AF159" t="s">
        <v>71</v>
      </c>
      <c r="AG159" t="s">
        <v>90</v>
      </c>
      <c r="AI159" t="s">
        <v>33</v>
      </c>
      <c r="AJ159">
        <v>1</v>
      </c>
      <c r="AL159">
        <v>1</v>
      </c>
      <c r="AM159" t="s">
        <v>34</v>
      </c>
      <c r="AQ159" t="s">
        <v>38</v>
      </c>
      <c r="AR159">
        <v>2</v>
      </c>
      <c r="AS159">
        <v>1</v>
      </c>
      <c r="AT159">
        <v>3</v>
      </c>
      <c r="AU159" t="s">
        <v>39</v>
      </c>
      <c r="AV159" t="s">
        <v>70</v>
      </c>
      <c r="AY159">
        <v>12</v>
      </c>
      <c r="AZ159">
        <v>55</v>
      </c>
      <c r="BA159">
        <v>120</v>
      </c>
      <c r="BB159">
        <v>2</v>
      </c>
    </row>
    <row r="160" spans="1:54" x14ac:dyDescent="0.25">
      <c r="A160" t="s">
        <v>565</v>
      </c>
      <c r="B160">
        <v>158</v>
      </c>
      <c r="C160" t="s">
        <v>53</v>
      </c>
      <c r="D160">
        <v>3</v>
      </c>
      <c r="E160">
        <v>1</v>
      </c>
      <c r="F160">
        <v>2</v>
      </c>
      <c r="G160" t="s">
        <v>54</v>
      </c>
      <c r="H160" t="s">
        <v>83</v>
      </c>
      <c r="K160" t="s">
        <v>43</v>
      </c>
      <c r="L160">
        <v>2</v>
      </c>
      <c r="N160">
        <v>1</v>
      </c>
      <c r="O160" t="s">
        <v>73</v>
      </c>
      <c r="P160" t="s">
        <v>99</v>
      </c>
      <c r="Q160" t="s">
        <v>140</v>
      </c>
      <c r="S160" t="s">
        <v>45</v>
      </c>
      <c r="T160">
        <v>3</v>
      </c>
      <c r="V160">
        <v>2</v>
      </c>
      <c r="W160" t="s">
        <v>47</v>
      </c>
      <c r="X160" t="s">
        <v>144</v>
      </c>
      <c r="Y160" t="s">
        <v>93</v>
      </c>
      <c r="Z160" t="s">
        <v>146</v>
      </c>
      <c r="AA160" t="s">
        <v>48</v>
      </c>
      <c r="AB160">
        <v>3</v>
      </c>
      <c r="AD160">
        <v>3</v>
      </c>
      <c r="AE160" t="s">
        <v>129</v>
      </c>
      <c r="AF160" t="s">
        <v>84</v>
      </c>
      <c r="AG160" t="s">
        <v>130</v>
      </c>
      <c r="AH160" t="s">
        <v>131</v>
      </c>
      <c r="AI160" t="s">
        <v>63</v>
      </c>
      <c r="AJ160">
        <v>2</v>
      </c>
      <c r="AL160">
        <v>1</v>
      </c>
      <c r="AM160" t="s">
        <v>72</v>
      </c>
      <c r="AN160" t="s">
        <v>149</v>
      </c>
      <c r="AQ160" t="s">
        <v>38</v>
      </c>
      <c r="AR160">
        <v>1</v>
      </c>
      <c r="AS160">
        <v>1</v>
      </c>
      <c r="AT160">
        <v>2</v>
      </c>
      <c r="AU160" t="s">
        <v>67</v>
      </c>
      <c r="AV160" t="s">
        <v>96</v>
      </c>
      <c r="AY160">
        <v>24</v>
      </c>
      <c r="AZ160">
        <v>87</v>
      </c>
      <c r="BA160">
        <v>120</v>
      </c>
      <c r="BB160">
        <v>2</v>
      </c>
    </row>
    <row r="161" spans="1:54" x14ac:dyDescent="0.25">
      <c r="A161" t="s">
        <v>566</v>
      </c>
      <c r="B161">
        <v>159</v>
      </c>
      <c r="C161" t="s">
        <v>53</v>
      </c>
      <c r="D161">
        <v>3</v>
      </c>
      <c r="E161">
        <v>1</v>
      </c>
      <c r="F161">
        <v>1</v>
      </c>
      <c r="G161" t="s">
        <v>54</v>
      </c>
      <c r="H161" t="s">
        <v>55</v>
      </c>
      <c r="K161" t="s">
        <v>43</v>
      </c>
      <c r="L161">
        <v>2</v>
      </c>
      <c r="N161">
        <v>2</v>
      </c>
      <c r="O161" t="s">
        <v>73</v>
      </c>
      <c r="P161" t="s">
        <v>74</v>
      </c>
      <c r="Q161" t="s">
        <v>75</v>
      </c>
      <c r="R161" t="s">
        <v>101</v>
      </c>
      <c r="S161" t="s">
        <v>45</v>
      </c>
      <c r="T161">
        <v>3</v>
      </c>
      <c r="V161">
        <v>2</v>
      </c>
      <c r="W161" t="s">
        <v>143</v>
      </c>
      <c r="X161" t="s">
        <v>92</v>
      </c>
      <c r="Y161" t="s">
        <v>93</v>
      </c>
      <c r="AA161" t="s">
        <v>33</v>
      </c>
      <c r="AB161">
        <v>2</v>
      </c>
      <c r="AD161">
        <v>3</v>
      </c>
      <c r="AE161" t="s">
        <v>65</v>
      </c>
      <c r="AF161" t="s">
        <v>35</v>
      </c>
      <c r="AG161" t="s">
        <v>134</v>
      </c>
      <c r="AI161" t="s">
        <v>63</v>
      </c>
      <c r="AJ161">
        <v>2</v>
      </c>
      <c r="AL161">
        <v>2</v>
      </c>
      <c r="AM161" t="s">
        <v>148</v>
      </c>
      <c r="AN161" t="s">
        <v>149</v>
      </c>
      <c r="AO161" t="s">
        <v>150</v>
      </c>
      <c r="AQ161" t="s">
        <v>38</v>
      </c>
      <c r="AR161">
        <v>1</v>
      </c>
      <c r="AS161">
        <v>1</v>
      </c>
      <c r="AT161">
        <v>1</v>
      </c>
      <c r="AU161" t="s">
        <v>39</v>
      </c>
      <c r="AV161" t="s">
        <v>70</v>
      </c>
      <c r="AY161">
        <v>23</v>
      </c>
      <c r="AZ161">
        <v>74</v>
      </c>
      <c r="BA161">
        <v>120</v>
      </c>
      <c r="BB161">
        <v>2</v>
      </c>
    </row>
    <row r="162" spans="1:54" x14ac:dyDescent="0.25">
      <c r="A162" t="s">
        <v>567</v>
      </c>
      <c r="B162">
        <v>160</v>
      </c>
      <c r="C162" t="s">
        <v>53</v>
      </c>
      <c r="D162">
        <v>2</v>
      </c>
      <c r="E162">
        <v>1</v>
      </c>
      <c r="F162">
        <v>1</v>
      </c>
      <c r="G162" t="s">
        <v>54</v>
      </c>
      <c r="H162" t="s">
        <v>55</v>
      </c>
      <c r="I162" t="s">
        <v>97</v>
      </c>
      <c r="K162" t="s">
        <v>43</v>
      </c>
      <c r="L162">
        <v>2</v>
      </c>
      <c r="N162">
        <v>3</v>
      </c>
      <c r="O162" t="s">
        <v>44</v>
      </c>
      <c r="P162" t="s">
        <v>74</v>
      </c>
      <c r="Q162" t="s">
        <v>140</v>
      </c>
      <c r="R162" t="s">
        <v>142</v>
      </c>
      <c r="S162" t="s">
        <v>63</v>
      </c>
      <c r="T162">
        <v>3</v>
      </c>
      <c r="V162">
        <v>2</v>
      </c>
      <c r="W162" t="s">
        <v>72</v>
      </c>
      <c r="AA162" t="s">
        <v>56</v>
      </c>
      <c r="AB162">
        <v>3</v>
      </c>
      <c r="AD162">
        <v>2</v>
      </c>
      <c r="AE162" t="s">
        <v>57</v>
      </c>
      <c r="AF162" t="s">
        <v>124</v>
      </c>
      <c r="AG162" t="s">
        <v>126</v>
      </c>
      <c r="AI162" t="s">
        <v>48</v>
      </c>
      <c r="AJ162">
        <v>1</v>
      </c>
      <c r="AL162">
        <v>1</v>
      </c>
      <c r="AM162" t="s">
        <v>129</v>
      </c>
      <c r="AN162" t="s">
        <v>50</v>
      </c>
      <c r="AQ162" t="s">
        <v>33</v>
      </c>
      <c r="AR162">
        <v>2</v>
      </c>
      <c r="AT162">
        <v>1</v>
      </c>
      <c r="AU162" t="s">
        <v>34</v>
      </c>
      <c r="AY162">
        <v>19</v>
      </c>
      <c r="AZ162">
        <v>66</v>
      </c>
      <c r="BA162">
        <v>120</v>
      </c>
      <c r="BB162">
        <v>2</v>
      </c>
    </row>
    <row r="163" spans="1:54" x14ac:dyDescent="0.25">
      <c r="A163" t="s">
        <v>568</v>
      </c>
      <c r="B163">
        <v>161</v>
      </c>
      <c r="C163" t="s">
        <v>56</v>
      </c>
      <c r="D163">
        <v>2</v>
      </c>
      <c r="F163">
        <v>1</v>
      </c>
      <c r="G163" t="s">
        <v>68</v>
      </c>
      <c r="H163" t="s">
        <v>125</v>
      </c>
      <c r="I163" t="s">
        <v>85</v>
      </c>
      <c r="J163" t="s">
        <v>88</v>
      </c>
      <c r="K163" t="s">
        <v>48</v>
      </c>
      <c r="L163">
        <v>1</v>
      </c>
      <c r="N163">
        <v>2</v>
      </c>
      <c r="O163" t="s">
        <v>129</v>
      </c>
      <c r="P163" t="s">
        <v>84</v>
      </c>
      <c r="Q163" t="s">
        <v>51</v>
      </c>
      <c r="R163" t="s">
        <v>52</v>
      </c>
      <c r="S163" t="s">
        <v>45</v>
      </c>
      <c r="T163">
        <v>3</v>
      </c>
      <c r="V163">
        <v>1</v>
      </c>
      <c r="W163" t="s">
        <v>143</v>
      </c>
      <c r="X163" t="s">
        <v>92</v>
      </c>
      <c r="Y163" t="s">
        <v>145</v>
      </c>
      <c r="Z163" t="s">
        <v>147</v>
      </c>
      <c r="AA163" t="s">
        <v>53</v>
      </c>
      <c r="AB163">
        <v>2</v>
      </c>
      <c r="AC163">
        <v>1</v>
      </c>
      <c r="AD163">
        <v>3</v>
      </c>
      <c r="AE163" t="s">
        <v>54</v>
      </c>
      <c r="AF163" t="s">
        <v>83</v>
      </c>
      <c r="AI163" t="s">
        <v>43</v>
      </c>
      <c r="AJ163">
        <v>1</v>
      </c>
      <c r="AL163">
        <v>1</v>
      </c>
      <c r="AM163" t="s">
        <v>73</v>
      </c>
      <c r="AN163" t="s">
        <v>139</v>
      </c>
      <c r="AQ163" t="s">
        <v>63</v>
      </c>
      <c r="AR163">
        <v>1</v>
      </c>
      <c r="AT163">
        <v>2</v>
      </c>
      <c r="AU163" t="s">
        <v>72</v>
      </c>
      <c r="AY163">
        <v>19</v>
      </c>
      <c r="AZ163">
        <v>64</v>
      </c>
      <c r="BA163">
        <v>120</v>
      </c>
      <c r="BB163">
        <v>2</v>
      </c>
    </row>
    <row r="164" spans="1:54" x14ac:dyDescent="0.25">
      <c r="A164" t="s">
        <v>569</v>
      </c>
      <c r="B164">
        <v>162</v>
      </c>
      <c r="C164" t="s">
        <v>53</v>
      </c>
      <c r="D164">
        <v>3</v>
      </c>
      <c r="E164">
        <v>1</v>
      </c>
      <c r="F164">
        <v>2</v>
      </c>
      <c r="G164" t="s">
        <v>54</v>
      </c>
      <c r="H164" t="s">
        <v>55</v>
      </c>
      <c r="K164" t="s">
        <v>43</v>
      </c>
      <c r="L164">
        <v>1</v>
      </c>
      <c r="N164">
        <v>2</v>
      </c>
      <c r="O164" t="s">
        <v>44</v>
      </c>
      <c r="P164" t="s">
        <v>139</v>
      </c>
      <c r="Q164" t="s">
        <v>75</v>
      </c>
      <c r="S164" t="s">
        <v>63</v>
      </c>
      <c r="T164">
        <v>1</v>
      </c>
      <c r="V164">
        <v>2</v>
      </c>
      <c r="W164" t="s">
        <v>103</v>
      </c>
      <c r="AA164" t="s">
        <v>56</v>
      </c>
      <c r="AB164">
        <v>1</v>
      </c>
      <c r="AD164">
        <v>1</v>
      </c>
      <c r="AE164" t="s">
        <v>57</v>
      </c>
      <c r="AF164" t="s">
        <v>125</v>
      </c>
      <c r="AG164" t="s">
        <v>126</v>
      </c>
      <c r="AI164" t="s">
        <v>48</v>
      </c>
      <c r="AJ164">
        <v>1</v>
      </c>
      <c r="AL164">
        <v>1</v>
      </c>
      <c r="AM164" t="s">
        <v>49</v>
      </c>
      <c r="AN164" t="s">
        <v>50</v>
      </c>
      <c r="AO164" t="s">
        <v>130</v>
      </c>
      <c r="AP164" t="s">
        <v>52</v>
      </c>
      <c r="AQ164" t="s">
        <v>38</v>
      </c>
      <c r="AR164">
        <v>1</v>
      </c>
      <c r="AS164">
        <v>2</v>
      </c>
      <c r="AT164">
        <v>2</v>
      </c>
      <c r="AU164" t="s">
        <v>67</v>
      </c>
      <c r="AV164" t="s">
        <v>40</v>
      </c>
      <c r="AW164" t="s">
        <v>156</v>
      </c>
      <c r="AX164" t="s">
        <v>158</v>
      </c>
      <c r="AY164">
        <v>18</v>
      </c>
      <c r="AZ164">
        <v>72</v>
      </c>
      <c r="BA164">
        <v>120</v>
      </c>
      <c r="BB164">
        <v>2</v>
      </c>
    </row>
    <row r="165" spans="1:54" x14ac:dyDescent="0.25">
      <c r="A165" t="s">
        <v>570</v>
      </c>
      <c r="B165">
        <v>163</v>
      </c>
      <c r="C165" t="s">
        <v>53</v>
      </c>
      <c r="D165">
        <v>2</v>
      </c>
      <c r="E165">
        <v>1</v>
      </c>
      <c r="F165">
        <v>2</v>
      </c>
      <c r="G165" t="s">
        <v>54</v>
      </c>
      <c r="K165" t="s">
        <v>43</v>
      </c>
      <c r="L165">
        <v>1</v>
      </c>
      <c r="N165">
        <v>1</v>
      </c>
      <c r="O165" t="s">
        <v>44</v>
      </c>
      <c r="P165" t="s">
        <v>139</v>
      </c>
      <c r="Q165" t="s">
        <v>75</v>
      </c>
      <c r="R165" t="s">
        <v>141</v>
      </c>
      <c r="S165" t="s">
        <v>63</v>
      </c>
      <c r="T165">
        <v>1</v>
      </c>
      <c r="V165">
        <v>1</v>
      </c>
      <c r="W165" t="s">
        <v>148</v>
      </c>
      <c r="AA165" t="s">
        <v>56</v>
      </c>
      <c r="AB165">
        <v>3</v>
      </c>
      <c r="AD165">
        <v>1</v>
      </c>
      <c r="AE165" t="s">
        <v>68</v>
      </c>
      <c r="AF165" t="s">
        <v>124</v>
      </c>
      <c r="AG165" t="s">
        <v>85</v>
      </c>
      <c r="AI165" t="s">
        <v>33</v>
      </c>
      <c r="AJ165">
        <v>2</v>
      </c>
      <c r="AL165">
        <v>1</v>
      </c>
      <c r="AM165" t="s">
        <v>34</v>
      </c>
      <c r="AQ165" t="s">
        <v>45</v>
      </c>
      <c r="AR165">
        <v>2</v>
      </c>
      <c r="AT165">
        <v>1</v>
      </c>
      <c r="AU165" t="s">
        <v>86</v>
      </c>
      <c r="AY165">
        <v>11</v>
      </c>
      <c r="AZ165">
        <v>44</v>
      </c>
      <c r="BA165">
        <v>120</v>
      </c>
      <c r="BB165">
        <v>2</v>
      </c>
    </row>
    <row r="166" spans="1:54" x14ac:dyDescent="0.25">
      <c r="A166" t="s">
        <v>571</v>
      </c>
      <c r="B166">
        <v>220</v>
      </c>
      <c r="C166" t="s">
        <v>56</v>
      </c>
      <c r="D166">
        <v>2</v>
      </c>
      <c r="F166">
        <v>1</v>
      </c>
      <c r="G166" t="s">
        <v>68</v>
      </c>
      <c r="H166" t="s">
        <v>125</v>
      </c>
      <c r="K166" t="s">
        <v>48</v>
      </c>
      <c r="L166">
        <v>3</v>
      </c>
      <c r="N166">
        <v>1</v>
      </c>
      <c r="O166" t="s">
        <v>49</v>
      </c>
      <c r="S166" t="s">
        <v>45</v>
      </c>
      <c r="T166">
        <v>3</v>
      </c>
      <c r="V166">
        <v>2</v>
      </c>
      <c r="W166" t="s">
        <v>143</v>
      </c>
      <c r="AA166" t="s">
        <v>33</v>
      </c>
      <c r="AB166">
        <v>2</v>
      </c>
      <c r="AD166">
        <v>1</v>
      </c>
      <c r="AE166" t="s">
        <v>46</v>
      </c>
      <c r="AF166" t="s">
        <v>35</v>
      </c>
      <c r="AI166" t="s">
        <v>63</v>
      </c>
      <c r="AJ166">
        <v>1</v>
      </c>
      <c r="AL166">
        <v>3</v>
      </c>
      <c r="AM166" t="s">
        <v>103</v>
      </c>
      <c r="AN166" t="s">
        <v>95</v>
      </c>
      <c r="AO166" t="s">
        <v>151</v>
      </c>
      <c r="AQ166" t="s">
        <v>38</v>
      </c>
      <c r="AR166">
        <v>3</v>
      </c>
      <c r="AS166">
        <v>1</v>
      </c>
      <c r="AT166">
        <v>1</v>
      </c>
      <c r="AU166" t="s">
        <v>39</v>
      </c>
      <c r="AV166" t="s">
        <v>96</v>
      </c>
      <c r="AY166">
        <v>16</v>
      </c>
      <c r="AZ166">
        <v>67</v>
      </c>
      <c r="BA166">
        <v>120</v>
      </c>
      <c r="BB166">
        <v>2</v>
      </c>
    </row>
    <row r="167" spans="1:54" x14ac:dyDescent="0.25">
      <c r="A167" t="s">
        <v>572</v>
      </c>
      <c r="B167">
        <v>164</v>
      </c>
      <c r="C167" t="s">
        <v>56</v>
      </c>
      <c r="D167">
        <v>3</v>
      </c>
      <c r="F167">
        <v>3</v>
      </c>
      <c r="G167" t="s">
        <v>68</v>
      </c>
      <c r="H167" t="s">
        <v>125</v>
      </c>
      <c r="K167" t="s">
        <v>33</v>
      </c>
      <c r="L167">
        <v>2</v>
      </c>
      <c r="N167">
        <v>1</v>
      </c>
      <c r="O167" t="s">
        <v>34</v>
      </c>
      <c r="P167" t="s">
        <v>66</v>
      </c>
      <c r="Q167" t="s">
        <v>135</v>
      </c>
      <c r="S167" t="s">
        <v>38</v>
      </c>
      <c r="T167">
        <v>2</v>
      </c>
      <c r="U167">
        <v>1</v>
      </c>
      <c r="V167">
        <v>2</v>
      </c>
      <c r="W167" t="s">
        <v>39</v>
      </c>
      <c r="X167" t="s">
        <v>70</v>
      </c>
      <c r="Y167" t="s">
        <v>156</v>
      </c>
      <c r="AA167" t="s">
        <v>53</v>
      </c>
      <c r="AB167">
        <v>3</v>
      </c>
      <c r="AC167">
        <v>1</v>
      </c>
      <c r="AD167">
        <v>1</v>
      </c>
      <c r="AE167" t="s">
        <v>54</v>
      </c>
      <c r="AF167" t="s">
        <v>83</v>
      </c>
      <c r="AG167" t="s">
        <v>97</v>
      </c>
      <c r="AH167" t="s">
        <v>98</v>
      </c>
      <c r="AI167" t="s">
        <v>43</v>
      </c>
      <c r="AJ167">
        <v>1</v>
      </c>
      <c r="AL167">
        <v>1</v>
      </c>
      <c r="AM167" t="s">
        <v>73</v>
      </c>
      <c r="AN167" t="s">
        <v>139</v>
      </c>
      <c r="AO167" t="s">
        <v>75</v>
      </c>
      <c r="AQ167" t="s">
        <v>63</v>
      </c>
      <c r="AR167">
        <v>3</v>
      </c>
      <c r="AT167">
        <v>1</v>
      </c>
      <c r="AU167" t="s">
        <v>72</v>
      </c>
      <c r="AV167" t="s">
        <v>95</v>
      </c>
      <c r="AY167">
        <v>22</v>
      </c>
      <c r="AZ167">
        <v>73</v>
      </c>
      <c r="BA167">
        <v>120</v>
      </c>
      <c r="BB167">
        <v>2</v>
      </c>
    </row>
    <row r="168" spans="1:54" x14ac:dyDescent="0.25">
      <c r="A168" t="s">
        <v>573</v>
      </c>
      <c r="B168">
        <v>221</v>
      </c>
      <c r="C168" t="s">
        <v>56</v>
      </c>
      <c r="D168">
        <v>2</v>
      </c>
      <c r="F168">
        <v>1</v>
      </c>
      <c r="G168" t="s">
        <v>68</v>
      </c>
      <c r="H168" t="s">
        <v>69</v>
      </c>
      <c r="K168" t="s">
        <v>48</v>
      </c>
      <c r="L168">
        <v>1</v>
      </c>
      <c r="N168">
        <v>1</v>
      </c>
      <c r="O168" t="s">
        <v>129</v>
      </c>
      <c r="P168" t="s">
        <v>50</v>
      </c>
      <c r="Q168" t="s">
        <v>51</v>
      </c>
      <c r="R168" t="s">
        <v>131</v>
      </c>
      <c r="S168" t="s">
        <v>45</v>
      </c>
      <c r="T168">
        <v>3</v>
      </c>
      <c r="V168">
        <v>1</v>
      </c>
      <c r="W168" t="s">
        <v>47</v>
      </c>
      <c r="X168" t="s">
        <v>76</v>
      </c>
      <c r="Y168" t="s">
        <v>102</v>
      </c>
      <c r="Z168" t="s">
        <v>94</v>
      </c>
      <c r="AA168" t="s">
        <v>43</v>
      </c>
      <c r="AB168">
        <v>1</v>
      </c>
      <c r="AD168">
        <v>2</v>
      </c>
      <c r="AE168" t="s">
        <v>73</v>
      </c>
      <c r="AI168" t="s">
        <v>63</v>
      </c>
      <c r="AJ168">
        <v>1</v>
      </c>
      <c r="AL168">
        <v>1</v>
      </c>
      <c r="AM168" t="s">
        <v>148</v>
      </c>
      <c r="AQ168" t="s">
        <v>38</v>
      </c>
      <c r="AR168">
        <v>3</v>
      </c>
      <c r="AS168">
        <v>1</v>
      </c>
      <c r="AT168">
        <v>3</v>
      </c>
      <c r="AU168" t="s">
        <v>67</v>
      </c>
      <c r="AV168" t="s">
        <v>96</v>
      </c>
      <c r="AW168" t="s">
        <v>41</v>
      </c>
      <c r="AX168" t="s">
        <v>159</v>
      </c>
      <c r="AY168">
        <v>18</v>
      </c>
      <c r="AZ168">
        <v>84</v>
      </c>
      <c r="BA168">
        <v>120</v>
      </c>
      <c r="BB168">
        <v>2</v>
      </c>
    </row>
    <row r="169" spans="1:54" x14ac:dyDescent="0.25">
      <c r="A169" t="s">
        <v>574</v>
      </c>
      <c r="B169">
        <v>165</v>
      </c>
      <c r="C169" t="s">
        <v>56</v>
      </c>
      <c r="D169">
        <v>2</v>
      </c>
      <c r="F169">
        <v>1</v>
      </c>
      <c r="G169" t="s">
        <v>123</v>
      </c>
      <c r="H169" t="s">
        <v>69</v>
      </c>
      <c r="I169" t="s">
        <v>85</v>
      </c>
      <c r="J169" t="s">
        <v>88</v>
      </c>
      <c r="K169" t="s">
        <v>45</v>
      </c>
      <c r="L169">
        <v>3</v>
      </c>
      <c r="N169">
        <v>2</v>
      </c>
      <c r="O169" t="s">
        <v>143</v>
      </c>
      <c r="P169" t="s">
        <v>144</v>
      </c>
      <c r="S169" t="s">
        <v>38</v>
      </c>
      <c r="T169">
        <v>2</v>
      </c>
      <c r="U169">
        <v>1</v>
      </c>
      <c r="V169">
        <v>1</v>
      </c>
      <c r="W169" t="s">
        <v>67</v>
      </c>
      <c r="X169" t="s">
        <v>40</v>
      </c>
      <c r="Y169" t="s">
        <v>157</v>
      </c>
      <c r="AA169" t="s">
        <v>53</v>
      </c>
      <c r="AB169">
        <v>1</v>
      </c>
      <c r="AC169">
        <v>1</v>
      </c>
      <c r="AD169">
        <v>3</v>
      </c>
      <c r="AE169" t="s">
        <v>54</v>
      </c>
      <c r="AF169" t="s">
        <v>83</v>
      </c>
      <c r="AG169" t="s">
        <v>117</v>
      </c>
      <c r="AI169" t="s">
        <v>43</v>
      </c>
      <c r="AJ169">
        <v>2</v>
      </c>
      <c r="AL169">
        <v>1</v>
      </c>
      <c r="AM169" t="s">
        <v>73</v>
      </c>
      <c r="AQ169" t="s">
        <v>63</v>
      </c>
      <c r="AR169">
        <v>1</v>
      </c>
      <c r="AT169">
        <v>1</v>
      </c>
      <c r="AU169" t="s">
        <v>72</v>
      </c>
      <c r="AV169" t="s">
        <v>149</v>
      </c>
      <c r="AW169" t="s">
        <v>151</v>
      </c>
      <c r="AX169" t="s">
        <v>153</v>
      </c>
      <c r="AY169">
        <v>19</v>
      </c>
      <c r="AZ169">
        <v>67</v>
      </c>
      <c r="BA169">
        <v>120</v>
      </c>
      <c r="BB169">
        <v>2</v>
      </c>
    </row>
    <row r="170" spans="1:54" x14ac:dyDescent="0.25">
      <c r="A170" t="s">
        <v>575</v>
      </c>
      <c r="B170">
        <v>222</v>
      </c>
      <c r="C170" t="s">
        <v>56</v>
      </c>
      <c r="D170">
        <v>1</v>
      </c>
      <c r="F170">
        <v>2</v>
      </c>
      <c r="G170" t="s">
        <v>123</v>
      </c>
      <c r="K170" t="s">
        <v>48</v>
      </c>
      <c r="L170">
        <v>2</v>
      </c>
      <c r="N170">
        <v>1</v>
      </c>
      <c r="O170" t="s">
        <v>129</v>
      </c>
      <c r="P170" t="s">
        <v>84</v>
      </c>
      <c r="Q170" t="s">
        <v>130</v>
      </c>
      <c r="S170" t="s">
        <v>63</v>
      </c>
      <c r="T170">
        <v>2</v>
      </c>
      <c r="V170">
        <v>1</v>
      </c>
      <c r="W170" t="s">
        <v>72</v>
      </c>
      <c r="X170" t="s">
        <v>149</v>
      </c>
      <c r="Y170" t="s">
        <v>151</v>
      </c>
      <c r="Z170" t="s">
        <v>153</v>
      </c>
      <c r="AA170" t="s">
        <v>33</v>
      </c>
      <c r="AB170">
        <v>3</v>
      </c>
      <c r="AD170">
        <v>1</v>
      </c>
      <c r="AE170" t="s">
        <v>34</v>
      </c>
      <c r="AF170" t="s">
        <v>133</v>
      </c>
      <c r="AI170" t="s">
        <v>43</v>
      </c>
      <c r="AJ170">
        <v>2</v>
      </c>
      <c r="AL170">
        <v>1</v>
      </c>
      <c r="AM170" t="s">
        <v>44</v>
      </c>
      <c r="AN170" t="s">
        <v>74</v>
      </c>
      <c r="AO170" t="s">
        <v>100</v>
      </c>
      <c r="AP170" t="s">
        <v>142</v>
      </c>
      <c r="AQ170" t="s">
        <v>45</v>
      </c>
      <c r="AR170">
        <v>3</v>
      </c>
      <c r="AT170">
        <v>1</v>
      </c>
      <c r="AU170" t="s">
        <v>47</v>
      </c>
      <c r="AV170" t="s">
        <v>92</v>
      </c>
      <c r="AW170" t="s">
        <v>102</v>
      </c>
      <c r="AX170" t="s">
        <v>146</v>
      </c>
      <c r="AY170">
        <v>20</v>
      </c>
      <c r="AZ170">
        <v>66</v>
      </c>
      <c r="BA170">
        <v>120</v>
      </c>
      <c r="BB170">
        <v>2</v>
      </c>
    </row>
    <row r="171" spans="1:54" x14ac:dyDescent="0.25">
      <c r="A171" t="s">
        <v>576</v>
      </c>
      <c r="B171">
        <v>166</v>
      </c>
      <c r="C171" t="s">
        <v>48</v>
      </c>
      <c r="D171">
        <v>1</v>
      </c>
      <c r="F171">
        <v>1</v>
      </c>
      <c r="G171" t="s">
        <v>129</v>
      </c>
      <c r="H171" t="s">
        <v>71</v>
      </c>
      <c r="I171" t="s">
        <v>51</v>
      </c>
      <c r="K171" t="s">
        <v>33</v>
      </c>
      <c r="L171">
        <v>2</v>
      </c>
      <c r="N171">
        <v>1</v>
      </c>
      <c r="O171" t="s">
        <v>34</v>
      </c>
      <c r="P171" t="s">
        <v>66</v>
      </c>
      <c r="Q171" t="s">
        <v>134</v>
      </c>
      <c r="R171" t="s">
        <v>137</v>
      </c>
      <c r="S171" t="s">
        <v>45</v>
      </c>
      <c r="T171">
        <v>3</v>
      </c>
      <c r="V171">
        <v>2</v>
      </c>
      <c r="W171" t="s">
        <v>47</v>
      </c>
      <c r="X171" t="s">
        <v>144</v>
      </c>
      <c r="AA171" t="s">
        <v>53</v>
      </c>
      <c r="AB171">
        <v>2</v>
      </c>
      <c r="AC171">
        <v>1</v>
      </c>
      <c r="AD171">
        <v>1</v>
      </c>
      <c r="AE171" t="s">
        <v>54</v>
      </c>
      <c r="AF171" t="s">
        <v>83</v>
      </c>
      <c r="AI171" t="s">
        <v>43</v>
      </c>
      <c r="AJ171">
        <v>1</v>
      </c>
      <c r="AL171">
        <v>2</v>
      </c>
      <c r="AM171" t="s">
        <v>44</v>
      </c>
      <c r="AN171" t="s">
        <v>139</v>
      </c>
      <c r="AO171" t="s">
        <v>140</v>
      </c>
      <c r="AP171" t="s">
        <v>141</v>
      </c>
      <c r="AQ171" t="s">
        <v>63</v>
      </c>
      <c r="AR171">
        <v>2</v>
      </c>
      <c r="AT171">
        <v>1</v>
      </c>
      <c r="AU171" t="s">
        <v>72</v>
      </c>
      <c r="AY171">
        <v>17</v>
      </c>
      <c r="AZ171">
        <v>68</v>
      </c>
      <c r="BA171">
        <v>120</v>
      </c>
      <c r="BB171">
        <v>2</v>
      </c>
    </row>
    <row r="172" spans="1:54" x14ac:dyDescent="0.25">
      <c r="A172" t="s">
        <v>577</v>
      </c>
      <c r="B172">
        <v>167</v>
      </c>
      <c r="C172" t="s">
        <v>53</v>
      </c>
      <c r="D172">
        <v>3</v>
      </c>
      <c r="E172">
        <v>1</v>
      </c>
      <c r="F172">
        <v>1</v>
      </c>
      <c r="G172" t="s">
        <v>54</v>
      </c>
      <c r="H172" t="s">
        <v>83</v>
      </c>
      <c r="K172" t="s">
        <v>43</v>
      </c>
      <c r="L172">
        <v>3</v>
      </c>
      <c r="N172">
        <v>2</v>
      </c>
      <c r="O172" t="s">
        <v>44</v>
      </c>
      <c r="P172" t="s">
        <v>74</v>
      </c>
      <c r="Q172" t="s">
        <v>75</v>
      </c>
      <c r="S172" t="s">
        <v>63</v>
      </c>
      <c r="T172">
        <v>1</v>
      </c>
      <c r="V172">
        <v>1</v>
      </c>
      <c r="W172" t="s">
        <v>148</v>
      </c>
      <c r="X172" t="s">
        <v>95</v>
      </c>
      <c r="Y172" t="s">
        <v>104</v>
      </c>
      <c r="AA172" t="s">
        <v>48</v>
      </c>
      <c r="AB172">
        <v>2</v>
      </c>
      <c r="AD172">
        <v>1</v>
      </c>
      <c r="AE172" t="s">
        <v>89</v>
      </c>
      <c r="AF172" t="s">
        <v>50</v>
      </c>
      <c r="AG172" t="s">
        <v>130</v>
      </c>
      <c r="AI172" t="s">
        <v>33</v>
      </c>
      <c r="AJ172">
        <v>2</v>
      </c>
      <c r="AL172">
        <v>2</v>
      </c>
      <c r="AM172" t="s">
        <v>34</v>
      </c>
      <c r="AN172" t="s">
        <v>35</v>
      </c>
      <c r="AO172" t="s">
        <v>134</v>
      </c>
      <c r="AQ172" t="s">
        <v>38</v>
      </c>
      <c r="AR172">
        <v>1</v>
      </c>
      <c r="AS172">
        <v>1</v>
      </c>
      <c r="AT172">
        <v>1</v>
      </c>
      <c r="AU172" t="s">
        <v>67</v>
      </c>
      <c r="AV172" t="s">
        <v>70</v>
      </c>
      <c r="AW172" t="s">
        <v>41</v>
      </c>
      <c r="AY172">
        <v>19</v>
      </c>
      <c r="AZ172">
        <v>71</v>
      </c>
      <c r="BA172">
        <v>120</v>
      </c>
      <c r="BB172">
        <v>2</v>
      </c>
    </row>
    <row r="173" spans="1:54" x14ac:dyDescent="0.25">
      <c r="A173" t="s">
        <v>578</v>
      </c>
      <c r="B173">
        <v>223</v>
      </c>
      <c r="C173" t="s">
        <v>56</v>
      </c>
      <c r="D173">
        <v>3</v>
      </c>
      <c r="F173">
        <v>1</v>
      </c>
      <c r="G173" t="s">
        <v>123</v>
      </c>
      <c r="K173" t="s">
        <v>48</v>
      </c>
      <c r="L173">
        <v>3</v>
      </c>
      <c r="N173">
        <v>1</v>
      </c>
      <c r="O173" t="s">
        <v>129</v>
      </c>
      <c r="P173" t="s">
        <v>71</v>
      </c>
      <c r="Q173" t="s">
        <v>51</v>
      </c>
      <c r="R173" t="s">
        <v>131</v>
      </c>
      <c r="S173" t="s">
        <v>63</v>
      </c>
      <c r="T173">
        <v>3</v>
      </c>
      <c r="V173">
        <v>1</v>
      </c>
      <c r="W173" t="s">
        <v>72</v>
      </c>
      <c r="AA173" t="s">
        <v>33</v>
      </c>
      <c r="AB173">
        <v>2</v>
      </c>
      <c r="AD173">
        <v>3</v>
      </c>
      <c r="AE173" t="s">
        <v>46</v>
      </c>
      <c r="AF173" t="s">
        <v>133</v>
      </c>
      <c r="AG173" t="s">
        <v>36</v>
      </c>
      <c r="AI173" t="s">
        <v>43</v>
      </c>
      <c r="AJ173">
        <v>1</v>
      </c>
      <c r="AL173">
        <v>1</v>
      </c>
      <c r="AM173" t="s">
        <v>73</v>
      </c>
      <c r="AQ173" t="s">
        <v>38</v>
      </c>
      <c r="AR173">
        <v>3</v>
      </c>
      <c r="AS173">
        <v>1</v>
      </c>
      <c r="AT173">
        <v>2</v>
      </c>
      <c r="AU173" t="s">
        <v>67</v>
      </c>
      <c r="AV173" t="s">
        <v>96</v>
      </c>
      <c r="AW173" t="s">
        <v>157</v>
      </c>
      <c r="AY173">
        <v>19</v>
      </c>
      <c r="AZ173">
        <v>74</v>
      </c>
      <c r="BA173">
        <v>120</v>
      </c>
      <c r="BB173">
        <v>2</v>
      </c>
    </row>
    <row r="174" spans="1:54" x14ac:dyDescent="0.25">
      <c r="A174" t="s">
        <v>579</v>
      </c>
      <c r="B174">
        <v>224</v>
      </c>
      <c r="C174" t="s">
        <v>33</v>
      </c>
      <c r="D174">
        <v>3</v>
      </c>
      <c r="F174">
        <v>1</v>
      </c>
      <c r="G174" t="s">
        <v>65</v>
      </c>
      <c r="H174" t="s">
        <v>35</v>
      </c>
      <c r="I174" t="s">
        <v>134</v>
      </c>
      <c r="J174" t="s">
        <v>136</v>
      </c>
      <c r="K174" t="s">
        <v>45</v>
      </c>
      <c r="L174">
        <v>3</v>
      </c>
      <c r="N174">
        <v>1</v>
      </c>
      <c r="O174" t="s">
        <v>143</v>
      </c>
      <c r="P174" t="s">
        <v>76</v>
      </c>
      <c r="Q174" t="s">
        <v>93</v>
      </c>
      <c r="S174" t="s">
        <v>38</v>
      </c>
      <c r="T174">
        <v>3</v>
      </c>
      <c r="U174">
        <v>1</v>
      </c>
      <c r="V174">
        <v>1</v>
      </c>
      <c r="W174" t="s">
        <v>155</v>
      </c>
      <c r="AA174" t="s">
        <v>56</v>
      </c>
      <c r="AB174">
        <v>1</v>
      </c>
      <c r="AD174">
        <v>2</v>
      </c>
      <c r="AE174" t="s">
        <v>68</v>
      </c>
      <c r="AI174" t="s">
        <v>48</v>
      </c>
      <c r="AJ174">
        <v>3</v>
      </c>
      <c r="AL174">
        <v>3</v>
      </c>
      <c r="AM174" t="s">
        <v>89</v>
      </c>
      <c r="AQ174" t="s">
        <v>63</v>
      </c>
      <c r="AR174">
        <v>2</v>
      </c>
      <c r="AT174">
        <v>1</v>
      </c>
      <c r="AU174" t="s">
        <v>72</v>
      </c>
      <c r="AV174" t="s">
        <v>95</v>
      </c>
      <c r="AY174">
        <v>18</v>
      </c>
      <c r="AZ174">
        <v>47</v>
      </c>
      <c r="BA174">
        <v>120</v>
      </c>
      <c r="BB174">
        <v>2</v>
      </c>
    </row>
    <row r="175" spans="1:54" x14ac:dyDescent="0.25">
      <c r="A175" t="s">
        <v>580</v>
      </c>
      <c r="B175">
        <v>168</v>
      </c>
      <c r="C175" t="s">
        <v>53</v>
      </c>
      <c r="D175">
        <v>2</v>
      </c>
      <c r="E175">
        <v>2</v>
      </c>
      <c r="F175">
        <v>1</v>
      </c>
      <c r="G175" t="s">
        <v>54</v>
      </c>
      <c r="H175" t="s">
        <v>116</v>
      </c>
      <c r="I175" t="s">
        <v>117</v>
      </c>
      <c r="J175" t="s">
        <v>119</v>
      </c>
      <c r="K175" t="s">
        <v>43</v>
      </c>
      <c r="L175">
        <v>2</v>
      </c>
      <c r="N175">
        <v>1</v>
      </c>
      <c r="O175" t="s">
        <v>73</v>
      </c>
      <c r="P175" t="s">
        <v>139</v>
      </c>
      <c r="Q175" t="s">
        <v>140</v>
      </c>
      <c r="R175" t="s">
        <v>141</v>
      </c>
      <c r="S175" t="s">
        <v>63</v>
      </c>
      <c r="T175">
        <v>2</v>
      </c>
      <c r="V175">
        <v>1</v>
      </c>
      <c r="W175" t="s">
        <v>72</v>
      </c>
      <c r="X175" t="s">
        <v>95</v>
      </c>
      <c r="AA175" t="s">
        <v>48</v>
      </c>
      <c r="AB175">
        <v>3</v>
      </c>
      <c r="AD175">
        <v>1</v>
      </c>
      <c r="AE175" t="s">
        <v>49</v>
      </c>
      <c r="AF175" t="s">
        <v>50</v>
      </c>
      <c r="AG175" t="s">
        <v>51</v>
      </c>
      <c r="AI175" t="s">
        <v>45</v>
      </c>
      <c r="AJ175">
        <v>2</v>
      </c>
      <c r="AL175">
        <v>2</v>
      </c>
      <c r="AM175" t="s">
        <v>143</v>
      </c>
      <c r="AN175" t="s">
        <v>92</v>
      </c>
      <c r="AQ175" t="s">
        <v>38</v>
      </c>
      <c r="AR175">
        <v>1</v>
      </c>
      <c r="AS175">
        <v>1</v>
      </c>
      <c r="AT175">
        <v>1</v>
      </c>
      <c r="AU175" t="s">
        <v>39</v>
      </c>
      <c r="AV175" t="s">
        <v>40</v>
      </c>
      <c r="AY175">
        <v>19</v>
      </c>
      <c r="AZ175">
        <v>118</v>
      </c>
      <c r="BA175">
        <v>120</v>
      </c>
      <c r="BB175">
        <v>2</v>
      </c>
    </row>
    <row r="176" spans="1:54" x14ac:dyDescent="0.25">
      <c r="A176" t="s">
        <v>581</v>
      </c>
      <c r="B176">
        <v>225</v>
      </c>
      <c r="C176" t="s">
        <v>56</v>
      </c>
      <c r="D176">
        <v>1</v>
      </c>
      <c r="F176">
        <v>1</v>
      </c>
      <c r="G176" t="s">
        <v>68</v>
      </c>
      <c r="H176" t="s">
        <v>69</v>
      </c>
      <c r="I176" t="s">
        <v>126</v>
      </c>
      <c r="K176" t="s">
        <v>48</v>
      </c>
      <c r="L176">
        <v>3</v>
      </c>
      <c r="N176">
        <v>3</v>
      </c>
      <c r="O176" t="s">
        <v>89</v>
      </c>
      <c r="P176" t="s">
        <v>84</v>
      </c>
      <c r="Q176" t="s">
        <v>90</v>
      </c>
      <c r="S176" t="s">
        <v>63</v>
      </c>
      <c r="T176">
        <v>1</v>
      </c>
      <c r="V176">
        <v>1</v>
      </c>
      <c r="W176" t="s">
        <v>148</v>
      </c>
      <c r="AA176" t="s">
        <v>43</v>
      </c>
      <c r="AB176">
        <v>3</v>
      </c>
      <c r="AD176">
        <v>2</v>
      </c>
      <c r="AE176" t="s">
        <v>73</v>
      </c>
      <c r="AF176" t="s">
        <v>99</v>
      </c>
      <c r="AG176" t="s">
        <v>75</v>
      </c>
      <c r="AH176" t="s">
        <v>101</v>
      </c>
      <c r="AI176" t="s">
        <v>45</v>
      </c>
      <c r="AJ176">
        <v>2</v>
      </c>
      <c r="AL176">
        <v>1</v>
      </c>
      <c r="AM176" t="s">
        <v>86</v>
      </c>
      <c r="AN176" t="s">
        <v>144</v>
      </c>
      <c r="AO176" t="s">
        <v>93</v>
      </c>
      <c r="AQ176" t="s">
        <v>38</v>
      </c>
      <c r="AR176">
        <v>1</v>
      </c>
      <c r="AS176">
        <v>1</v>
      </c>
      <c r="AT176">
        <v>2</v>
      </c>
      <c r="AU176" t="s">
        <v>39</v>
      </c>
      <c r="AV176" t="s">
        <v>40</v>
      </c>
      <c r="AW176" t="s">
        <v>156</v>
      </c>
      <c r="AX176" t="s">
        <v>158</v>
      </c>
      <c r="AY176">
        <v>21</v>
      </c>
      <c r="AZ176">
        <v>81</v>
      </c>
      <c r="BA176">
        <v>120</v>
      </c>
      <c r="BB176">
        <v>2</v>
      </c>
    </row>
    <row r="177" spans="1:54" x14ac:dyDescent="0.25">
      <c r="A177" t="s">
        <v>582</v>
      </c>
      <c r="B177">
        <v>169</v>
      </c>
      <c r="C177" t="s">
        <v>33</v>
      </c>
      <c r="D177">
        <v>1</v>
      </c>
      <c r="F177">
        <v>2</v>
      </c>
      <c r="G177" t="s">
        <v>34</v>
      </c>
      <c r="H177" t="s">
        <v>66</v>
      </c>
      <c r="I177" t="s">
        <v>36</v>
      </c>
      <c r="K177" t="s">
        <v>45</v>
      </c>
      <c r="L177">
        <v>3</v>
      </c>
      <c r="N177">
        <v>2</v>
      </c>
      <c r="O177" t="s">
        <v>86</v>
      </c>
      <c r="P177" t="s">
        <v>144</v>
      </c>
      <c r="S177" t="s">
        <v>38</v>
      </c>
      <c r="T177">
        <v>1</v>
      </c>
      <c r="U177">
        <v>1</v>
      </c>
      <c r="V177">
        <v>1</v>
      </c>
      <c r="W177" t="s">
        <v>155</v>
      </c>
      <c r="AA177" t="s">
        <v>53</v>
      </c>
      <c r="AB177">
        <v>1</v>
      </c>
      <c r="AC177">
        <v>1</v>
      </c>
      <c r="AD177">
        <v>1</v>
      </c>
      <c r="AE177" t="s">
        <v>54</v>
      </c>
      <c r="AF177" t="s">
        <v>55</v>
      </c>
      <c r="AI177" t="s">
        <v>43</v>
      </c>
      <c r="AJ177">
        <v>1</v>
      </c>
      <c r="AL177">
        <v>1</v>
      </c>
      <c r="AM177" t="s">
        <v>44</v>
      </c>
      <c r="AN177" t="s">
        <v>139</v>
      </c>
      <c r="AO177" t="s">
        <v>100</v>
      </c>
      <c r="AQ177" t="s">
        <v>63</v>
      </c>
      <c r="AR177">
        <v>2</v>
      </c>
      <c r="AT177">
        <v>1</v>
      </c>
      <c r="AU177" t="s">
        <v>72</v>
      </c>
      <c r="AY177">
        <v>11</v>
      </c>
      <c r="AZ177">
        <v>57</v>
      </c>
      <c r="BA177">
        <v>120</v>
      </c>
      <c r="BB177">
        <v>2</v>
      </c>
    </row>
    <row r="178" spans="1:54" x14ac:dyDescent="0.25">
      <c r="A178" t="s">
        <v>583</v>
      </c>
      <c r="B178">
        <v>226</v>
      </c>
      <c r="C178" t="s">
        <v>33</v>
      </c>
      <c r="D178">
        <v>2</v>
      </c>
      <c r="F178">
        <v>3</v>
      </c>
      <c r="G178" t="s">
        <v>46</v>
      </c>
      <c r="H178" t="s">
        <v>133</v>
      </c>
      <c r="I178" t="s">
        <v>36</v>
      </c>
      <c r="J178" t="s">
        <v>136</v>
      </c>
      <c r="K178" t="s">
        <v>43</v>
      </c>
      <c r="L178">
        <v>2</v>
      </c>
      <c r="N178">
        <v>1</v>
      </c>
      <c r="O178" t="s">
        <v>44</v>
      </c>
      <c r="P178" t="s">
        <v>99</v>
      </c>
      <c r="S178" t="s">
        <v>45</v>
      </c>
      <c r="T178">
        <v>2</v>
      </c>
      <c r="V178">
        <v>1</v>
      </c>
      <c r="W178" t="s">
        <v>143</v>
      </c>
      <c r="AA178" t="s">
        <v>56</v>
      </c>
      <c r="AB178">
        <v>3</v>
      </c>
      <c r="AD178">
        <v>1</v>
      </c>
      <c r="AE178" t="s">
        <v>68</v>
      </c>
      <c r="AF178" t="s">
        <v>125</v>
      </c>
      <c r="AG178" t="s">
        <v>87</v>
      </c>
      <c r="AH178" t="s">
        <v>88</v>
      </c>
      <c r="AI178" t="s">
        <v>48</v>
      </c>
      <c r="AJ178">
        <v>2</v>
      </c>
      <c r="AL178">
        <v>1</v>
      </c>
      <c r="AM178" t="s">
        <v>129</v>
      </c>
      <c r="AN178" t="s">
        <v>71</v>
      </c>
      <c r="AO178" t="s">
        <v>51</v>
      </c>
      <c r="AQ178" t="s">
        <v>38</v>
      </c>
      <c r="AR178">
        <v>1</v>
      </c>
      <c r="AS178">
        <v>1</v>
      </c>
      <c r="AT178">
        <v>2</v>
      </c>
      <c r="AU178" t="s">
        <v>39</v>
      </c>
      <c r="AV178" t="s">
        <v>96</v>
      </c>
      <c r="AY178">
        <v>19</v>
      </c>
      <c r="AZ178">
        <v>64</v>
      </c>
      <c r="BA178">
        <v>120</v>
      </c>
      <c r="BB178">
        <v>2</v>
      </c>
    </row>
    <row r="179" spans="1:54" x14ac:dyDescent="0.25">
      <c r="A179" t="s">
        <v>584</v>
      </c>
      <c r="B179">
        <v>227</v>
      </c>
      <c r="C179" t="s">
        <v>33</v>
      </c>
      <c r="D179">
        <v>1</v>
      </c>
      <c r="F179">
        <v>1</v>
      </c>
      <c r="G179" t="s">
        <v>65</v>
      </c>
      <c r="H179" t="s">
        <v>133</v>
      </c>
      <c r="I179" t="s">
        <v>36</v>
      </c>
      <c r="K179" t="s">
        <v>43</v>
      </c>
      <c r="L179">
        <v>2</v>
      </c>
      <c r="N179">
        <v>1</v>
      </c>
      <c r="O179" t="s">
        <v>44</v>
      </c>
      <c r="P179" t="s">
        <v>99</v>
      </c>
      <c r="Q179" t="s">
        <v>75</v>
      </c>
      <c r="S179" t="s">
        <v>63</v>
      </c>
      <c r="T179">
        <v>1</v>
      </c>
      <c r="V179">
        <v>1</v>
      </c>
      <c r="W179" t="s">
        <v>103</v>
      </c>
      <c r="X179" t="s">
        <v>95</v>
      </c>
      <c r="Y179" t="s">
        <v>104</v>
      </c>
      <c r="AA179" t="s">
        <v>56</v>
      </c>
      <c r="AB179">
        <v>3</v>
      </c>
      <c r="AD179">
        <v>2</v>
      </c>
      <c r="AE179" t="s">
        <v>68</v>
      </c>
      <c r="AI179" t="s">
        <v>48</v>
      </c>
      <c r="AJ179">
        <v>1</v>
      </c>
      <c r="AL179">
        <v>1</v>
      </c>
      <c r="AM179" t="s">
        <v>129</v>
      </c>
      <c r="AQ179" t="s">
        <v>38</v>
      </c>
      <c r="AR179">
        <v>1</v>
      </c>
      <c r="AS179">
        <v>1</v>
      </c>
      <c r="AT179">
        <v>1</v>
      </c>
      <c r="AU179" t="s">
        <v>39</v>
      </c>
      <c r="AV179" t="s">
        <v>40</v>
      </c>
      <c r="AY179">
        <v>11</v>
      </c>
      <c r="AZ179">
        <v>45</v>
      </c>
      <c r="BA179">
        <v>120</v>
      </c>
      <c r="BB179">
        <v>2</v>
      </c>
    </row>
    <row r="180" spans="1:54" x14ac:dyDescent="0.25">
      <c r="A180" t="s">
        <v>585</v>
      </c>
      <c r="B180">
        <v>170</v>
      </c>
      <c r="C180" t="s">
        <v>53</v>
      </c>
      <c r="D180">
        <v>3</v>
      </c>
      <c r="E180">
        <v>3</v>
      </c>
      <c r="F180">
        <v>3</v>
      </c>
      <c r="G180" t="s">
        <v>54</v>
      </c>
      <c r="H180" t="s">
        <v>55</v>
      </c>
      <c r="I180" t="s">
        <v>97</v>
      </c>
      <c r="J180" t="s">
        <v>98</v>
      </c>
      <c r="K180" t="s">
        <v>43</v>
      </c>
      <c r="L180">
        <v>3</v>
      </c>
      <c r="N180">
        <v>1</v>
      </c>
      <c r="O180" t="s">
        <v>44</v>
      </c>
      <c r="P180" t="s">
        <v>99</v>
      </c>
      <c r="Q180" t="s">
        <v>140</v>
      </c>
      <c r="S180" t="s">
        <v>38</v>
      </c>
      <c r="T180">
        <v>1</v>
      </c>
      <c r="U180">
        <v>1</v>
      </c>
      <c r="V180">
        <v>1</v>
      </c>
      <c r="W180" t="s">
        <v>155</v>
      </c>
      <c r="X180" t="s">
        <v>96</v>
      </c>
      <c r="Y180" t="s">
        <v>41</v>
      </c>
      <c r="AA180" t="s">
        <v>56</v>
      </c>
      <c r="AB180">
        <v>3</v>
      </c>
      <c r="AD180">
        <v>2</v>
      </c>
      <c r="AE180" t="s">
        <v>57</v>
      </c>
      <c r="AF180" t="s">
        <v>124</v>
      </c>
      <c r="AG180" t="s">
        <v>87</v>
      </c>
      <c r="AH180" t="s">
        <v>128</v>
      </c>
      <c r="AI180" t="s">
        <v>48</v>
      </c>
      <c r="AJ180">
        <v>1</v>
      </c>
      <c r="AL180">
        <v>1</v>
      </c>
      <c r="AM180" t="s">
        <v>129</v>
      </c>
      <c r="AN180" t="s">
        <v>84</v>
      </c>
      <c r="AO180" t="s">
        <v>130</v>
      </c>
      <c r="AQ180" t="s">
        <v>33</v>
      </c>
      <c r="AR180">
        <v>1</v>
      </c>
      <c r="AT180">
        <v>1</v>
      </c>
      <c r="AU180" t="s">
        <v>34</v>
      </c>
      <c r="AV180" t="s">
        <v>66</v>
      </c>
      <c r="AY180">
        <v>24</v>
      </c>
      <c r="AZ180">
        <v>82</v>
      </c>
      <c r="BA180">
        <v>120</v>
      </c>
      <c r="BB180">
        <v>2</v>
      </c>
    </row>
    <row r="181" spans="1:54" x14ac:dyDescent="0.25">
      <c r="A181" t="s">
        <v>586</v>
      </c>
      <c r="B181">
        <v>228</v>
      </c>
      <c r="C181" t="s">
        <v>56</v>
      </c>
      <c r="D181">
        <v>1</v>
      </c>
      <c r="F181">
        <v>1</v>
      </c>
      <c r="G181" t="s">
        <v>123</v>
      </c>
      <c r="H181" t="s">
        <v>69</v>
      </c>
      <c r="K181" t="s">
        <v>48</v>
      </c>
      <c r="L181">
        <v>3</v>
      </c>
      <c r="N181">
        <v>1</v>
      </c>
      <c r="O181" t="s">
        <v>129</v>
      </c>
      <c r="P181" t="s">
        <v>84</v>
      </c>
      <c r="Q181" t="s">
        <v>130</v>
      </c>
      <c r="S181" t="s">
        <v>38</v>
      </c>
      <c r="T181">
        <v>1</v>
      </c>
      <c r="U181">
        <v>1</v>
      </c>
      <c r="V181">
        <v>1</v>
      </c>
      <c r="W181" t="s">
        <v>67</v>
      </c>
      <c r="X181" t="s">
        <v>40</v>
      </c>
      <c r="AA181" t="s">
        <v>33</v>
      </c>
      <c r="AB181">
        <v>2</v>
      </c>
      <c r="AD181">
        <v>1</v>
      </c>
      <c r="AE181" t="s">
        <v>65</v>
      </c>
      <c r="AF181" t="s">
        <v>133</v>
      </c>
      <c r="AG181" t="s">
        <v>36</v>
      </c>
      <c r="AH181" t="s">
        <v>136</v>
      </c>
      <c r="AI181" t="s">
        <v>45</v>
      </c>
      <c r="AJ181">
        <v>1</v>
      </c>
      <c r="AL181">
        <v>1</v>
      </c>
      <c r="AM181" t="s">
        <v>47</v>
      </c>
      <c r="AN181" t="s">
        <v>144</v>
      </c>
      <c r="AQ181" t="s">
        <v>63</v>
      </c>
      <c r="AR181">
        <v>2</v>
      </c>
      <c r="AT181">
        <v>1</v>
      </c>
      <c r="AU181" t="s">
        <v>103</v>
      </c>
      <c r="AV181" t="s">
        <v>95</v>
      </c>
      <c r="AW181" t="s">
        <v>104</v>
      </c>
      <c r="AY181">
        <v>14</v>
      </c>
      <c r="AZ181">
        <v>54</v>
      </c>
      <c r="BA181">
        <v>120</v>
      </c>
      <c r="BB181">
        <v>2</v>
      </c>
    </row>
    <row r="182" spans="1:54" x14ac:dyDescent="0.25">
      <c r="A182" t="s">
        <v>587</v>
      </c>
      <c r="B182">
        <v>171</v>
      </c>
      <c r="C182" t="s">
        <v>56</v>
      </c>
      <c r="D182">
        <v>2</v>
      </c>
      <c r="F182">
        <v>1</v>
      </c>
      <c r="G182" t="s">
        <v>123</v>
      </c>
      <c r="H182" t="s">
        <v>69</v>
      </c>
      <c r="K182" t="s">
        <v>48</v>
      </c>
      <c r="L182">
        <v>2</v>
      </c>
      <c r="N182">
        <v>1</v>
      </c>
      <c r="O182" t="s">
        <v>129</v>
      </c>
      <c r="P182" t="s">
        <v>50</v>
      </c>
      <c r="S182" t="s">
        <v>45</v>
      </c>
      <c r="T182">
        <v>2</v>
      </c>
      <c r="V182">
        <v>1</v>
      </c>
      <c r="W182" t="s">
        <v>143</v>
      </c>
      <c r="AA182" t="s">
        <v>53</v>
      </c>
      <c r="AB182">
        <v>2</v>
      </c>
      <c r="AC182">
        <v>2</v>
      </c>
      <c r="AD182">
        <v>1</v>
      </c>
      <c r="AE182" t="s">
        <v>114</v>
      </c>
      <c r="AF182" t="s">
        <v>83</v>
      </c>
      <c r="AG182" t="s">
        <v>97</v>
      </c>
      <c r="AI182" t="s">
        <v>43</v>
      </c>
      <c r="AJ182">
        <v>2</v>
      </c>
      <c r="AL182">
        <v>2</v>
      </c>
      <c r="AM182" t="s">
        <v>73</v>
      </c>
      <c r="AN182" t="s">
        <v>139</v>
      </c>
      <c r="AQ182" t="s">
        <v>38</v>
      </c>
      <c r="AR182">
        <v>1</v>
      </c>
      <c r="AS182">
        <v>1</v>
      </c>
      <c r="AT182">
        <v>1</v>
      </c>
      <c r="AU182" t="s">
        <v>39</v>
      </c>
      <c r="AV182" t="s">
        <v>70</v>
      </c>
      <c r="AW182" t="s">
        <v>157</v>
      </c>
      <c r="AY182">
        <v>14</v>
      </c>
      <c r="AZ182">
        <v>70</v>
      </c>
      <c r="BA182">
        <v>120</v>
      </c>
      <c r="BB182">
        <v>2</v>
      </c>
    </row>
    <row r="183" spans="1:54" x14ac:dyDescent="0.25">
      <c r="A183" t="s">
        <v>588</v>
      </c>
      <c r="B183">
        <v>172</v>
      </c>
      <c r="C183" t="s">
        <v>56</v>
      </c>
      <c r="D183">
        <v>3</v>
      </c>
      <c r="F183">
        <v>1</v>
      </c>
      <c r="G183" t="s">
        <v>57</v>
      </c>
      <c r="H183" t="s">
        <v>125</v>
      </c>
      <c r="I183" t="s">
        <v>85</v>
      </c>
      <c r="K183" t="s">
        <v>48</v>
      </c>
      <c r="L183">
        <v>1</v>
      </c>
      <c r="N183">
        <v>1</v>
      </c>
      <c r="O183" t="s">
        <v>89</v>
      </c>
      <c r="P183" t="s">
        <v>71</v>
      </c>
      <c r="Q183" t="s">
        <v>90</v>
      </c>
      <c r="R183" t="s">
        <v>52</v>
      </c>
      <c r="S183" t="s">
        <v>63</v>
      </c>
      <c r="T183">
        <v>2</v>
      </c>
      <c r="V183">
        <v>1</v>
      </c>
      <c r="W183" t="s">
        <v>103</v>
      </c>
      <c r="AA183" t="s">
        <v>53</v>
      </c>
      <c r="AB183">
        <v>3</v>
      </c>
      <c r="AC183">
        <v>1</v>
      </c>
      <c r="AD183">
        <v>3</v>
      </c>
      <c r="AE183" t="s">
        <v>54</v>
      </c>
      <c r="AF183" t="s">
        <v>83</v>
      </c>
      <c r="AI183" t="s">
        <v>43</v>
      </c>
      <c r="AJ183">
        <v>1</v>
      </c>
      <c r="AL183">
        <v>1</v>
      </c>
      <c r="AM183" t="s">
        <v>44</v>
      </c>
      <c r="AQ183" t="s">
        <v>38</v>
      </c>
      <c r="AR183">
        <v>1</v>
      </c>
      <c r="AS183">
        <v>1</v>
      </c>
      <c r="AT183">
        <v>2</v>
      </c>
      <c r="AU183" t="s">
        <v>155</v>
      </c>
      <c r="AV183" t="s">
        <v>70</v>
      </c>
      <c r="AY183">
        <v>16</v>
      </c>
      <c r="AZ183">
        <v>53</v>
      </c>
      <c r="BA183">
        <v>120</v>
      </c>
      <c r="BB183">
        <v>2</v>
      </c>
    </row>
    <row r="184" spans="1:54" x14ac:dyDescent="0.25">
      <c r="A184" t="s">
        <v>589</v>
      </c>
      <c r="B184">
        <v>229</v>
      </c>
      <c r="C184" t="s">
        <v>56</v>
      </c>
      <c r="D184">
        <v>3</v>
      </c>
      <c r="F184">
        <v>3</v>
      </c>
      <c r="G184" t="s">
        <v>68</v>
      </c>
      <c r="H184" t="s">
        <v>69</v>
      </c>
      <c r="I184" t="s">
        <v>85</v>
      </c>
      <c r="J184" t="s">
        <v>88</v>
      </c>
      <c r="K184" t="s">
        <v>48</v>
      </c>
      <c r="L184">
        <v>2</v>
      </c>
      <c r="N184">
        <v>3</v>
      </c>
      <c r="O184" t="s">
        <v>129</v>
      </c>
      <c r="P184" t="s">
        <v>71</v>
      </c>
      <c r="Q184" t="s">
        <v>130</v>
      </c>
      <c r="R184" t="s">
        <v>52</v>
      </c>
      <c r="S184" t="s">
        <v>38</v>
      </c>
      <c r="T184">
        <v>2</v>
      </c>
      <c r="U184">
        <v>1</v>
      </c>
      <c r="V184">
        <v>1</v>
      </c>
      <c r="W184" t="s">
        <v>67</v>
      </c>
      <c r="X184" t="s">
        <v>96</v>
      </c>
      <c r="AA184" t="s">
        <v>43</v>
      </c>
      <c r="AB184">
        <v>1</v>
      </c>
      <c r="AD184">
        <v>3</v>
      </c>
      <c r="AE184" t="s">
        <v>73</v>
      </c>
      <c r="AF184" t="s">
        <v>99</v>
      </c>
      <c r="AG184" t="s">
        <v>140</v>
      </c>
      <c r="AH184" t="s">
        <v>142</v>
      </c>
      <c r="AI184" t="s">
        <v>45</v>
      </c>
      <c r="AJ184">
        <v>1</v>
      </c>
      <c r="AL184">
        <v>1</v>
      </c>
      <c r="AM184" t="s">
        <v>143</v>
      </c>
      <c r="AQ184" t="s">
        <v>63</v>
      </c>
      <c r="AR184">
        <v>3</v>
      </c>
      <c r="AT184">
        <v>3</v>
      </c>
      <c r="AU184" t="s">
        <v>148</v>
      </c>
      <c r="AV184" t="s">
        <v>91</v>
      </c>
      <c r="AW184" t="s">
        <v>104</v>
      </c>
      <c r="AX184" t="s">
        <v>152</v>
      </c>
      <c r="AY184">
        <v>27</v>
      </c>
      <c r="AZ184">
        <v>97</v>
      </c>
      <c r="BA184">
        <v>120</v>
      </c>
      <c r="BB184">
        <v>2</v>
      </c>
    </row>
    <row r="185" spans="1:54" x14ac:dyDescent="0.25">
      <c r="A185" t="s">
        <v>590</v>
      </c>
      <c r="B185">
        <v>230</v>
      </c>
      <c r="C185" t="s">
        <v>56</v>
      </c>
      <c r="D185">
        <v>1</v>
      </c>
      <c r="F185">
        <v>1</v>
      </c>
      <c r="G185" t="s">
        <v>68</v>
      </c>
      <c r="H185" t="s">
        <v>69</v>
      </c>
      <c r="K185" t="s">
        <v>33</v>
      </c>
      <c r="L185">
        <v>3</v>
      </c>
      <c r="N185">
        <v>3</v>
      </c>
      <c r="O185" t="s">
        <v>34</v>
      </c>
      <c r="P185" t="s">
        <v>35</v>
      </c>
      <c r="S185" t="s">
        <v>43</v>
      </c>
      <c r="T185">
        <v>2</v>
      </c>
      <c r="V185">
        <v>1</v>
      </c>
      <c r="W185" t="s">
        <v>44</v>
      </c>
      <c r="X185" t="s">
        <v>99</v>
      </c>
      <c r="Y185" t="s">
        <v>140</v>
      </c>
      <c r="AA185" t="s">
        <v>48</v>
      </c>
      <c r="AB185">
        <v>2</v>
      </c>
      <c r="AD185">
        <v>2</v>
      </c>
      <c r="AE185" t="s">
        <v>89</v>
      </c>
      <c r="AI185" t="s">
        <v>45</v>
      </c>
      <c r="AJ185">
        <v>3</v>
      </c>
      <c r="AL185">
        <v>1</v>
      </c>
      <c r="AM185" t="s">
        <v>143</v>
      </c>
      <c r="AN185" t="s">
        <v>76</v>
      </c>
      <c r="AQ185" t="s">
        <v>63</v>
      </c>
      <c r="AR185">
        <v>1</v>
      </c>
      <c r="AT185">
        <v>1</v>
      </c>
      <c r="AU185" t="s">
        <v>148</v>
      </c>
      <c r="AV185" t="s">
        <v>95</v>
      </c>
      <c r="AY185">
        <v>15</v>
      </c>
      <c r="AZ185">
        <v>59</v>
      </c>
      <c r="BA185">
        <v>120</v>
      </c>
      <c r="BB185">
        <v>2</v>
      </c>
    </row>
    <row r="186" spans="1:54" x14ac:dyDescent="0.25">
      <c r="A186" t="s">
        <v>591</v>
      </c>
      <c r="B186">
        <v>173</v>
      </c>
      <c r="C186" t="s">
        <v>53</v>
      </c>
      <c r="D186">
        <v>3</v>
      </c>
      <c r="E186">
        <v>1</v>
      </c>
      <c r="F186">
        <v>3</v>
      </c>
      <c r="G186" t="s">
        <v>54</v>
      </c>
      <c r="K186" t="s">
        <v>43</v>
      </c>
      <c r="L186">
        <v>2</v>
      </c>
      <c r="N186">
        <v>1</v>
      </c>
      <c r="O186" t="s">
        <v>138</v>
      </c>
      <c r="P186" t="s">
        <v>99</v>
      </c>
      <c r="Q186" t="s">
        <v>140</v>
      </c>
      <c r="S186" t="s">
        <v>38</v>
      </c>
      <c r="T186">
        <v>3</v>
      </c>
      <c r="U186">
        <v>2</v>
      </c>
      <c r="V186">
        <v>3</v>
      </c>
      <c r="W186" t="s">
        <v>39</v>
      </c>
      <c r="X186" t="s">
        <v>70</v>
      </c>
      <c r="Y186" t="s">
        <v>156</v>
      </c>
      <c r="Z186" t="s">
        <v>158</v>
      </c>
      <c r="AA186" t="s">
        <v>56</v>
      </c>
      <c r="AB186">
        <v>2</v>
      </c>
      <c r="AD186">
        <v>2</v>
      </c>
      <c r="AE186" t="s">
        <v>57</v>
      </c>
      <c r="AF186" t="s">
        <v>124</v>
      </c>
      <c r="AG186" t="s">
        <v>126</v>
      </c>
      <c r="AH186" t="s">
        <v>88</v>
      </c>
      <c r="AI186" t="s">
        <v>33</v>
      </c>
      <c r="AJ186">
        <v>1</v>
      </c>
      <c r="AL186">
        <v>2</v>
      </c>
      <c r="AM186" t="s">
        <v>65</v>
      </c>
      <c r="AN186" t="s">
        <v>35</v>
      </c>
      <c r="AO186" t="s">
        <v>134</v>
      </c>
      <c r="AQ186" t="s">
        <v>45</v>
      </c>
      <c r="AR186">
        <v>2</v>
      </c>
      <c r="AT186">
        <v>2</v>
      </c>
      <c r="AU186" t="s">
        <v>143</v>
      </c>
      <c r="AY186">
        <v>25</v>
      </c>
      <c r="AZ186">
        <v>85</v>
      </c>
      <c r="BA186">
        <v>120</v>
      </c>
      <c r="BB186">
        <v>2</v>
      </c>
    </row>
    <row r="187" spans="1:54" x14ac:dyDescent="0.25">
      <c r="A187" t="s">
        <v>592</v>
      </c>
      <c r="B187">
        <v>231</v>
      </c>
      <c r="C187" t="s">
        <v>48</v>
      </c>
      <c r="D187">
        <v>1</v>
      </c>
      <c r="F187">
        <v>1</v>
      </c>
      <c r="G187" t="s">
        <v>129</v>
      </c>
      <c r="H187" t="s">
        <v>84</v>
      </c>
      <c r="I187" t="s">
        <v>130</v>
      </c>
      <c r="J187" t="s">
        <v>131</v>
      </c>
      <c r="K187" t="s">
        <v>45</v>
      </c>
      <c r="L187">
        <v>2</v>
      </c>
      <c r="N187">
        <v>1</v>
      </c>
      <c r="O187" t="s">
        <v>47</v>
      </c>
      <c r="S187" t="s">
        <v>38</v>
      </c>
      <c r="T187">
        <v>1</v>
      </c>
      <c r="U187">
        <v>1</v>
      </c>
      <c r="V187">
        <v>1</v>
      </c>
      <c r="W187" t="s">
        <v>39</v>
      </c>
      <c r="X187" t="s">
        <v>70</v>
      </c>
      <c r="Y187" t="s">
        <v>157</v>
      </c>
      <c r="AA187" t="s">
        <v>56</v>
      </c>
      <c r="AB187">
        <v>3</v>
      </c>
      <c r="AD187">
        <v>1</v>
      </c>
      <c r="AE187" t="s">
        <v>68</v>
      </c>
      <c r="AF187" t="s">
        <v>125</v>
      </c>
      <c r="AI187" t="s">
        <v>33</v>
      </c>
      <c r="AJ187">
        <v>1</v>
      </c>
      <c r="AL187">
        <v>1</v>
      </c>
      <c r="AM187" t="s">
        <v>34</v>
      </c>
      <c r="AN187" t="s">
        <v>133</v>
      </c>
      <c r="AO187" t="s">
        <v>135</v>
      </c>
      <c r="AP187" t="s">
        <v>136</v>
      </c>
      <c r="AQ187" t="s">
        <v>43</v>
      </c>
      <c r="AR187">
        <v>2</v>
      </c>
      <c r="AT187">
        <v>1</v>
      </c>
      <c r="AU187" t="s">
        <v>138</v>
      </c>
      <c r="AY187">
        <v>13</v>
      </c>
      <c r="AZ187">
        <v>62</v>
      </c>
      <c r="BA187">
        <v>120</v>
      </c>
      <c r="BB187">
        <v>2</v>
      </c>
    </row>
    <row r="188" spans="1:54" x14ac:dyDescent="0.25">
      <c r="A188" t="s">
        <v>593</v>
      </c>
      <c r="B188">
        <v>174</v>
      </c>
      <c r="C188" t="s">
        <v>53</v>
      </c>
      <c r="D188">
        <v>3</v>
      </c>
      <c r="E188">
        <v>2</v>
      </c>
      <c r="F188">
        <v>2</v>
      </c>
      <c r="G188" t="s">
        <v>114</v>
      </c>
      <c r="H188" t="s">
        <v>83</v>
      </c>
      <c r="K188" t="s">
        <v>43</v>
      </c>
      <c r="L188">
        <v>2</v>
      </c>
      <c r="N188">
        <v>1</v>
      </c>
      <c r="O188" t="s">
        <v>44</v>
      </c>
      <c r="P188" t="s">
        <v>99</v>
      </c>
      <c r="S188" t="s">
        <v>38</v>
      </c>
      <c r="T188">
        <v>2</v>
      </c>
      <c r="U188">
        <v>1</v>
      </c>
      <c r="V188">
        <v>1</v>
      </c>
      <c r="W188" t="s">
        <v>67</v>
      </c>
      <c r="X188" t="s">
        <v>70</v>
      </c>
      <c r="Y188" t="s">
        <v>157</v>
      </c>
      <c r="Z188" t="s">
        <v>158</v>
      </c>
      <c r="AA188" t="s">
        <v>56</v>
      </c>
      <c r="AB188">
        <v>1</v>
      </c>
      <c r="AD188">
        <v>1</v>
      </c>
      <c r="AE188" t="s">
        <v>123</v>
      </c>
      <c r="AI188" t="s">
        <v>33</v>
      </c>
      <c r="AJ188">
        <v>3</v>
      </c>
      <c r="AL188">
        <v>3</v>
      </c>
      <c r="AM188" t="s">
        <v>34</v>
      </c>
      <c r="AN188" t="s">
        <v>35</v>
      </c>
      <c r="AO188" t="s">
        <v>134</v>
      </c>
      <c r="AQ188" t="s">
        <v>63</v>
      </c>
      <c r="AR188">
        <v>2</v>
      </c>
      <c r="AT188">
        <v>1</v>
      </c>
      <c r="AU188" t="s">
        <v>148</v>
      </c>
      <c r="AY188">
        <v>18</v>
      </c>
      <c r="AZ188">
        <v>63</v>
      </c>
      <c r="BA188">
        <v>120</v>
      </c>
      <c r="BB188">
        <v>2</v>
      </c>
    </row>
    <row r="189" spans="1:54" x14ac:dyDescent="0.25">
      <c r="A189" t="s">
        <v>594</v>
      </c>
      <c r="B189">
        <v>232</v>
      </c>
      <c r="C189" t="s">
        <v>48</v>
      </c>
      <c r="D189">
        <v>3</v>
      </c>
      <c r="F189">
        <v>3</v>
      </c>
      <c r="G189" t="s">
        <v>129</v>
      </c>
      <c r="H189" t="s">
        <v>84</v>
      </c>
      <c r="I189" t="s">
        <v>130</v>
      </c>
      <c r="J189" t="s">
        <v>131</v>
      </c>
      <c r="K189" t="s">
        <v>63</v>
      </c>
      <c r="L189">
        <v>3</v>
      </c>
      <c r="N189">
        <v>2</v>
      </c>
      <c r="O189" t="s">
        <v>72</v>
      </c>
      <c r="P189" t="s">
        <v>149</v>
      </c>
      <c r="Q189" t="s">
        <v>150</v>
      </c>
      <c r="S189" t="s">
        <v>38</v>
      </c>
      <c r="T189">
        <v>1</v>
      </c>
      <c r="U189">
        <v>1</v>
      </c>
      <c r="V189">
        <v>1</v>
      </c>
      <c r="W189" t="s">
        <v>39</v>
      </c>
      <c r="X189" t="s">
        <v>70</v>
      </c>
      <c r="AA189" t="s">
        <v>56</v>
      </c>
      <c r="AB189">
        <v>3</v>
      </c>
      <c r="AD189">
        <v>1</v>
      </c>
      <c r="AE189" t="s">
        <v>57</v>
      </c>
      <c r="AF189" t="s">
        <v>125</v>
      </c>
      <c r="AG189" t="s">
        <v>126</v>
      </c>
      <c r="AH189" t="s">
        <v>88</v>
      </c>
      <c r="AI189" t="s">
        <v>33</v>
      </c>
      <c r="AJ189">
        <v>2</v>
      </c>
      <c r="AL189">
        <v>1</v>
      </c>
      <c r="AM189" t="s">
        <v>65</v>
      </c>
      <c r="AQ189" t="s">
        <v>43</v>
      </c>
      <c r="AR189">
        <v>3</v>
      </c>
      <c r="AT189">
        <v>3</v>
      </c>
      <c r="AU189" t="s">
        <v>73</v>
      </c>
      <c r="AV189" t="s">
        <v>99</v>
      </c>
      <c r="AW189" t="s">
        <v>140</v>
      </c>
      <c r="AX189" t="s">
        <v>142</v>
      </c>
      <c r="AY189">
        <v>26</v>
      </c>
      <c r="AZ189">
        <v>81</v>
      </c>
      <c r="BA189">
        <v>120</v>
      </c>
      <c r="BB189">
        <v>2</v>
      </c>
    </row>
    <row r="190" spans="1:54" x14ac:dyDescent="0.25">
      <c r="A190" t="s">
        <v>595</v>
      </c>
      <c r="B190">
        <v>175</v>
      </c>
      <c r="C190" t="s">
        <v>56</v>
      </c>
      <c r="D190">
        <v>2</v>
      </c>
      <c r="F190">
        <v>1</v>
      </c>
      <c r="G190" t="s">
        <v>57</v>
      </c>
      <c r="H190" t="s">
        <v>69</v>
      </c>
      <c r="I190" t="s">
        <v>85</v>
      </c>
      <c r="K190" t="s">
        <v>45</v>
      </c>
      <c r="L190">
        <v>3</v>
      </c>
      <c r="N190">
        <v>2</v>
      </c>
      <c r="O190" t="s">
        <v>47</v>
      </c>
      <c r="P190" t="s">
        <v>92</v>
      </c>
      <c r="Q190" t="s">
        <v>93</v>
      </c>
      <c r="R190" t="s">
        <v>146</v>
      </c>
      <c r="S190" t="s">
        <v>63</v>
      </c>
      <c r="T190">
        <v>1</v>
      </c>
      <c r="V190">
        <v>1</v>
      </c>
      <c r="W190" t="s">
        <v>103</v>
      </c>
      <c r="X190" t="s">
        <v>95</v>
      </c>
      <c r="AA190" t="s">
        <v>53</v>
      </c>
      <c r="AB190">
        <v>1</v>
      </c>
      <c r="AC190">
        <v>1</v>
      </c>
      <c r="AD190">
        <v>3</v>
      </c>
      <c r="AE190" t="s">
        <v>114</v>
      </c>
      <c r="AF190" t="s">
        <v>55</v>
      </c>
      <c r="AG190" t="s">
        <v>97</v>
      </c>
      <c r="AI190" t="s">
        <v>43</v>
      </c>
      <c r="AJ190">
        <v>2</v>
      </c>
      <c r="AL190">
        <v>2</v>
      </c>
      <c r="AM190" t="s">
        <v>44</v>
      </c>
      <c r="AN190" t="s">
        <v>99</v>
      </c>
      <c r="AQ190" t="s">
        <v>38</v>
      </c>
      <c r="AR190">
        <v>1</v>
      </c>
      <c r="AS190">
        <v>1</v>
      </c>
      <c r="AT190">
        <v>1</v>
      </c>
      <c r="AU190" t="s">
        <v>39</v>
      </c>
      <c r="AY190">
        <v>17</v>
      </c>
      <c r="AZ190">
        <v>71</v>
      </c>
      <c r="BA190">
        <v>120</v>
      </c>
      <c r="BB190">
        <v>2</v>
      </c>
    </row>
    <row r="191" spans="1:54" x14ac:dyDescent="0.25">
      <c r="A191" t="s">
        <v>596</v>
      </c>
      <c r="B191">
        <v>233</v>
      </c>
      <c r="C191" t="s">
        <v>56</v>
      </c>
      <c r="D191">
        <v>3</v>
      </c>
      <c r="F191">
        <v>3</v>
      </c>
      <c r="G191" t="s">
        <v>68</v>
      </c>
      <c r="H191" t="s">
        <v>69</v>
      </c>
      <c r="I191" t="s">
        <v>126</v>
      </c>
      <c r="K191" t="s">
        <v>33</v>
      </c>
      <c r="L191">
        <v>1</v>
      </c>
      <c r="N191">
        <v>1</v>
      </c>
      <c r="O191" t="s">
        <v>34</v>
      </c>
      <c r="P191" t="s">
        <v>133</v>
      </c>
      <c r="Q191" t="s">
        <v>36</v>
      </c>
      <c r="R191" t="s">
        <v>137</v>
      </c>
      <c r="S191" t="s">
        <v>43</v>
      </c>
      <c r="T191">
        <v>1</v>
      </c>
      <c r="V191">
        <v>1</v>
      </c>
      <c r="W191" t="s">
        <v>73</v>
      </c>
      <c r="X191" t="s">
        <v>99</v>
      </c>
      <c r="AA191" t="s">
        <v>45</v>
      </c>
      <c r="AB191">
        <v>3</v>
      </c>
      <c r="AD191">
        <v>1</v>
      </c>
      <c r="AE191" t="s">
        <v>143</v>
      </c>
      <c r="AF191" t="s">
        <v>144</v>
      </c>
      <c r="AG191" t="s">
        <v>145</v>
      </c>
      <c r="AI191" t="s">
        <v>63</v>
      </c>
      <c r="AJ191">
        <v>2</v>
      </c>
      <c r="AL191">
        <v>2</v>
      </c>
      <c r="AM191" t="s">
        <v>148</v>
      </c>
      <c r="AN191" t="s">
        <v>149</v>
      </c>
      <c r="AO191" t="s">
        <v>150</v>
      </c>
      <c r="AQ191" t="s">
        <v>38</v>
      </c>
      <c r="AR191">
        <v>1</v>
      </c>
      <c r="AS191">
        <v>1</v>
      </c>
      <c r="AT191">
        <v>1</v>
      </c>
      <c r="AU191" t="s">
        <v>67</v>
      </c>
      <c r="AV191" t="s">
        <v>40</v>
      </c>
      <c r="AW191" t="s">
        <v>41</v>
      </c>
      <c r="AX191" t="s">
        <v>159</v>
      </c>
      <c r="AY191">
        <v>21</v>
      </c>
      <c r="AZ191">
        <v>71</v>
      </c>
      <c r="BA191">
        <v>120</v>
      </c>
      <c r="BB191">
        <v>2</v>
      </c>
    </row>
    <row r="192" spans="1:54" x14ac:dyDescent="0.25">
      <c r="A192" t="s">
        <v>597</v>
      </c>
      <c r="B192">
        <v>176</v>
      </c>
      <c r="C192" t="s">
        <v>48</v>
      </c>
      <c r="D192">
        <v>1</v>
      </c>
      <c r="F192">
        <v>1</v>
      </c>
      <c r="G192" t="s">
        <v>129</v>
      </c>
      <c r="H192" t="s">
        <v>71</v>
      </c>
      <c r="I192" t="s">
        <v>90</v>
      </c>
      <c r="K192" t="s">
        <v>33</v>
      </c>
      <c r="L192">
        <v>2</v>
      </c>
      <c r="N192">
        <v>3</v>
      </c>
      <c r="O192" t="s">
        <v>34</v>
      </c>
      <c r="P192" t="s">
        <v>35</v>
      </c>
      <c r="Q192" t="s">
        <v>135</v>
      </c>
      <c r="R192" t="s">
        <v>137</v>
      </c>
      <c r="S192" t="s">
        <v>45</v>
      </c>
      <c r="T192">
        <v>3</v>
      </c>
      <c r="V192">
        <v>1</v>
      </c>
      <c r="W192" t="s">
        <v>143</v>
      </c>
      <c r="AA192" t="s">
        <v>53</v>
      </c>
      <c r="AB192">
        <v>3</v>
      </c>
      <c r="AC192">
        <v>1</v>
      </c>
      <c r="AD192">
        <v>1</v>
      </c>
      <c r="AE192" t="s">
        <v>54</v>
      </c>
      <c r="AI192" t="s">
        <v>43</v>
      </c>
      <c r="AJ192">
        <v>3</v>
      </c>
      <c r="AL192">
        <v>3</v>
      </c>
      <c r="AM192" t="s">
        <v>44</v>
      </c>
      <c r="AN192" t="s">
        <v>139</v>
      </c>
      <c r="AO192" t="s">
        <v>140</v>
      </c>
      <c r="AP192" t="s">
        <v>141</v>
      </c>
      <c r="AQ192" t="s">
        <v>38</v>
      </c>
      <c r="AR192">
        <v>3</v>
      </c>
      <c r="AS192">
        <v>1</v>
      </c>
      <c r="AT192">
        <v>2</v>
      </c>
      <c r="AU192" t="s">
        <v>155</v>
      </c>
      <c r="AV192" t="s">
        <v>96</v>
      </c>
      <c r="AY192">
        <v>23</v>
      </c>
      <c r="AZ192">
        <v>87</v>
      </c>
      <c r="BA192">
        <v>120</v>
      </c>
      <c r="BB192">
        <v>2</v>
      </c>
    </row>
    <row r="193" spans="1:54" x14ac:dyDescent="0.25">
      <c r="A193" t="s">
        <v>598</v>
      </c>
      <c r="B193">
        <v>234</v>
      </c>
      <c r="C193" t="s">
        <v>56</v>
      </c>
      <c r="D193">
        <v>1</v>
      </c>
      <c r="F193">
        <v>1</v>
      </c>
      <c r="G193" t="s">
        <v>57</v>
      </c>
      <c r="H193" t="s">
        <v>124</v>
      </c>
      <c r="K193" t="s">
        <v>33</v>
      </c>
      <c r="L193">
        <v>2</v>
      </c>
      <c r="N193">
        <v>2</v>
      </c>
      <c r="O193" t="s">
        <v>34</v>
      </c>
      <c r="S193" t="s">
        <v>45</v>
      </c>
      <c r="T193">
        <v>3</v>
      </c>
      <c r="V193">
        <v>1</v>
      </c>
      <c r="W193" t="s">
        <v>143</v>
      </c>
      <c r="AA193" t="s">
        <v>48</v>
      </c>
      <c r="AB193">
        <v>1</v>
      </c>
      <c r="AD193">
        <v>1</v>
      </c>
      <c r="AE193" t="s">
        <v>89</v>
      </c>
      <c r="AF193" t="s">
        <v>50</v>
      </c>
      <c r="AG193" t="s">
        <v>130</v>
      </c>
      <c r="AI193" t="s">
        <v>43</v>
      </c>
      <c r="AJ193">
        <v>1</v>
      </c>
      <c r="AL193">
        <v>1</v>
      </c>
      <c r="AM193" t="s">
        <v>73</v>
      </c>
      <c r="AN193" t="s">
        <v>99</v>
      </c>
      <c r="AQ193" t="s">
        <v>63</v>
      </c>
      <c r="AR193">
        <v>1</v>
      </c>
      <c r="AT193">
        <v>1</v>
      </c>
      <c r="AU193" t="s">
        <v>148</v>
      </c>
      <c r="AV193" t="s">
        <v>149</v>
      </c>
      <c r="AY193">
        <v>9</v>
      </c>
      <c r="AZ193">
        <v>44</v>
      </c>
      <c r="BA193">
        <v>120</v>
      </c>
      <c r="BB193">
        <v>2</v>
      </c>
    </row>
    <row r="194" spans="1:54" x14ac:dyDescent="0.25">
      <c r="A194" t="s">
        <v>599</v>
      </c>
      <c r="B194">
        <v>177</v>
      </c>
      <c r="C194" t="s">
        <v>48</v>
      </c>
      <c r="D194">
        <v>1</v>
      </c>
      <c r="F194">
        <v>1</v>
      </c>
      <c r="G194" t="s">
        <v>129</v>
      </c>
      <c r="H194" t="s">
        <v>71</v>
      </c>
      <c r="I194" t="s">
        <v>130</v>
      </c>
      <c r="K194" t="s">
        <v>33</v>
      </c>
      <c r="L194">
        <v>3</v>
      </c>
      <c r="N194">
        <v>2</v>
      </c>
      <c r="O194" t="s">
        <v>34</v>
      </c>
      <c r="S194" t="s">
        <v>63</v>
      </c>
      <c r="T194">
        <v>2</v>
      </c>
      <c r="V194">
        <v>1</v>
      </c>
      <c r="W194" t="s">
        <v>72</v>
      </c>
      <c r="AA194" t="s">
        <v>53</v>
      </c>
      <c r="AB194">
        <v>2</v>
      </c>
      <c r="AC194">
        <v>1</v>
      </c>
      <c r="AD194">
        <v>2</v>
      </c>
      <c r="AE194" t="s">
        <v>54</v>
      </c>
      <c r="AI194" t="s">
        <v>43</v>
      </c>
      <c r="AJ194">
        <v>2</v>
      </c>
      <c r="AL194">
        <v>1</v>
      </c>
      <c r="AM194" t="s">
        <v>44</v>
      </c>
      <c r="AN194" t="s">
        <v>139</v>
      </c>
      <c r="AO194" t="s">
        <v>140</v>
      </c>
      <c r="AQ194" t="s">
        <v>38</v>
      </c>
      <c r="AR194">
        <v>1</v>
      </c>
      <c r="AS194">
        <v>1</v>
      </c>
      <c r="AT194">
        <v>1</v>
      </c>
      <c r="AU194" t="s">
        <v>155</v>
      </c>
      <c r="AY194">
        <v>11</v>
      </c>
      <c r="AZ194">
        <v>50</v>
      </c>
      <c r="BA194">
        <v>120</v>
      </c>
      <c r="BB194">
        <v>2</v>
      </c>
    </row>
    <row r="195" spans="1:54" x14ac:dyDescent="0.25">
      <c r="A195" t="s">
        <v>600</v>
      </c>
      <c r="B195">
        <v>235</v>
      </c>
      <c r="C195" t="s">
        <v>48</v>
      </c>
      <c r="D195">
        <v>3</v>
      </c>
      <c r="F195">
        <v>2</v>
      </c>
      <c r="G195" t="s">
        <v>129</v>
      </c>
      <c r="H195" t="s">
        <v>71</v>
      </c>
      <c r="I195" t="s">
        <v>90</v>
      </c>
      <c r="J195" t="s">
        <v>131</v>
      </c>
      <c r="K195" t="s">
        <v>43</v>
      </c>
      <c r="L195">
        <v>3</v>
      </c>
      <c r="N195">
        <v>1</v>
      </c>
      <c r="O195" t="s">
        <v>44</v>
      </c>
      <c r="P195" t="s">
        <v>74</v>
      </c>
      <c r="Q195" t="s">
        <v>140</v>
      </c>
      <c r="S195" t="s">
        <v>38</v>
      </c>
      <c r="T195">
        <v>1</v>
      </c>
      <c r="U195">
        <v>1</v>
      </c>
      <c r="V195">
        <v>1</v>
      </c>
      <c r="W195" t="s">
        <v>67</v>
      </c>
      <c r="AA195" t="s">
        <v>56</v>
      </c>
      <c r="AB195">
        <v>3</v>
      </c>
      <c r="AD195">
        <v>2</v>
      </c>
      <c r="AE195" t="s">
        <v>123</v>
      </c>
      <c r="AF195" t="s">
        <v>125</v>
      </c>
      <c r="AG195" t="s">
        <v>87</v>
      </c>
      <c r="AH195" t="s">
        <v>127</v>
      </c>
      <c r="AI195" t="s">
        <v>33</v>
      </c>
      <c r="AJ195">
        <v>2</v>
      </c>
      <c r="AL195">
        <v>1</v>
      </c>
      <c r="AM195" t="s">
        <v>34</v>
      </c>
      <c r="AQ195" t="s">
        <v>45</v>
      </c>
      <c r="AR195">
        <v>3</v>
      </c>
      <c r="AT195">
        <v>1</v>
      </c>
      <c r="AU195" t="s">
        <v>143</v>
      </c>
      <c r="AY195">
        <v>19</v>
      </c>
      <c r="AZ195">
        <v>68</v>
      </c>
      <c r="BA195">
        <v>120</v>
      </c>
      <c r="BB195">
        <v>2</v>
      </c>
    </row>
    <row r="196" spans="1:54" x14ac:dyDescent="0.25">
      <c r="A196" t="s">
        <v>601</v>
      </c>
      <c r="B196">
        <v>236</v>
      </c>
      <c r="C196" t="s">
        <v>56</v>
      </c>
      <c r="D196">
        <v>1</v>
      </c>
      <c r="F196">
        <v>1</v>
      </c>
      <c r="G196" t="s">
        <v>57</v>
      </c>
      <c r="H196" t="s">
        <v>125</v>
      </c>
      <c r="K196" t="s">
        <v>33</v>
      </c>
      <c r="L196">
        <v>3</v>
      </c>
      <c r="N196">
        <v>1</v>
      </c>
      <c r="O196" t="s">
        <v>46</v>
      </c>
      <c r="S196" t="s">
        <v>45</v>
      </c>
      <c r="T196">
        <v>2</v>
      </c>
      <c r="V196">
        <v>1</v>
      </c>
      <c r="W196" t="s">
        <v>47</v>
      </c>
      <c r="X196" t="s">
        <v>92</v>
      </c>
      <c r="Y196" t="s">
        <v>145</v>
      </c>
      <c r="AA196" t="s">
        <v>48</v>
      </c>
      <c r="AB196">
        <v>3</v>
      </c>
      <c r="AD196">
        <v>2</v>
      </c>
      <c r="AE196" t="s">
        <v>89</v>
      </c>
      <c r="AI196" t="s">
        <v>63</v>
      </c>
      <c r="AJ196">
        <v>1</v>
      </c>
      <c r="AL196">
        <v>1</v>
      </c>
      <c r="AM196" t="s">
        <v>148</v>
      </c>
      <c r="AQ196" t="s">
        <v>38</v>
      </c>
      <c r="AR196">
        <v>1</v>
      </c>
      <c r="AS196">
        <v>1</v>
      </c>
      <c r="AT196">
        <v>1</v>
      </c>
      <c r="AU196" t="s">
        <v>39</v>
      </c>
      <c r="AV196" t="s">
        <v>96</v>
      </c>
      <c r="AY196">
        <v>10</v>
      </c>
      <c r="AZ196">
        <v>42</v>
      </c>
      <c r="BA196">
        <v>120</v>
      </c>
      <c r="BB196">
        <v>2</v>
      </c>
    </row>
    <row r="197" spans="1:54" x14ac:dyDescent="0.25">
      <c r="A197" t="s">
        <v>602</v>
      </c>
      <c r="B197">
        <v>178</v>
      </c>
      <c r="C197" t="s">
        <v>53</v>
      </c>
      <c r="D197">
        <v>3</v>
      </c>
      <c r="E197">
        <v>1</v>
      </c>
      <c r="F197">
        <v>3</v>
      </c>
      <c r="G197" t="s">
        <v>114</v>
      </c>
      <c r="H197" t="s">
        <v>55</v>
      </c>
      <c r="I197" t="s">
        <v>117</v>
      </c>
      <c r="K197" t="s">
        <v>43</v>
      </c>
      <c r="L197">
        <v>3</v>
      </c>
      <c r="N197">
        <v>3</v>
      </c>
      <c r="O197" t="s">
        <v>44</v>
      </c>
      <c r="P197" t="s">
        <v>74</v>
      </c>
      <c r="Q197" t="s">
        <v>75</v>
      </c>
      <c r="R197" t="s">
        <v>101</v>
      </c>
      <c r="S197" t="s">
        <v>38</v>
      </c>
      <c r="T197">
        <v>2</v>
      </c>
      <c r="U197">
        <v>1</v>
      </c>
      <c r="V197">
        <v>1</v>
      </c>
      <c r="W197" t="s">
        <v>67</v>
      </c>
      <c r="AA197" t="s">
        <v>48</v>
      </c>
      <c r="AB197">
        <v>1</v>
      </c>
      <c r="AD197">
        <v>1</v>
      </c>
      <c r="AE197" t="s">
        <v>89</v>
      </c>
      <c r="AF197" t="s">
        <v>84</v>
      </c>
      <c r="AI197" t="s">
        <v>45</v>
      </c>
      <c r="AJ197">
        <v>3</v>
      </c>
      <c r="AL197">
        <v>3</v>
      </c>
      <c r="AM197" t="s">
        <v>143</v>
      </c>
      <c r="AN197" t="s">
        <v>92</v>
      </c>
      <c r="AO197" t="s">
        <v>102</v>
      </c>
      <c r="AP197" t="s">
        <v>147</v>
      </c>
      <c r="AQ197" t="s">
        <v>63</v>
      </c>
      <c r="AR197">
        <v>3</v>
      </c>
      <c r="AT197">
        <v>2</v>
      </c>
      <c r="AU197" t="s">
        <v>103</v>
      </c>
      <c r="AV197" t="s">
        <v>95</v>
      </c>
      <c r="AW197" t="s">
        <v>150</v>
      </c>
      <c r="AY197">
        <v>27</v>
      </c>
      <c r="AZ197">
        <v>94</v>
      </c>
      <c r="BA197">
        <v>120</v>
      </c>
      <c r="BB197">
        <v>2</v>
      </c>
    </row>
    <row r="198" spans="1:54" x14ac:dyDescent="0.25">
      <c r="A198" s="4" t="s">
        <v>603</v>
      </c>
      <c r="B198">
        <v>237</v>
      </c>
      <c r="C198" t="s">
        <v>43</v>
      </c>
      <c r="D198">
        <v>2</v>
      </c>
      <c r="F198">
        <v>1</v>
      </c>
      <c r="G198" t="s">
        <v>73</v>
      </c>
      <c r="H198" t="s">
        <v>139</v>
      </c>
      <c r="I198" t="s">
        <v>75</v>
      </c>
      <c r="K198" t="s">
        <v>63</v>
      </c>
      <c r="L198">
        <v>1</v>
      </c>
      <c r="N198">
        <v>2</v>
      </c>
      <c r="O198" t="s">
        <v>148</v>
      </c>
      <c r="S198" t="s">
        <v>38</v>
      </c>
      <c r="T198">
        <v>2</v>
      </c>
      <c r="U198">
        <v>1</v>
      </c>
      <c r="V198">
        <v>1</v>
      </c>
      <c r="W198" t="s">
        <v>39</v>
      </c>
      <c r="X198" t="s">
        <v>70</v>
      </c>
      <c r="Y198" t="s">
        <v>157</v>
      </c>
      <c r="Z198" t="s">
        <v>159</v>
      </c>
      <c r="AA198" t="s">
        <v>56</v>
      </c>
      <c r="AB198">
        <v>3</v>
      </c>
      <c r="AD198">
        <v>1</v>
      </c>
      <c r="AE198" t="s">
        <v>68</v>
      </c>
      <c r="AF198" t="s">
        <v>125</v>
      </c>
      <c r="AI198" t="s">
        <v>33</v>
      </c>
      <c r="AJ198">
        <v>1</v>
      </c>
      <c r="AL198">
        <v>2</v>
      </c>
      <c r="AM198" t="s">
        <v>34</v>
      </c>
      <c r="AQ198" t="s">
        <v>45</v>
      </c>
      <c r="AR198">
        <v>1</v>
      </c>
      <c r="AT198">
        <v>1</v>
      </c>
      <c r="AU198" t="s">
        <v>143</v>
      </c>
      <c r="AY198">
        <v>12</v>
      </c>
      <c r="AZ198">
        <v>54</v>
      </c>
      <c r="BA198">
        <v>120</v>
      </c>
      <c r="BB198">
        <v>2</v>
      </c>
    </row>
    <row r="199" spans="1:54" x14ac:dyDescent="0.25">
      <c r="A199" t="s">
        <v>604</v>
      </c>
      <c r="B199">
        <v>179</v>
      </c>
      <c r="C199" t="s">
        <v>33</v>
      </c>
      <c r="D199">
        <v>2</v>
      </c>
      <c r="F199">
        <v>2</v>
      </c>
      <c r="G199" t="s">
        <v>65</v>
      </c>
      <c r="H199" t="s">
        <v>35</v>
      </c>
      <c r="I199" t="s">
        <v>36</v>
      </c>
      <c r="K199" t="s">
        <v>45</v>
      </c>
      <c r="L199">
        <v>3</v>
      </c>
      <c r="N199">
        <v>1</v>
      </c>
      <c r="O199" t="s">
        <v>47</v>
      </c>
      <c r="P199" t="s">
        <v>144</v>
      </c>
      <c r="Q199" t="s">
        <v>93</v>
      </c>
      <c r="S199" t="s">
        <v>63</v>
      </c>
      <c r="T199">
        <v>1</v>
      </c>
      <c r="V199">
        <v>1</v>
      </c>
      <c r="W199" t="s">
        <v>148</v>
      </c>
      <c r="X199" t="s">
        <v>149</v>
      </c>
      <c r="AA199" t="s">
        <v>53</v>
      </c>
      <c r="AB199">
        <v>2</v>
      </c>
      <c r="AC199">
        <v>3</v>
      </c>
      <c r="AD199">
        <v>2</v>
      </c>
      <c r="AE199" t="s">
        <v>54</v>
      </c>
      <c r="AF199" t="s">
        <v>83</v>
      </c>
      <c r="AG199" t="s">
        <v>97</v>
      </c>
      <c r="AI199" t="s">
        <v>43</v>
      </c>
      <c r="AJ199">
        <v>1</v>
      </c>
      <c r="AL199">
        <v>1</v>
      </c>
      <c r="AM199" t="s">
        <v>138</v>
      </c>
      <c r="AQ199" t="s">
        <v>38</v>
      </c>
      <c r="AR199">
        <v>1</v>
      </c>
      <c r="AS199">
        <v>1</v>
      </c>
      <c r="AT199">
        <v>1</v>
      </c>
      <c r="AU199" t="s">
        <v>39</v>
      </c>
      <c r="AV199" t="s">
        <v>96</v>
      </c>
      <c r="AY199">
        <v>16</v>
      </c>
      <c r="AZ199">
        <v>65</v>
      </c>
      <c r="BA199">
        <v>120</v>
      </c>
      <c r="BB199">
        <v>2</v>
      </c>
    </row>
    <row r="200" spans="1:54" x14ac:dyDescent="0.25">
      <c r="A200" t="s">
        <v>605</v>
      </c>
      <c r="B200">
        <v>238</v>
      </c>
      <c r="C200" t="s">
        <v>56</v>
      </c>
      <c r="D200">
        <v>1</v>
      </c>
      <c r="F200">
        <v>1</v>
      </c>
      <c r="G200" t="s">
        <v>123</v>
      </c>
      <c r="H200" t="s">
        <v>69</v>
      </c>
      <c r="I200" t="s">
        <v>126</v>
      </c>
      <c r="K200" t="s">
        <v>33</v>
      </c>
      <c r="L200">
        <v>2</v>
      </c>
      <c r="N200">
        <v>2</v>
      </c>
      <c r="O200" t="s">
        <v>34</v>
      </c>
      <c r="P200" t="s">
        <v>66</v>
      </c>
      <c r="Q200" t="s">
        <v>135</v>
      </c>
      <c r="R200" t="s">
        <v>136</v>
      </c>
      <c r="S200" t="s">
        <v>63</v>
      </c>
      <c r="T200">
        <v>1</v>
      </c>
      <c r="V200">
        <v>1</v>
      </c>
      <c r="W200" t="s">
        <v>148</v>
      </c>
      <c r="X200" t="s">
        <v>95</v>
      </c>
      <c r="Y200" t="s">
        <v>104</v>
      </c>
      <c r="Z200" t="s">
        <v>152</v>
      </c>
      <c r="AA200" t="s">
        <v>48</v>
      </c>
      <c r="AB200">
        <v>1</v>
      </c>
      <c r="AD200">
        <v>1</v>
      </c>
      <c r="AE200" t="s">
        <v>49</v>
      </c>
      <c r="AF200" t="s">
        <v>50</v>
      </c>
      <c r="AG200" t="s">
        <v>90</v>
      </c>
      <c r="AI200" t="s">
        <v>43</v>
      </c>
      <c r="AJ200">
        <v>3</v>
      </c>
      <c r="AL200">
        <v>1</v>
      </c>
      <c r="AM200" t="s">
        <v>73</v>
      </c>
      <c r="AQ200" t="s">
        <v>45</v>
      </c>
      <c r="AR200">
        <v>2</v>
      </c>
      <c r="AT200">
        <v>1</v>
      </c>
      <c r="AU200" t="s">
        <v>47</v>
      </c>
      <c r="AY200">
        <v>15</v>
      </c>
      <c r="AZ200">
        <v>74</v>
      </c>
      <c r="BA200">
        <v>120</v>
      </c>
      <c r="BB200">
        <v>2</v>
      </c>
    </row>
    <row r="201" spans="1:54" x14ac:dyDescent="0.25">
      <c r="A201" t="s">
        <v>606</v>
      </c>
      <c r="B201">
        <v>180</v>
      </c>
      <c r="C201" t="s">
        <v>53</v>
      </c>
      <c r="D201">
        <v>2</v>
      </c>
      <c r="E201">
        <v>1</v>
      </c>
      <c r="F201">
        <v>1</v>
      </c>
      <c r="G201" t="s">
        <v>54</v>
      </c>
      <c r="H201" t="s">
        <v>55</v>
      </c>
      <c r="K201" t="s">
        <v>45</v>
      </c>
      <c r="L201">
        <v>3</v>
      </c>
      <c r="N201">
        <v>2</v>
      </c>
      <c r="O201" t="s">
        <v>47</v>
      </c>
      <c r="S201" t="s">
        <v>63</v>
      </c>
      <c r="T201">
        <v>1</v>
      </c>
      <c r="V201">
        <v>2</v>
      </c>
      <c r="W201" t="s">
        <v>148</v>
      </c>
      <c r="AA201" t="s">
        <v>56</v>
      </c>
      <c r="AB201">
        <v>1</v>
      </c>
      <c r="AD201">
        <v>1</v>
      </c>
      <c r="AE201" t="s">
        <v>68</v>
      </c>
      <c r="AF201" t="s">
        <v>124</v>
      </c>
      <c r="AI201" t="s">
        <v>48</v>
      </c>
      <c r="AJ201">
        <v>1</v>
      </c>
      <c r="AL201">
        <v>2</v>
      </c>
      <c r="AM201" t="s">
        <v>49</v>
      </c>
      <c r="AN201" t="s">
        <v>50</v>
      </c>
      <c r="AQ201" t="s">
        <v>33</v>
      </c>
      <c r="AR201">
        <v>2</v>
      </c>
      <c r="AT201">
        <v>2</v>
      </c>
      <c r="AU201" t="s">
        <v>34</v>
      </c>
      <c r="AV201" t="s">
        <v>66</v>
      </c>
      <c r="AY201">
        <v>12</v>
      </c>
      <c r="AZ201">
        <v>53</v>
      </c>
      <c r="BA201">
        <v>120</v>
      </c>
      <c r="BB201">
        <v>2</v>
      </c>
    </row>
    <row r="202" spans="1:54" x14ac:dyDescent="0.25">
      <c r="A202" t="s">
        <v>607</v>
      </c>
      <c r="B202">
        <v>239</v>
      </c>
      <c r="C202" t="s">
        <v>48</v>
      </c>
      <c r="D202">
        <v>3</v>
      </c>
      <c r="F202">
        <v>1</v>
      </c>
      <c r="G202" t="s">
        <v>89</v>
      </c>
      <c r="H202" t="s">
        <v>71</v>
      </c>
      <c r="K202" t="s">
        <v>43</v>
      </c>
      <c r="L202">
        <v>2</v>
      </c>
      <c r="N202">
        <v>1</v>
      </c>
      <c r="O202" t="s">
        <v>44</v>
      </c>
      <c r="S202" t="s">
        <v>38</v>
      </c>
      <c r="T202">
        <v>1</v>
      </c>
      <c r="U202">
        <v>1</v>
      </c>
      <c r="V202">
        <v>3</v>
      </c>
      <c r="W202" t="s">
        <v>67</v>
      </c>
      <c r="X202" t="s">
        <v>40</v>
      </c>
      <c r="Y202" t="s">
        <v>156</v>
      </c>
      <c r="AA202" t="s">
        <v>56</v>
      </c>
      <c r="AB202">
        <v>2</v>
      </c>
      <c r="AD202">
        <v>3</v>
      </c>
      <c r="AE202" t="s">
        <v>123</v>
      </c>
      <c r="AF202" t="s">
        <v>124</v>
      </c>
      <c r="AG202" t="s">
        <v>87</v>
      </c>
      <c r="AH202" t="s">
        <v>88</v>
      </c>
      <c r="AI202" t="s">
        <v>33</v>
      </c>
      <c r="AJ202">
        <v>2</v>
      </c>
      <c r="AL202">
        <v>1</v>
      </c>
      <c r="AM202" t="s">
        <v>34</v>
      </c>
      <c r="AQ202" t="s">
        <v>63</v>
      </c>
      <c r="AR202">
        <v>1</v>
      </c>
      <c r="AT202">
        <v>1</v>
      </c>
      <c r="AU202" t="s">
        <v>148</v>
      </c>
      <c r="AY202">
        <v>15</v>
      </c>
      <c r="AZ202">
        <v>69</v>
      </c>
      <c r="BA202">
        <v>120</v>
      </c>
      <c r="BB202">
        <v>2</v>
      </c>
    </row>
    <row r="203" spans="1:54" x14ac:dyDescent="0.25">
      <c r="A203" t="s">
        <v>608</v>
      </c>
      <c r="B203">
        <v>240</v>
      </c>
      <c r="C203" t="s">
        <v>56</v>
      </c>
      <c r="D203">
        <v>1</v>
      </c>
      <c r="F203">
        <v>3</v>
      </c>
      <c r="G203" t="s">
        <v>57</v>
      </c>
      <c r="H203" t="s">
        <v>69</v>
      </c>
      <c r="K203" t="s">
        <v>33</v>
      </c>
      <c r="L203">
        <v>2</v>
      </c>
      <c r="N203">
        <v>1</v>
      </c>
      <c r="O203" t="s">
        <v>65</v>
      </c>
      <c r="P203" t="s">
        <v>35</v>
      </c>
      <c r="S203" t="s">
        <v>63</v>
      </c>
      <c r="T203">
        <v>1</v>
      </c>
      <c r="V203">
        <v>3</v>
      </c>
      <c r="W203" t="s">
        <v>148</v>
      </c>
      <c r="X203" t="s">
        <v>95</v>
      </c>
      <c r="AA203" t="s">
        <v>48</v>
      </c>
      <c r="AB203">
        <v>2</v>
      </c>
      <c r="AD203">
        <v>1</v>
      </c>
      <c r="AE203" t="s">
        <v>49</v>
      </c>
      <c r="AF203" t="s">
        <v>50</v>
      </c>
      <c r="AG203" t="s">
        <v>51</v>
      </c>
      <c r="AI203" t="s">
        <v>45</v>
      </c>
      <c r="AJ203">
        <v>3</v>
      </c>
      <c r="AL203">
        <v>1</v>
      </c>
      <c r="AM203" t="s">
        <v>143</v>
      </c>
      <c r="AN203" t="s">
        <v>144</v>
      </c>
      <c r="AQ203" t="s">
        <v>38</v>
      </c>
      <c r="AR203">
        <v>1</v>
      </c>
      <c r="AS203">
        <v>1</v>
      </c>
      <c r="AT203">
        <v>1</v>
      </c>
      <c r="AU203" t="s">
        <v>39</v>
      </c>
      <c r="AV203" t="s">
        <v>96</v>
      </c>
      <c r="AY203">
        <v>15</v>
      </c>
      <c r="AZ203">
        <v>47</v>
      </c>
      <c r="BA203">
        <v>120</v>
      </c>
      <c r="BB203">
        <v>2</v>
      </c>
    </row>
    <row r="204" spans="1:54" x14ac:dyDescent="0.25">
      <c r="A204" t="s">
        <v>609</v>
      </c>
      <c r="B204">
        <v>181</v>
      </c>
      <c r="C204" t="s">
        <v>53</v>
      </c>
      <c r="D204">
        <v>3</v>
      </c>
      <c r="E204">
        <v>2</v>
      </c>
      <c r="F204">
        <v>3</v>
      </c>
      <c r="G204" t="s">
        <v>54</v>
      </c>
      <c r="H204" t="s">
        <v>83</v>
      </c>
      <c r="I204" t="s">
        <v>117</v>
      </c>
      <c r="J204" t="s">
        <v>119</v>
      </c>
      <c r="K204" t="s">
        <v>45</v>
      </c>
      <c r="L204">
        <v>2</v>
      </c>
      <c r="N204">
        <v>1</v>
      </c>
      <c r="O204" t="s">
        <v>143</v>
      </c>
      <c r="S204" t="s">
        <v>63</v>
      </c>
      <c r="T204">
        <v>3</v>
      </c>
      <c r="V204">
        <v>2</v>
      </c>
      <c r="W204" t="s">
        <v>148</v>
      </c>
      <c r="X204" t="s">
        <v>95</v>
      </c>
      <c r="Y204" t="s">
        <v>104</v>
      </c>
      <c r="Z204" t="s">
        <v>152</v>
      </c>
      <c r="AA204" t="s">
        <v>56</v>
      </c>
      <c r="AB204">
        <v>3</v>
      </c>
      <c r="AD204">
        <v>3</v>
      </c>
      <c r="AE204" t="s">
        <v>68</v>
      </c>
      <c r="AF204" t="s">
        <v>69</v>
      </c>
      <c r="AG204" t="s">
        <v>87</v>
      </c>
      <c r="AH204" t="s">
        <v>128</v>
      </c>
      <c r="AI204" t="s">
        <v>48</v>
      </c>
      <c r="AJ204">
        <v>1</v>
      </c>
      <c r="AL204">
        <v>1</v>
      </c>
      <c r="AM204" t="s">
        <v>49</v>
      </c>
      <c r="AN204" t="s">
        <v>50</v>
      </c>
      <c r="AO204" t="s">
        <v>51</v>
      </c>
      <c r="AP204" t="s">
        <v>131</v>
      </c>
      <c r="AQ204" t="s">
        <v>43</v>
      </c>
      <c r="AR204">
        <v>1</v>
      </c>
      <c r="AT204">
        <v>3</v>
      </c>
      <c r="AU204" t="s">
        <v>138</v>
      </c>
      <c r="AV204" t="s">
        <v>99</v>
      </c>
      <c r="AW204" t="s">
        <v>140</v>
      </c>
      <c r="AY204">
        <v>30</v>
      </c>
      <c r="AZ204">
        <v>124</v>
      </c>
      <c r="BA204">
        <v>120</v>
      </c>
      <c r="BB204">
        <v>2</v>
      </c>
    </row>
    <row r="205" spans="1:54" x14ac:dyDescent="0.25">
      <c r="A205" t="s">
        <v>610</v>
      </c>
      <c r="B205">
        <v>241</v>
      </c>
      <c r="C205" t="s">
        <v>56</v>
      </c>
      <c r="D205">
        <v>1</v>
      </c>
      <c r="F205">
        <v>1</v>
      </c>
      <c r="G205" t="s">
        <v>68</v>
      </c>
      <c r="H205" t="s">
        <v>124</v>
      </c>
      <c r="K205" t="s">
        <v>33</v>
      </c>
      <c r="L205">
        <v>1</v>
      </c>
      <c r="N205">
        <v>1</v>
      </c>
      <c r="O205" t="s">
        <v>34</v>
      </c>
      <c r="S205" t="s">
        <v>63</v>
      </c>
      <c r="T205">
        <v>2</v>
      </c>
      <c r="V205">
        <v>2</v>
      </c>
      <c r="W205" t="s">
        <v>148</v>
      </c>
      <c r="X205" t="s">
        <v>149</v>
      </c>
      <c r="Y205" t="s">
        <v>104</v>
      </c>
      <c r="Z205" t="s">
        <v>154</v>
      </c>
      <c r="AA205" t="s">
        <v>43</v>
      </c>
      <c r="AB205">
        <v>1</v>
      </c>
      <c r="AD205">
        <v>1</v>
      </c>
      <c r="AE205" t="s">
        <v>73</v>
      </c>
      <c r="AF205" t="s">
        <v>99</v>
      </c>
      <c r="AG205" t="s">
        <v>100</v>
      </c>
      <c r="AH205" t="s">
        <v>142</v>
      </c>
      <c r="AI205" t="s">
        <v>45</v>
      </c>
      <c r="AJ205">
        <v>2</v>
      </c>
      <c r="AL205">
        <v>1</v>
      </c>
      <c r="AM205" t="s">
        <v>143</v>
      </c>
      <c r="AN205" t="s">
        <v>92</v>
      </c>
      <c r="AQ205" t="s">
        <v>38</v>
      </c>
      <c r="AR205">
        <v>3</v>
      </c>
      <c r="AS205">
        <v>2</v>
      </c>
      <c r="AT205">
        <v>1</v>
      </c>
      <c r="AU205" t="s">
        <v>39</v>
      </c>
      <c r="AV205" t="s">
        <v>70</v>
      </c>
      <c r="AW205" t="s">
        <v>41</v>
      </c>
      <c r="AX205" t="s">
        <v>158</v>
      </c>
      <c r="AY205">
        <v>17</v>
      </c>
      <c r="AZ205">
        <v>75</v>
      </c>
      <c r="BA205">
        <v>120</v>
      </c>
      <c r="BB205">
        <v>2</v>
      </c>
    </row>
    <row r="206" spans="1:54" x14ac:dyDescent="0.25">
      <c r="A206" t="s">
        <v>611</v>
      </c>
      <c r="B206">
        <v>182</v>
      </c>
      <c r="C206" t="s">
        <v>53</v>
      </c>
      <c r="D206">
        <v>3</v>
      </c>
      <c r="E206">
        <v>2</v>
      </c>
      <c r="F206">
        <v>2</v>
      </c>
      <c r="G206" t="s">
        <v>54</v>
      </c>
      <c r="H206" t="s">
        <v>83</v>
      </c>
      <c r="I206" t="s">
        <v>97</v>
      </c>
      <c r="J206" t="s">
        <v>98</v>
      </c>
      <c r="K206" t="s">
        <v>45</v>
      </c>
      <c r="L206">
        <v>3</v>
      </c>
      <c r="N206">
        <v>1</v>
      </c>
      <c r="O206" t="s">
        <v>86</v>
      </c>
      <c r="S206" t="s">
        <v>63</v>
      </c>
      <c r="T206">
        <v>2</v>
      </c>
      <c r="V206">
        <v>2</v>
      </c>
      <c r="W206" t="s">
        <v>103</v>
      </c>
      <c r="X206" t="s">
        <v>95</v>
      </c>
      <c r="AA206" t="s">
        <v>56</v>
      </c>
      <c r="AB206">
        <v>3</v>
      </c>
      <c r="AD206">
        <v>3</v>
      </c>
      <c r="AE206" t="s">
        <v>68</v>
      </c>
      <c r="AF206" t="s">
        <v>124</v>
      </c>
      <c r="AG206" t="s">
        <v>126</v>
      </c>
      <c r="AI206" t="s">
        <v>48</v>
      </c>
      <c r="AJ206">
        <v>1</v>
      </c>
      <c r="AL206">
        <v>2</v>
      </c>
      <c r="AM206" t="s">
        <v>49</v>
      </c>
      <c r="AN206" t="s">
        <v>50</v>
      </c>
      <c r="AQ206" t="s">
        <v>38</v>
      </c>
      <c r="AR206">
        <v>1</v>
      </c>
      <c r="AS206">
        <v>1</v>
      </c>
      <c r="AT206">
        <v>2</v>
      </c>
      <c r="AU206" t="s">
        <v>155</v>
      </c>
      <c r="AY206">
        <v>21</v>
      </c>
      <c r="AZ206">
        <v>79</v>
      </c>
      <c r="BA206">
        <v>120</v>
      </c>
      <c r="BB206">
        <v>2</v>
      </c>
    </row>
    <row r="207" spans="1:54" x14ac:dyDescent="0.25">
      <c r="A207" t="s">
        <v>612</v>
      </c>
      <c r="B207">
        <v>242</v>
      </c>
      <c r="C207" t="s">
        <v>56</v>
      </c>
      <c r="D207">
        <v>2</v>
      </c>
      <c r="F207">
        <v>2</v>
      </c>
      <c r="G207" t="s">
        <v>68</v>
      </c>
      <c r="H207" t="s">
        <v>124</v>
      </c>
      <c r="K207" t="s">
        <v>33</v>
      </c>
      <c r="L207">
        <v>1</v>
      </c>
      <c r="N207">
        <v>1</v>
      </c>
      <c r="O207" t="s">
        <v>34</v>
      </c>
      <c r="S207" t="s">
        <v>38</v>
      </c>
      <c r="T207">
        <v>1</v>
      </c>
      <c r="U207">
        <v>1</v>
      </c>
      <c r="V207">
        <v>2</v>
      </c>
      <c r="W207" t="s">
        <v>39</v>
      </c>
      <c r="X207" t="s">
        <v>96</v>
      </c>
      <c r="Y207" t="s">
        <v>41</v>
      </c>
      <c r="AA207" t="s">
        <v>48</v>
      </c>
      <c r="AB207">
        <v>1</v>
      </c>
      <c r="AD207">
        <v>2</v>
      </c>
      <c r="AE207" t="s">
        <v>89</v>
      </c>
      <c r="AF207" t="s">
        <v>50</v>
      </c>
      <c r="AG207" t="s">
        <v>51</v>
      </c>
      <c r="AI207" t="s">
        <v>43</v>
      </c>
      <c r="AJ207">
        <v>1</v>
      </c>
      <c r="AL207">
        <v>2</v>
      </c>
      <c r="AM207" t="s">
        <v>44</v>
      </c>
      <c r="AN207" t="s">
        <v>74</v>
      </c>
      <c r="AO207" t="s">
        <v>75</v>
      </c>
      <c r="AP207" t="s">
        <v>142</v>
      </c>
      <c r="AQ207" t="s">
        <v>45</v>
      </c>
      <c r="AR207">
        <v>2</v>
      </c>
      <c r="AT207">
        <v>1</v>
      </c>
      <c r="AU207" t="s">
        <v>143</v>
      </c>
      <c r="AY207">
        <v>14</v>
      </c>
      <c r="AZ207">
        <v>52</v>
      </c>
      <c r="BA207">
        <v>120</v>
      </c>
      <c r="BB207">
        <v>2</v>
      </c>
    </row>
    <row r="208" spans="1:54" x14ac:dyDescent="0.25">
      <c r="A208" t="s">
        <v>613</v>
      </c>
      <c r="B208">
        <v>183</v>
      </c>
      <c r="C208" t="s">
        <v>53</v>
      </c>
      <c r="D208">
        <v>1</v>
      </c>
      <c r="E208">
        <v>2</v>
      </c>
      <c r="F208">
        <v>2</v>
      </c>
      <c r="G208" t="s">
        <v>115</v>
      </c>
      <c r="H208" t="s">
        <v>55</v>
      </c>
      <c r="I208" t="s">
        <v>117</v>
      </c>
      <c r="K208" t="s">
        <v>45</v>
      </c>
      <c r="L208">
        <v>3</v>
      </c>
      <c r="N208">
        <v>2</v>
      </c>
      <c r="O208" t="s">
        <v>143</v>
      </c>
      <c r="S208" t="s">
        <v>63</v>
      </c>
      <c r="T208">
        <v>1</v>
      </c>
      <c r="V208">
        <v>1</v>
      </c>
      <c r="W208" t="s">
        <v>72</v>
      </c>
      <c r="X208" t="s">
        <v>149</v>
      </c>
      <c r="AA208" t="s">
        <v>56</v>
      </c>
      <c r="AB208">
        <v>1</v>
      </c>
      <c r="AD208">
        <v>2</v>
      </c>
      <c r="AE208" t="s">
        <v>68</v>
      </c>
      <c r="AF208" t="s">
        <v>124</v>
      </c>
      <c r="AG208" t="s">
        <v>126</v>
      </c>
      <c r="AI208" t="s">
        <v>33</v>
      </c>
      <c r="AJ208">
        <v>1</v>
      </c>
      <c r="AL208">
        <v>2</v>
      </c>
      <c r="AM208" t="s">
        <v>65</v>
      </c>
      <c r="AN208" t="s">
        <v>66</v>
      </c>
      <c r="AO208" t="s">
        <v>135</v>
      </c>
      <c r="AQ208" t="s">
        <v>43</v>
      </c>
      <c r="AR208">
        <v>3</v>
      </c>
      <c r="AT208">
        <v>1</v>
      </c>
      <c r="AU208" t="s">
        <v>138</v>
      </c>
      <c r="AV208" t="s">
        <v>74</v>
      </c>
      <c r="AW208" t="s">
        <v>140</v>
      </c>
      <c r="AY208">
        <v>18</v>
      </c>
      <c r="AZ208">
        <v>69</v>
      </c>
      <c r="BA208">
        <v>120</v>
      </c>
      <c r="BB208">
        <v>2</v>
      </c>
    </row>
    <row r="209" spans="1:54" x14ac:dyDescent="0.25">
      <c r="A209" t="s">
        <v>614</v>
      </c>
      <c r="B209">
        <v>243</v>
      </c>
      <c r="C209" t="s">
        <v>56</v>
      </c>
      <c r="D209">
        <v>1</v>
      </c>
      <c r="F209">
        <v>1</v>
      </c>
      <c r="G209" t="s">
        <v>57</v>
      </c>
      <c r="H209" t="s">
        <v>69</v>
      </c>
      <c r="I209" t="s">
        <v>87</v>
      </c>
      <c r="K209" t="s">
        <v>33</v>
      </c>
      <c r="L209">
        <v>2</v>
      </c>
      <c r="N209">
        <v>2</v>
      </c>
      <c r="O209" t="s">
        <v>34</v>
      </c>
      <c r="P209" t="s">
        <v>133</v>
      </c>
      <c r="S209" t="s">
        <v>38</v>
      </c>
      <c r="T209">
        <v>2</v>
      </c>
      <c r="U209">
        <v>1</v>
      </c>
      <c r="V209">
        <v>2</v>
      </c>
      <c r="W209" t="s">
        <v>67</v>
      </c>
      <c r="X209" t="s">
        <v>96</v>
      </c>
      <c r="Y209" t="s">
        <v>157</v>
      </c>
      <c r="Z209" t="s">
        <v>42</v>
      </c>
      <c r="AA209" t="s">
        <v>48</v>
      </c>
      <c r="AB209">
        <v>2</v>
      </c>
      <c r="AD209">
        <v>1</v>
      </c>
      <c r="AE209" t="s">
        <v>89</v>
      </c>
      <c r="AI209" t="s">
        <v>43</v>
      </c>
      <c r="AJ209">
        <v>3</v>
      </c>
      <c r="AL209">
        <v>2</v>
      </c>
      <c r="AM209" t="s">
        <v>44</v>
      </c>
      <c r="AQ209" t="s">
        <v>63</v>
      </c>
      <c r="AR209">
        <v>2</v>
      </c>
      <c r="AT209">
        <v>1</v>
      </c>
      <c r="AU209" t="s">
        <v>103</v>
      </c>
      <c r="AV209" t="s">
        <v>91</v>
      </c>
      <c r="AW209" t="s">
        <v>150</v>
      </c>
      <c r="AY209">
        <v>17</v>
      </c>
      <c r="AZ209">
        <v>56</v>
      </c>
      <c r="BA209">
        <v>120</v>
      </c>
      <c r="BB209">
        <v>2</v>
      </c>
    </row>
    <row r="210" spans="1:54" x14ac:dyDescent="0.25">
      <c r="A210" t="s">
        <v>615</v>
      </c>
      <c r="B210">
        <v>184</v>
      </c>
      <c r="C210" t="s">
        <v>53</v>
      </c>
      <c r="D210">
        <v>2</v>
      </c>
      <c r="E210">
        <v>1</v>
      </c>
      <c r="F210">
        <v>1</v>
      </c>
      <c r="G210" t="s">
        <v>54</v>
      </c>
      <c r="H210" t="s">
        <v>55</v>
      </c>
      <c r="I210" t="s">
        <v>117</v>
      </c>
      <c r="K210" t="s">
        <v>45</v>
      </c>
      <c r="L210">
        <v>2</v>
      </c>
      <c r="N210">
        <v>2</v>
      </c>
      <c r="O210" t="s">
        <v>143</v>
      </c>
      <c r="S210" t="s">
        <v>63</v>
      </c>
      <c r="T210">
        <v>1</v>
      </c>
      <c r="V210">
        <v>1</v>
      </c>
      <c r="W210" t="s">
        <v>103</v>
      </c>
      <c r="AA210" t="s">
        <v>56</v>
      </c>
      <c r="AB210">
        <v>1</v>
      </c>
      <c r="AD210">
        <v>1</v>
      </c>
      <c r="AE210" t="s">
        <v>57</v>
      </c>
      <c r="AI210" t="s">
        <v>33</v>
      </c>
      <c r="AJ210">
        <v>2</v>
      </c>
      <c r="AL210">
        <v>1</v>
      </c>
      <c r="AM210" t="s">
        <v>34</v>
      </c>
      <c r="AN210" t="s">
        <v>66</v>
      </c>
      <c r="AQ210" t="s">
        <v>38</v>
      </c>
      <c r="AR210">
        <v>3</v>
      </c>
      <c r="AS210">
        <v>1</v>
      </c>
      <c r="AT210">
        <v>2</v>
      </c>
      <c r="AU210" t="s">
        <v>155</v>
      </c>
      <c r="AV210" t="s">
        <v>40</v>
      </c>
      <c r="AY210">
        <v>11</v>
      </c>
      <c r="AZ210">
        <v>64</v>
      </c>
      <c r="BA210">
        <v>120</v>
      </c>
      <c r="BB210">
        <v>2</v>
      </c>
    </row>
    <row r="211" spans="1:54" x14ac:dyDescent="0.25">
      <c r="A211" t="s">
        <v>616</v>
      </c>
      <c r="B211">
        <v>244</v>
      </c>
      <c r="C211" t="s">
        <v>56</v>
      </c>
      <c r="D211">
        <v>2</v>
      </c>
      <c r="F211">
        <v>3</v>
      </c>
      <c r="G211" t="s">
        <v>57</v>
      </c>
      <c r="K211" t="s">
        <v>33</v>
      </c>
      <c r="L211">
        <v>3</v>
      </c>
      <c r="N211">
        <v>1</v>
      </c>
      <c r="O211" t="s">
        <v>34</v>
      </c>
      <c r="P211" t="s">
        <v>35</v>
      </c>
      <c r="Q211" t="s">
        <v>135</v>
      </c>
      <c r="S211" t="s">
        <v>38</v>
      </c>
      <c r="T211">
        <v>1</v>
      </c>
      <c r="U211">
        <v>1</v>
      </c>
      <c r="V211">
        <v>2</v>
      </c>
      <c r="W211" t="s">
        <v>39</v>
      </c>
      <c r="X211" t="s">
        <v>70</v>
      </c>
      <c r="Y211" t="s">
        <v>41</v>
      </c>
      <c r="AA211" t="s">
        <v>48</v>
      </c>
      <c r="AB211">
        <v>2</v>
      </c>
      <c r="AD211">
        <v>1</v>
      </c>
      <c r="AE211" t="s">
        <v>89</v>
      </c>
      <c r="AF211" t="s">
        <v>50</v>
      </c>
      <c r="AG211" t="s">
        <v>130</v>
      </c>
      <c r="AI211" t="s">
        <v>45</v>
      </c>
      <c r="AJ211">
        <v>2</v>
      </c>
      <c r="AL211">
        <v>1</v>
      </c>
      <c r="AM211" t="s">
        <v>47</v>
      </c>
      <c r="AQ211" t="s">
        <v>63</v>
      </c>
      <c r="AR211">
        <v>1</v>
      </c>
      <c r="AT211">
        <v>1</v>
      </c>
      <c r="AU211" t="s">
        <v>148</v>
      </c>
      <c r="AV211" t="s">
        <v>95</v>
      </c>
      <c r="AW211" t="s">
        <v>104</v>
      </c>
      <c r="AY211">
        <v>16</v>
      </c>
      <c r="AZ211">
        <v>56</v>
      </c>
      <c r="BA211">
        <v>120</v>
      </c>
      <c r="BB211">
        <v>2</v>
      </c>
    </row>
    <row r="212" spans="1:54" x14ac:dyDescent="0.25">
      <c r="A212" t="s">
        <v>617</v>
      </c>
      <c r="B212">
        <v>245</v>
      </c>
      <c r="C212" t="s">
        <v>43</v>
      </c>
      <c r="D212">
        <v>1</v>
      </c>
      <c r="F212">
        <v>1</v>
      </c>
      <c r="G212" t="s">
        <v>73</v>
      </c>
      <c r="K212" t="s">
        <v>45</v>
      </c>
      <c r="L212">
        <v>3</v>
      </c>
      <c r="N212">
        <v>1</v>
      </c>
      <c r="O212" t="s">
        <v>47</v>
      </c>
      <c r="S212" t="s">
        <v>63</v>
      </c>
      <c r="T212">
        <v>2</v>
      </c>
      <c r="V212">
        <v>1</v>
      </c>
      <c r="W212" t="s">
        <v>148</v>
      </c>
      <c r="AA212" t="s">
        <v>56</v>
      </c>
      <c r="AB212">
        <v>1</v>
      </c>
      <c r="AD212">
        <v>2</v>
      </c>
      <c r="AE212" t="s">
        <v>57</v>
      </c>
      <c r="AI212" t="s">
        <v>33</v>
      </c>
      <c r="AJ212">
        <v>2</v>
      </c>
      <c r="AL212">
        <v>3</v>
      </c>
      <c r="AM212" t="s">
        <v>34</v>
      </c>
      <c r="AN212" t="s">
        <v>35</v>
      </c>
      <c r="AQ212" t="s">
        <v>38</v>
      </c>
      <c r="AR212">
        <v>1</v>
      </c>
      <c r="AS212">
        <v>2</v>
      </c>
      <c r="AT212">
        <v>1</v>
      </c>
      <c r="AU212" t="s">
        <v>155</v>
      </c>
      <c r="AY212">
        <v>9</v>
      </c>
      <c r="AZ212">
        <v>50</v>
      </c>
      <c r="BA212">
        <v>120</v>
      </c>
      <c r="BB212">
        <v>2</v>
      </c>
    </row>
    <row r="213" spans="1:54" x14ac:dyDescent="0.25">
      <c r="A213" t="s">
        <v>618</v>
      </c>
      <c r="B213">
        <v>185</v>
      </c>
      <c r="C213" t="s">
        <v>53</v>
      </c>
      <c r="D213">
        <v>3</v>
      </c>
      <c r="E213">
        <v>2</v>
      </c>
      <c r="F213">
        <v>3</v>
      </c>
      <c r="G213" t="s">
        <v>54</v>
      </c>
      <c r="H213" t="s">
        <v>55</v>
      </c>
      <c r="I213" t="s">
        <v>117</v>
      </c>
      <c r="K213" t="s">
        <v>45</v>
      </c>
      <c r="L213">
        <v>3</v>
      </c>
      <c r="N213">
        <v>2</v>
      </c>
      <c r="O213" t="s">
        <v>143</v>
      </c>
      <c r="P213" t="s">
        <v>92</v>
      </c>
      <c r="Q213" t="s">
        <v>102</v>
      </c>
      <c r="R213" t="s">
        <v>146</v>
      </c>
      <c r="S213" t="s">
        <v>63</v>
      </c>
      <c r="T213">
        <v>2</v>
      </c>
      <c r="V213">
        <v>1</v>
      </c>
      <c r="W213" t="s">
        <v>72</v>
      </c>
      <c r="X213" t="s">
        <v>95</v>
      </c>
      <c r="Y213" t="s">
        <v>150</v>
      </c>
      <c r="AA213" t="s">
        <v>56</v>
      </c>
      <c r="AB213">
        <v>3</v>
      </c>
      <c r="AD213">
        <v>3</v>
      </c>
      <c r="AE213" t="s">
        <v>123</v>
      </c>
      <c r="AF213" t="s">
        <v>69</v>
      </c>
      <c r="AG213" t="s">
        <v>87</v>
      </c>
      <c r="AH213" t="s">
        <v>88</v>
      </c>
      <c r="AI213" t="s">
        <v>43</v>
      </c>
      <c r="AJ213">
        <v>3</v>
      </c>
      <c r="AL213">
        <v>1</v>
      </c>
      <c r="AM213" t="s">
        <v>44</v>
      </c>
      <c r="AQ213" t="s">
        <v>38</v>
      </c>
      <c r="AR213">
        <v>1</v>
      </c>
      <c r="AS213">
        <v>1</v>
      </c>
      <c r="AT213">
        <v>2</v>
      </c>
      <c r="AU213" t="s">
        <v>155</v>
      </c>
      <c r="AV213" t="s">
        <v>96</v>
      </c>
      <c r="AW213" t="s">
        <v>157</v>
      </c>
      <c r="AY213">
        <v>29</v>
      </c>
      <c r="AZ213">
        <v>104</v>
      </c>
      <c r="BA213">
        <v>120</v>
      </c>
      <c r="BB213">
        <v>2</v>
      </c>
    </row>
    <row r="214" spans="1:54" x14ac:dyDescent="0.25">
      <c r="A214" t="s">
        <v>619</v>
      </c>
      <c r="B214">
        <v>246</v>
      </c>
      <c r="C214" t="s">
        <v>56</v>
      </c>
      <c r="D214">
        <v>1</v>
      </c>
      <c r="F214">
        <v>2</v>
      </c>
      <c r="G214" t="s">
        <v>123</v>
      </c>
      <c r="H214" t="s">
        <v>124</v>
      </c>
      <c r="I214" t="s">
        <v>126</v>
      </c>
      <c r="K214" t="s">
        <v>43</v>
      </c>
      <c r="L214">
        <v>3</v>
      </c>
      <c r="N214">
        <v>3</v>
      </c>
      <c r="O214" t="s">
        <v>44</v>
      </c>
      <c r="P214" t="s">
        <v>139</v>
      </c>
      <c r="Q214" t="s">
        <v>140</v>
      </c>
      <c r="R214" t="s">
        <v>141</v>
      </c>
      <c r="S214" t="s">
        <v>45</v>
      </c>
      <c r="T214">
        <v>2</v>
      </c>
      <c r="V214">
        <v>1</v>
      </c>
      <c r="W214" t="s">
        <v>86</v>
      </c>
      <c r="AA214" t="s">
        <v>48</v>
      </c>
      <c r="AB214">
        <v>3</v>
      </c>
      <c r="AD214">
        <v>2</v>
      </c>
      <c r="AE214" t="s">
        <v>129</v>
      </c>
      <c r="AF214" t="s">
        <v>71</v>
      </c>
      <c r="AG214" t="s">
        <v>51</v>
      </c>
      <c r="AH214" t="s">
        <v>131</v>
      </c>
      <c r="AI214" t="s">
        <v>33</v>
      </c>
      <c r="AJ214">
        <v>1</v>
      </c>
      <c r="AL214">
        <v>1</v>
      </c>
      <c r="AM214" t="s">
        <v>34</v>
      </c>
      <c r="AN214" t="s">
        <v>133</v>
      </c>
      <c r="AO214" t="s">
        <v>134</v>
      </c>
      <c r="AQ214" t="s">
        <v>63</v>
      </c>
      <c r="AR214">
        <v>1</v>
      </c>
      <c r="AT214">
        <v>1</v>
      </c>
      <c r="AU214" t="s">
        <v>72</v>
      </c>
      <c r="AY214">
        <v>19</v>
      </c>
      <c r="AZ214">
        <v>73</v>
      </c>
      <c r="BA214">
        <v>120</v>
      </c>
      <c r="BB214">
        <v>2</v>
      </c>
    </row>
    <row r="215" spans="1:54" x14ac:dyDescent="0.25">
      <c r="A215" t="s">
        <v>620</v>
      </c>
      <c r="B215">
        <v>186</v>
      </c>
      <c r="C215" t="s">
        <v>53</v>
      </c>
      <c r="D215">
        <v>2</v>
      </c>
      <c r="E215">
        <v>1</v>
      </c>
      <c r="F215">
        <v>1</v>
      </c>
      <c r="G215" t="s">
        <v>54</v>
      </c>
      <c r="H215" t="s">
        <v>116</v>
      </c>
      <c r="K215" t="s">
        <v>45</v>
      </c>
      <c r="L215">
        <v>2</v>
      </c>
      <c r="N215">
        <v>2</v>
      </c>
      <c r="O215" t="s">
        <v>143</v>
      </c>
      <c r="P215" t="s">
        <v>76</v>
      </c>
      <c r="S215" t="s">
        <v>63</v>
      </c>
      <c r="T215">
        <v>1</v>
      </c>
      <c r="V215">
        <v>1</v>
      </c>
      <c r="W215" t="s">
        <v>148</v>
      </c>
      <c r="AA215" t="s">
        <v>48</v>
      </c>
      <c r="AB215">
        <v>1</v>
      </c>
      <c r="AD215">
        <v>1</v>
      </c>
      <c r="AE215" t="s">
        <v>49</v>
      </c>
      <c r="AF215" t="s">
        <v>50</v>
      </c>
      <c r="AG215" t="s">
        <v>130</v>
      </c>
      <c r="AI215" t="s">
        <v>33</v>
      </c>
      <c r="AJ215">
        <v>2</v>
      </c>
      <c r="AL215">
        <v>1</v>
      </c>
      <c r="AM215" t="s">
        <v>34</v>
      </c>
      <c r="AN215" t="s">
        <v>35</v>
      </c>
      <c r="AQ215" t="s">
        <v>43</v>
      </c>
      <c r="AR215">
        <v>1</v>
      </c>
      <c r="AT215">
        <v>2</v>
      </c>
      <c r="AU215" t="s">
        <v>138</v>
      </c>
      <c r="AV215" t="s">
        <v>99</v>
      </c>
      <c r="AY215">
        <v>11</v>
      </c>
      <c r="AZ215">
        <v>50</v>
      </c>
      <c r="BA215">
        <v>120</v>
      </c>
      <c r="BB215">
        <v>2</v>
      </c>
    </row>
    <row r="216" spans="1:54" x14ac:dyDescent="0.25">
      <c r="A216" t="s">
        <v>621</v>
      </c>
      <c r="B216">
        <v>247</v>
      </c>
      <c r="C216" t="s">
        <v>48</v>
      </c>
      <c r="D216">
        <v>3</v>
      </c>
      <c r="F216">
        <v>1</v>
      </c>
      <c r="G216" t="s">
        <v>129</v>
      </c>
      <c r="H216" t="s">
        <v>71</v>
      </c>
      <c r="I216" t="s">
        <v>51</v>
      </c>
      <c r="J216" t="s">
        <v>131</v>
      </c>
      <c r="K216" t="s">
        <v>33</v>
      </c>
      <c r="L216">
        <v>1</v>
      </c>
      <c r="N216">
        <v>2</v>
      </c>
      <c r="O216" t="s">
        <v>34</v>
      </c>
      <c r="S216" t="s">
        <v>38</v>
      </c>
      <c r="T216">
        <v>2</v>
      </c>
      <c r="U216">
        <v>3</v>
      </c>
      <c r="V216">
        <v>2</v>
      </c>
      <c r="W216" t="s">
        <v>155</v>
      </c>
      <c r="X216" t="s">
        <v>70</v>
      </c>
      <c r="AA216" t="s">
        <v>56</v>
      </c>
      <c r="AB216">
        <v>2</v>
      </c>
      <c r="AD216">
        <v>1</v>
      </c>
      <c r="AE216" t="s">
        <v>123</v>
      </c>
      <c r="AF216" t="s">
        <v>69</v>
      </c>
      <c r="AG216" t="s">
        <v>87</v>
      </c>
      <c r="AI216" t="s">
        <v>43</v>
      </c>
      <c r="AJ216">
        <v>3</v>
      </c>
      <c r="AL216">
        <v>1</v>
      </c>
      <c r="AM216" t="s">
        <v>73</v>
      </c>
      <c r="AN216" t="s">
        <v>74</v>
      </c>
      <c r="AQ216" t="s">
        <v>45</v>
      </c>
      <c r="AR216">
        <v>1</v>
      </c>
      <c r="AT216">
        <v>2</v>
      </c>
      <c r="AU216" t="s">
        <v>47</v>
      </c>
      <c r="AY216">
        <v>18</v>
      </c>
      <c r="AZ216">
        <v>58</v>
      </c>
      <c r="BA216">
        <v>120</v>
      </c>
      <c r="BB216">
        <v>2</v>
      </c>
    </row>
    <row r="217" spans="1:54" x14ac:dyDescent="0.25">
      <c r="A217" t="s">
        <v>622</v>
      </c>
      <c r="B217">
        <v>187</v>
      </c>
      <c r="C217" t="s">
        <v>48</v>
      </c>
      <c r="D217">
        <v>1</v>
      </c>
      <c r="F217">
        <v>1</v>
      </c>
      <c r="G217" t="s">
        <v>129</v>
      </c>
      <c r="K217" t="s">
        <v>33</v>
      </c>
      <c r="L217">
        <v>3</v>
      </c>
      <c r="N217">
        <v>3</v>
      </c>
      <c r="O217" t="s">
        <v>34</v>
      </c>
      <c r="P217" t="s">
        <v>35</v>
      </c>
      <c r="Q217" t="s">
        <v>134</v>
      </c>
      <c r="R217" t="s">
        <v>136</v>
      </c>
      <c r="S217" t="s">
        <v>38</v>
      </c>
      <c r="T217">
        <v>1</v>
      </c>
      <c r="U217">
        <v>1</v>
      </c>
      <c r="V217">
        <v>1</v>
      </c>
      <c r="W217" t="s">
        <v>155</v>
      </c>
      <c r="X217" t="s">
        <v>70</v>
      </c>
      <c r="AA217" t="s">
        <v>53</v>
      </c>
      <c r="AB217">
        <v>3</v>
      </c>
      <c r="AC217">
        <v>1</v>
      </c>
      <c r="AD217">
        <v>1</v>
      </c>
      <c r="AE217" t="s">
        <v>54</v>
      </c>
      <c r="AI217" t="s">
        <v>45</v>
      </c>
      <c r="AJ217">
        <v>3</v>
      </c>
      <c r="AL217">
        <v>1</v>
      </c>
      <c r="AM217" t="s">
        <v>86</v>
      </c>
      <c r="AN217" t="s">
        <v>144</v>
      </c>
      <c r="AO217" t="s">
        <v>145</v>
      </c>
      <c r="AP217" t="s">
        <v>147</v>
      </c>
      <c r="AQ217" t="s">
        <v>63</v>
      </c>
      <c r="AR217">
        <v>2</v>
      </c>
      <c r="AT217">
        <v>2</v>
      </c>
      <c r="AU217" t="s">
        <v>72</v>
      </c>
      <c r="AV217" t="s">
        <v>95</v>
      </c>
      <c r="AY217">
        <v>18</v>
      </c>
      <c r="AZ217">
        <v>59</v>
      </c>
      <c r="BA217">
        <v>120</v>
      </c>
      <c r="BB217">
        <v>2</v>
      </c>
    </row>
    <row r="218" spans="1:54" x14ac:dyDescent="0.25">
      <c r="A218" t="s">
        <v>623</v>
      </c>
      <c r="B218">
        <v>188</v>
      </c>
      <c r="C218" t="s">
        <v>53</v>
      </c>
      <c r="D218">
        <v>1</v>
      </c>
      <c r="E218">
        <v>3</v>
      </c>
      <c r="F218">
        <v>1</v>
      </c>
      <c r="G218" t="s">
        <v>114</v>
      </c>
      <c r="H218" t="s">
        <v>116</v>
      </c>
      <c r="I218" t="s">
        <v>97</v>
      </c>
      <c r="K218" t="s">
        <v>45</v>
      </c>
      <c r="L218">
        <v>3</v>
      </c>
      <c r="N218">
        <v>1</v>
      </c>
      <c r="O218" t="s">
        <v>143</v>
      </c>
      <c r="P218" t="s">
        <v>92</v>
      </c>
      <c r="Q218" t="s">
        <v>145</v>
      </c>
      <c r="S218" t="s">
        <v>63</v>
      </c>
      <c r="T218">
        <v>2</v>
      </c>
      <c r="V218">
        <v>1</v>
      </c>
      <c r="W218" t="s">
        <v>72</v>
      </c>
      <c r="AA218" t="s">
        <v>48</v>
      </c>
      <c r="AB218">
        <v>3</v>
      </c>
      <c r="AD218">
        <v>1</v>
      </c>
      <c r="AE218" t="s">
        <v>49</v>
      </c>
      <c r="AI218" t="s">
        <v>43</v>
      </c>
      <c r="AJ218">
        <v>2</v>
      </c>
      <c r="AL218">
        <v>3</v>
      </c>
      <c r="AM218" t="s">
        <v>73</v>
      </c>
      <c r="AN218" t="s">
        <v>99</v>
      </c>
      <c r="AO218" t="s">
        <v>75</v>
      </c>
      <c r="AQ218" t="s">
        <v>38</v>
      </c>
      <c r="AR218">
        <v>1</v>
      </c>
      <c r="AS218">
        <v>2</v>
      </c>
      <c r="AT218">
        <v>1</v>
      </c>
      <c r="AU218" t="s">
        <v>155</v>
      </c>
      <c r="AY218">
        <v>17</v>
      </c>
      <c r="AZ218">
        <v>54</v>
      </c>
      <c r="BA218">
        <v>120</v>
      </c>
      <c r="BB218">
        <v>2</v>
      </c>
    </row>
    <row r="219" spans="1:54" x14ac:dyDescent="0.25">
      <c r="A219" t="s">
        <v>624</v>
      </c>
      <c r="B219">
        <v>248</v>
      </c>
      <c r="C219" t="s">
        <v>48</v>
      </c>
      <c r="D219">
        <v>2</v>
      </c>
      <c r="F219">
        <v>1</v>
      </c>
      <c r="G219" t="s">
        <v>129</v>
      </c>
      <c r="H219" t="s">
        <v>84</v>
      </c>
      <c r="I219" t="s">
        <v>130</v>
      </c>
      <c r="K219" t="s">
        <v>63</v>
      </c>
      <c r="L219">
        <v>1</v>
      </c>
      <c r="N219">
        <v>1</v>
      </c>
      <c r="O219" t="s">
        <v>72</v>
      </c>
      <c r="P219" t="s">
        <v>149</v>
      </c>
      <c r="S219" t="s">
        <v>38</v>
      </c>
      <c r="T219">
        <v>2</v>
      </c>
      <c r="U219">
        <v>1</v>
      </c>
      <c r="V219">
        <v>2</v>
      </c>
      <c r="W219" t="s">
        <v>39</v>
      </c>
      <c r="X219" t="s">
        <v>96</v>
      </c>
      <c r="Y219" t="s">
        <v>41</v>
      </c>
      <c r="Z219" t="s">
        <v>42</v>
      </c>
      <c r="AA219" t="s">
        <v>56</v>
      </c>
      <c r="AB219">
        <v>1</v>
      </c>
      <c r="AD219">
        <v>1</v>
      </c>
      <c r="AE219" t="s">
        <v>57</v>
      </c>
      <c r="AF219" t="s">
        <v>69</v>
      </c>
      <c r="AI219" t="s">
        <v>43</v>
      </c>
      <c r="AJ219">
        <v>1</v>
      </c>
      <c r="AL219">
        <v>1</v>
      </c>
      <c r="AM219" t="s">
        <v>73</v>
      </c>
      <c r="AN219" t="s">
        <v>139</v>
      </c>
      <c r="AO219" t="s">
        <v>140</v>
      </c>
      <c r="AQ219" t="s">
        <v>45</v>
      </c>
      <c r="AR219">
        <v>3</v>
      </c>
      <c r="AT219">
        <v>1</v>
      </c>
      <c r="AU219" t="s">
        <v>143</v>
      </c>
      <c r="AV219" t="s">
        <v>76</v>
      </c>
      <c r="AY219">
        <v>15</v>
      </c>
      <c r="AZ219">
        <v>72</v>
      </c>
      <c r="BA219">
        <v>120</v>
      </c>
      <c r="BB219">
        <v>2</v>
      </c>
    </row>
    <row r="220" spans="1:54" x14ac:dyDescent="0.25">
      <c r="A220" t="s">
        <v>625</v>
      </c>
      <c r="B220">
        <v>189</v>
      </c>
      <c r="C220" t="s">
        <v>53</v>
      </c>
      <c r="D220">
        <v>3</v>
      </c>
      <c r="E220">
        <v>1</v>
      </c>
      <c r="F220">
        <v>1</v>
      </c>
      <c r="G220" t="s">
        <v>54</v>
      </c>
      <c r="K220" t="s">
        <v>45</v>
      </c>
      <c r="L220">
        <v>3</v>
      </c>
      <c r="N220">
        <v>1</v>
      </c>
      <c r="O220" t="s">
        <v>143</v>
      </c>
      <c r="P220" t="s">
        <v>144</v>
      </c>
      <c r="S220" t="s">
        <v>63</v>
      </c>
      <c r="T220">
        <v>1</v>
      </c>
      <c r="V220">
        <v>2</v>
      </c>
      <c r="W220" t="s">
        <v>148</v>
      </c>
      <c r="AA220" t="s">
        <v>33</v>
      </c>
      <c r="AB220">
        <v>3</v>
      </c>
      <c r="AD220">
        <v>3</v>
      </c>
      <c r="AE220" t="s">
        <v>34</v>
      </c>
      <c r="AF220" t="s">
        <v>35</v>
      </c>
      <c r="AG220" t="s">
        <v>134</v>
      </c>
      <c r="AI220" t="s">
        <v>43</v>
      </c>
      <c r="AJ220">
        <v>1</v>
      </c>
      <c r="AL220">
        <v>2</v>
      </c>
      <c r="AM220" t="s">
        <v>73</v>
      </c>
      <c r="AN220" t="s">
        <v>99</v>
      </c>
      <c r="AQ220" t="s">
        <v>38</v>
      </c>
      <c r="AR220">
        <v>1</v>
      </c>
      <c r="AS220">
        <v>1</v>
      </c>
      <c r="AT220">
        <v>1</v>
      </c>
      <c r="AU220" t="s">
        <v>67</v>
      </c>
      <c r="AV220" t="s">
        <v>96</v>
      </c>
      <c r="AW220" t="s">
        <v>156</v>
      </c>
      <c r="AX220" t="s">
        <v>42</v>
      </c>
      <c r="AY220">
        <v>17</v>
      </c>
      <c r="AZ220">
        <v>56</v>
      </c>
      <c r="BA220">
        <v>120</v>
      </c>
      <c r="BB220">
        <v>2</v>
      </c>
    </row>
    <row r="221" spans="1:54" x14ac:dyDescent="0.25">
      <c r="A221" s="4" t="s">
        <v>626</v>
      </c>
      <c r="B221">
        <v>190</v>
      </c>
      <c r="C221" t="s">
        <v>56</v>
      </c>
      <c r="D221">
        <v>2</v>
      </c>
      <c r="F221">
        <v>1</v>
      </c>
      <c r="G221" t="s">
        <v>57</v>
      </c>
      <c r="K221" t="s">
        <v>48</v>
      </c>
      <c r="L221">
        <v>1</v>
      </c>
      <c r="N221">
        <v>1</v>
      </c>
      <c r="O221" t="s">
        <v>129</v>
      </c>
      <c r="P221" t="s">
        <v>50</v>
      </c>
      <c r="S221" t="s">
        <v>33</v>
      </c>
      <c r="T221">
        <v>3</v>
      </c>
      <c r="V221">
        <v>2</v>
      </c>
      <c r="W221" t="s">
        <v>65</v>
      </c>
      <c r="X221" t="s">
        <v>66</v>
      </c>
      <c r="Y221" t="s">
        <v>134</v>
      </c>
      <c r="Z221" t="s">
        <v>136</v>
      </c>
      <c r="AA221" t="s">
        <v>53</v>
      </c>
      <c r="AB221">
        <v>3</v>
      </c>
      <c r="AC221">
        <v>1</v>
      </c>
      <c r="AD221">
        <v>2</v>
      </c>
      <c r="AE221" t="s">
        <v>54</v>
      </c>
      <c r="AF221" t="s">
        <v>83</v>
      </c>
      <c r="AG221" t="s">
        <v>97</v>
      </c>
      <c r="AI221" t="s">
        <v>45</v>
      </c>
      <c r="AJ221">
        <v>3</v>
      </c>
      <c r="AL221">
        <v>1</v>
      </c>
      <c r="AM221" t="s">
        <v>86</v>
      </c>
      <c r="AQ221" t="s">
        <v>38</v>
      </c>
      <c r="AR221">
        <v>1</v>
      </c>
      <c r="AS221">
        <v>2</v>
      </c>
      <c r="AT221">
        <v>1</v>
      </c>
      <c r="AU221" t="s">
        <v>155</v>
      </c>
      <c r="AV221" t="s">
        <v>40</v>
      </c>
      <c r="AY221">
        <v>17</v>
      </c>
      <c r="AZ221">
        <v>56</v>
      </c>
      <c r="BA221">
        <v>120</v>
      </c>
      <c r="BB221">
        <v>2</v>
      </c>
    </row>
    <row r="222" spans="1:54" x14ac:dyDescent="0.25">
      <c r="A222" t="s">
        <v>627</v>
      </c>
      <c r="B222">
        <v>249</v>
      </c>
      <c r="C222" t="s">
        <v>33</v>
      </c>
      <c r="D222">
        <v>2</v>
      </c>
      <c r="F222">
        <v>2</v>
      </c>
      <c r="G222" t="s">
        <v>34</v>
      </c>
      <c r="H222" t="s">
        <v>35</v>
      </c>
      <c r="I222" t="s">
        <v>134</v>
      </c>
      <c r="K222" t="s">
        <v>63</v>
      </c>
      <c r="L222">
        <v>1</v>
      </c>
      <c r="N222">
        <v>2</v>
      </c>
      <c r="O222" t="s">
        <v>148</v>
      </c>
      <c r="P222" t="s">
        <v>95</v>
      </c>
      <c r="S222" t="s">
        <v>38</v>
      </c>
      <c r="T222">
        <v>3</v>
      </c>
      <c r="U222">
        <v>2</v>
      </c>
      <c r="V222">
        <v>2</v>
      </c>
      <c r="W222" t="s">
        <v>39</v>
      </c>
      <c r="X222" t="s">
        <v>96</v>
      </c>
      <c r="Y222" t="s">
        <v>157</v>
      </c>
      <c r="Z222" t="s">
        <v>159</v>
      </c>
      <c r="AA222" t="s">
        <v>56</v>
      </c>
      <c r="AB222">
        <v>3</v>
      </c>
      <c r="AD222">
        <v>2</v>
      </c>
      <c r="AE222" t="s">
        <v>68</v>
      </c>
      <c r="AF222" t="s">
        <v>69</v>
      </c>
      <c r="AG222" t="s">
        <v>126</v>
      </c>
      <c r="AH222" t="s">
        <v>128</v>
      </c>
      <c r="AI222" t="s">
        <v>43</v>
      </c>
      <c r="AJ222">
        <v>2</v>
      </c>
      <c r="AL222">
        <v>1</v>
      </c>
      <c r="AM222" t="s">
        <v>44</v>
      </c>
      <c r="AN222" t="s">
        <v>99</v>
      </c>
      <c r="AO222" t="s">
        <v>140</v>
      </c>
      <c r="AQ222" t="s">
        <v>45</v>
      </c>
      <c r="AR222">
        <v>3</v>
      </c>
      <c r="AT222">
        <v>3</v>
      </c>
      <c r="AU222" t="s">
        <v>143</v>
      </c>
      <c r="AY222">
        <v>26</v>
      </c>
      <c r="AZ222">
        <v>75</v>
      </c>
      <c r="BA222">
        <v>120</v>
      </c>
      <c r="BB222">
        <v>2</v>
      </c>
    </row>
    <row r="223" spans="1:54" x14ac:dyDescent="0.25">
      <c r="A223" t="s">
        <v>628</v>
      </c>
      <c r="B223">
        <v>250</v>
      </c>
      <c r="C223" t="s">
        <v>56</v>
      </c>
      <c r="D223">
        <v>2</v>
      </c>
      <c r="F223">
        <v>1</v>
      </c>
      <c r="G223" t="s">
        <v>68</v>
      </c>
      <c r="K223" t="s">
        <v>43</v>
      </c>
      <c r="L223">
        <v>2</v>
      </c>
      <c r="N223">
        <v>1</v>
      </c>
      <c r="O223" t="s">
        <v>44</v>
      </c>
      <c r="P223" t="s">
        <v>74</v>
      </c>
      <c r="Q223" t="s">
        <v>100</v>
      </c>
      <c r="R223" t="s">
        <v>142</v>
      </c>
      <c r="S223" t="s">
        <v>63</v>
      </c>
      <c r="T223">
        <v>2</v>
      </c>
      <c r="V223">
        <v>1</v>
      </c>
      <c r="W223" t="s">
        <v>72</v>
      </c>
      <c r="X223" t="s">
        <v>95</v>
      </c>
      <c r="Y223" t="s">
        <v>151</v>
      </c>
      <c r="AA223" t="s">
        <v>48</v>
      </c>
      <c r="AB223">
        <v>1</v>
      </c>
      <c r="AD223">
        <v>1</v>
      </c>
      <c r="AE223" t="s">
        <v>129</v>
      </c>
      <c r="AF223" t="s">
        <v>84</v>
      </c>
      <c r="AG223" t="s">
        <v>51</v>
      </c>
      <c r="AI223" t="s">
        <v>33</v>
      </c>
      <c r="AJ223">
        <v>1</v>
      </c>
      <c r="AL223">
        <v>1</v>
      </c>
      <c r="AM223" t="s">
        <v>34</v>
      </c>
      <c r="AN223" t="s">
        <v>66</v>
      </c>
      <c r="AQ223" t="s">
        <v>45</v>
      </c>
      <c r="AR223">
        <v>3</v>
      </c>
      <c r="AT223">
        <v>1</v>
      </c>
      <c r="AU223" t="s">
        <v>143</v>
      </c>
      <c r="AY223">
        <v>13</v>
      </c>
      <c r="AZ223">
        <v>48</v>
      </c>
      <c r="BA223">
        <v>120</v>
      </c>
      <c r="BB223">
        <v>2</v>
      </c>
    </row>
    <row r="224" spans="1:54" x14ac:dyDescent="0.25">
      <c r="A224" t="s">
        <v>629</v>
      </c>
      <c r="B224">
        <v>191</v>
      </c>
      <c r="C224" t="s">
        <v>56</v>
      </c>
      <c r="D224">
        <v>3</v>
      </c>
      <c r="F224">
        <v>3</v>
      </c>
      <c r="G224" t="s">
        <v>57</v>
      </c>
      <c r="H224" t="s">
        <v>125</v>
      </c>
      <c r="I224" t="s">
        <v>87</v>
      </c>
      <c r="J224" t="s">
        <v>127</v>
      </c>
      <c r="K224" t="s">
        <v>48</v>
      </c>
      <c r="L224">
        <v>1</v>
      </c>
      <c r="N224">
        <v>2</v>
      </c>
      <c r="O224" t="s">
        <v>89</v>
      </c>
      <c r="S224" t="s">
        <v>43</v>
      </c>
      <c r="T224">
        <v>1</v>
      </c>
      <c r="V224">
        <v>1</v>
      </c>
      <c r="W224" t="s">
        <v>73</v>
      </c>
      <c r="X224" t="s">
        <v>99</v>
      </c>
      <c r="AA224" t="s">
        <v>53</v>
      </c>
      <c r="AB224">
        <v>3</v>
      </c>
      <c r="AC224">
        <v>1</v>
      </c>
      <c r="AD224">
        <v>2</v>
      </c>
      <c r="AE224" t="s">
        <v>54</v>
      </c>
      <c r="AF224" t="s">
        <v>83</v>
      </c>
      <c r="AG224" t="s">
        <v>97</v>
      </c>
      <c r="AH224" t="s">
        <v>98</v>
      </c>
      <c r="AI224" t="s">
        <v>45</v>
      </c>
      <c r="AJ224">
        <v>3</v>
      </c>
      <c r="AL224">
        <v>3</v>
      </c>
      <c r="AM224" t="s">
        <v>86</v>
      </c>
      <c r="AN224" t="s">
        <v>76</v>
      </c>
      <c r="AO224" t="s">
        <v>102</v>
      </c>
      <c r="AP224" t="s">
        <v>147</v>
      </c>
      <c r="AQ224" t="s">
        <v>38</v>
      </c>
      <c r="AR224">
        <v>1</v>
      </c>
      <c r="AS224">
        <v>1</v>
      </c>
      <c r="AT224">
        <v>1</v>
      </c>
      <c r="AU224" t="s">
        <v>39</v>
      </c>
      <c r="AV224" t="s">
        <v>70</v>
      </c>
      <c r="AY224">
        <v>23</v>
      </c>
      <c r="AZ224">
        <v>80</v>
      </c>
      <c r="BA224">
        <v>120</v>
      </c>
      <c r="BB224">
        <v>2</v>
      </c>
    </row>
    <row r="225" spans="1:54" x14ac:dyDescent="0.25">
      <c r="A225" t="s">
        <v>630</v>
      </c>
      <c r="B225">
        <v>251</v>
      </c>
      <c r="C225" t="s">
        <v>56</v>
      </c>
      <c r="D225">
        <v>1</v>
      </c>
      <c r="F225">
        <v>1</v>
      </c>
      <c r="G225" t="s">
        <v>68</v>
      </c>
      <c r="K225" t="s">
        <v>43</v>
      </c>
      <c r="L225">
        <v>3</v>
      </c>
      <c r="N225">
        <v>1</v>
      </c>
      <c r="O225" t="s">
        <v>44</v>
      </c>
      <c r="P225" t="s">
        <v>99</v>
      </c>
      <c r="Q225" t="s">
        <v>140</v>
      </c>
      <c r="S225" t="s">
        <v>63</v>
      </c>
      <c r="T225">
        <v>1</v>
      </c>
      <c r="V225">
        <v>1</v>
      </c>
      <c r="W225" t="s">
        <v>103</v>
      </c>
      <c r="X225" t="s">
        <v>95</v>
      </c>
      <c r="AA225" t="s">
        <v>48</v>
      </c>
      <c r="AB225">
        <v>1</v>
      </c>
      <c r="AD225">
        <v>1</v>
      </c>
      <c r="AE225" t="s">
        <v>129</v>
      </c>
      <c r="AI225" t="s">
        <v>33</v>
      </c>
      <c r="AJ225">
        <v>3</v>
      </c>
      <c r="AL225">
        <v>2</v>
      </c>
      <c r="AM225" t="s">
        <v>34</v>
      </c>
      <c r="AQ225" t="s">
        <v>38</v>
      </c>
      <c r="AR225">
        <v>3</v>
      </c>
      <c r="AS225">
        <v>1</v>
      </c>
      <c r="AT225">
        <v>1</v>
      </c>
      <c r="AU225" t="s">
        <v>67</v>
      </c>
      <c r="AV225" t="s">
        <v>96</v>
      </c>
      <c r="AY225">
        <v>11</v>
      </c>
      <c r="AZ225">
        <v>45</v>
      </c>
      <c r="BA225">
        <v>120</v>
      </c>
      <c r="BB225">
        <v>2</v>
      </c>
    </row>
    <row r="226" spans="1:54" x14ac:dyDescent="0.25">
      <c r="A226" t="s">
        <v>631</v>
      </c>
      <c r="B226">
        <v>192</v>
      </c>
      <c r="C226" t="s">
        <v>56</v>
      </c>
      <c r="D226">
        <v>1</v>
      </c>
      <c r="F226">
        <v>2</v>
      </c>
      <c r="G226" t="s">
        <v>57</v>
      </c>
      <c r="H226" t="s">
        <v>124</v>
      </c>
      <c r="I226" t="s">
        <v>85</v>
      </c>
      <c r="K226" t="s">
        <v>48</v>
      </c>
      <c r="L226">
        <v>3</v>
      </c>
      <c r="N226">
        <v>3</v>
      </c>
      <c r="O226" t="s">
        <v>89</v>
      </c>
      <c r="P226" t="s">
        <v>84</v>
      </c>
      <c r="Q226" t="s">
        <v>130</v>
      </c>
      <c r="R226" t="s">
        <v>52</v>
      </c>
      <c r="S226" t="s">
        <v>63</v>
      </c>
      <c r="T226">
        <v>2</v>
      </c>
      <c r="V226">
        <v>1</v>
      </c>
      <c r="W226" t="s">
        <v>72</v>
      </c>
      <c r="X226" t="s">
        <v>91</v>
      </c>
      <c r="AA226" t="s">
        <v>53</v>
      </c>
      <c r="AB226">
        <v>3</v>
      </c>
      <c r="AC226">
        <v>1</v>
      </c>
      <c r="AD226">
        <v>3</v>
      </c>
      <c r="AE226" t="s">
        <v>54</v>
      </c>
      <c r="AF226" t="s">
        <v>83</v>
      </c>
      <c r="AG226" t="s">
        <v>117</v>
      </c>
      <c r="AI226" t="s">
        <v>45</v>
      </c>
      <c r="AJ226">
        <v>2</v>
      </c>
      <c r="AL226">
        <v>1</v>
      </c>
      <c r="AM226" t="s">
        <v>47</v>
      </c>
      <c r="AQ226" t="s">
        <v>38</v>
      </c>
      <c r="AR226">
        <v>1</v>
      </c>
      <c r="AS226">
        <v>1</v>
      </c>
      <c r="AT226">
        <v>1</v>
      </c>
      <c r="AU226" t="s">
        <v>39</v>
      </c>
      <c r="AY226">
        <v>19</v>
      </c>
      <c r="AZ226">
        <v>76</v>
      </c>
      <c r="BA226">
        <v>120</v>
      </c>
      <c r="BB226">
        <v>2</v>
      </c>
    </row>
    <row r="227" spans="1:54" x14ac:dyDescent="0.25">
      <c r="A227" t="s">
        <v>632</v>
      </c>
      <c r="B227">
        <v>252</v>
      </c>
      <c r="C227" t="s">
        <v>48</v>
      </c>
      <c r="D227">
        <v>1</v>
      </c>
      <c r="F227">
        <v>1</v>
      </c>
      <c r="G227" t="s">
        <v>129</v>
      </c>
      <c r="H227" t="s">
        <v>71</v>
      </c>
      <c r="I227" t="s">
        <v>51</v>
      </c>
      <c r="K227" t="s">
        <v>45</v>
      </c>
      <c r="L227">
        <v>3</v>
      </c>
      <c r="N227">
        <v>2</v>
      </c>
      <c r="O227" t="s">
        <v>143</v>
      </c>
      <c r="P227" t="s">
        <v>92</v>
      </c>
      <c r="S227" t="s">
        <v>38</v>
      </c>
      <c r="T227">
        <v>2</v>
      </c>
      <c r="U227">
        <v>1</v>
      </c>
      <c r="V227">
        <v>1</v>
      </c>
      <c r="W227" t="s">
        <v>39</v>
      </c>
      <c r="X227" t="s">
        <v>96</v>
      </c>
      <c r="AA227" t="s">
        <v>56</v>
      </c>
      <c r="AB227">
        <v>3</v>
      </c>
      <c r="AD227">
        <v>2</v>
      </c>
      <c r="AE227" t="s">
        <v>68</v>
      </c>
      <c r="AF227" t="s">
        <v>124</v>
      </c>
      <c r="AI227" t="s">
        <v>43</v>
      </c>
      <c r="AJ227">
        <v>2</v>
      </c>
      <c r="AL227">
        <v>2</v>
      </c>
      <c r="AM227" t="s">
        <v>73</v>
      </c>
      <c r="AN227" t="s">
        <v>74</v>
      </c>
      <c r="AQ227" t="s">
        <v>63</v>
      </c>
      <c r="AR227">
        <v>2</v>
      </c>
      <c r="AT227">
        <v>1</v>
      </c>
      <c r="AU227" t="s">
        <v>72</v>
      </c>
      <c r="AY227">
        <v>16</v>
      </c>
      <c r="AZ227">
        <v>85</v>
      </c>
      <c r="BA227">
        <v>120</v>
      </c>
      <c r="BB227">
        <v>2</v>
      </c>
    </row>
    <row r="228" spans="1:54" x14ac:dyDescent="0.25">
      <c r="A228" t="s">
        <v>633</v>
      </c>
      <c r="B228">
        <v>193</v>
      </c>
      <c r="C228" t="s">
        <v>53</v>
      </c>
      <c r="D228">
        <v>3</v>
      </c>
      <c r="E228">
        <v>1</v>
      </c>
      <c r="F228">
        <v>1</v>
      </c>
      <c r="G228" t="s">
        <v>115</v>
      </c>
      <c r="H228" t="s">
        <v>55</v>
      </c>
      <c r="I228" t="s">
        <v>117</v>
      </c>
      <c r="K228" t="s">
        <v>45</v>
      </c>
      <c r="L228">
        <v>3</v>
      </c>
      <c r="N228">
        <v>1</v>
      </c>
      <c r="O228" t="s">
        <v>86</v>
      </c>
      <c r="S228" t="s">
        <v>38</v>
      </c>
      <c r="T228">
        <v>1</v>
      </c>
      <c r="U228">
        <v>1</v>
      </c>
      <c r="V228">
        <v>1</v>
      </c>
      <c r="W228" t="s">
        <v>67</v>
      </c>
      <c r="X228" t="s">
        <v>70</v>
      </c>
      <c r="Y228" t="s">
        <v>156</v>
      </c>
      <c r="AA228" t="s">
        <v>56</v>
      </c>
      <c r="AB228">
        <v>2</v>
      </c>
      <c r="AD228">
        <v>1</v>
      </c>
      <c r="AE228" t="s">
        <v>57</v>
      </c>
      <c r="AF228" t="s">
        <v>69</v>
      </c>
      <c r="AI228" t="s">
        <v>33</v>
      </c>
      <c r="AJ228">
        <v>2</v>
      </c>
      <c r="AL228">
        <v>2</v>
      </c>
      <c r="AM228" t="s">
        <v>65</v>
      </c>
      <c r="AN228" t="s">
        <v>133</v>
      </c>
      <c r="AO228" t="s">
        <v>135</v>
      </c>
      <c r="AQ228" t="s">
        <v>43</v>
      </c>
      <c r="AR228">
        <v>2</v>
      </c>
      <c r="AT228">
        <v>2</v>
      </c>
      <c r="AU228" t="s">
        <v>138</v>
      </c>
      <c r="AY228">
        <v>16</v>
      </c>
      <c r="AZ228">
        <v>56</v>
      </c>
      <c r="BA228">
        <v>120</v>
      </c>
      <c r="BB228">
        <v>2</v>
      </c>
    </row>
    <row r="229" spans="1:54" x14ac:dyDescent="0.25">
      <c r="A229" t="s">
        <v>634</v>
      </c>
      <c r="B229">
        <v>194</v>
      </c>
      <c r="C229" t="s">
        <v>53</v>
      </c>
      <c r="D229">
        <v>3</v>
      </c>
      <c r="E229">
        <v>1</v>
      </c>
      <c r="F229">
        <v>2</v>
      </c>
      <c r="G229" t="s">
        <v>54</v>
      </c>
      <c r="K229" t="s">
        <v>45</v>
      </c>
      <c r="L229">
        <v>3</v>
      </c>
      <c r="N229">
        <v>1</v>
      </c>
      <c r="O229" t="s">
        <v>86</v>
      </c>
      <c r="S229" t="s">
        <v>38</v>
      </c>
      <c r="T229">
        <v>2</v>
      </c>
      <c r="U229">
        <v>1</v>
      </c>
      <c r="V229">
        <v>1</v>
      </c>
      <c r="W229" t="s">
        <v>39</v>
      </c>
      <c r="X229" t="s">
        <v>70</v>
      </c>
      <c r="AA229" t="s">
        <v>56</v>
      </c>
      <c r="AB229">
        <v>2</v>
      </c>
      <c r="AD229">
        <v>1</v>
      </c>
      <c r="AE229" t="s">
        <v>57</v>
      </c>
      <c r="AF229" t="s">
        <v>124</v>
      </c>
      <c r="AG229" t="s">
        <v>85</v>
      </c>
      <c r="AI229" t="s">
        <v>33</v>
      </c>
      <c r="AJ229">
        <v>2</v>
      </c>
      <c r="AL229">
        <v>1</v>
      </c>
      <c r="AM229" t="s">
        <v>34</v>
      </c>
      <c r="AQ229" t="s">
        <v>63</v>
      </c>
      <c r="AR229">
        <v>1</v>
      </c>
      <c r="AT229">
        <v>1</v>
      </c>
      <c r="AU229" t="s">
        <v>148</v>
      </c>
      <c r="AY229">
        <v>11</v>
      </c>
      <c r="AZ229">
        <v>45</v>
      </c>
      <c r="BA229">
        <v>120</v>
      </c>
      <c r="BB229">
        <v>2</v>
      </c>
    </row>
    <row r="230" spans="1:54" x14ac:dyDescent="0.25">
      <c r="A230" t="s">
        <v>635</v>
      </c>
      <c r="B230">
        <v>253</v>
      </c>
      <c r="C230" t="s">
        <v>56</v>
      </c>
      <c r="D230">
        <v>1</v>
      </c>
      <c r="F230">
        <v>1</v>
      </c>
      <c r="G230" t="s">
        <v>68</v>
      </c>
      <c r="H230" t="s">
        <v>69</v>
      </c>
      <c r="I230" t="s">
        <v>85</v>
      </c>
      <c r="K230" t="s">
        <v>43</v>
      </c>
      <c r="L230">
        <v>2</v>
      </c>
      <c r="N230">
        <v>1</v>
      </c>
      <c r="O230" t="s">
        <v>73</v>
      </c>
      <c r="P230" t="s">
        <v>99</v>
      </c>
      <c r="Q230" t="s">
        <v>140</v>
      </c>
      <c r="R230" t="s">
        <v>141</v>
      </c>
      <c r="S230" t="s">
        <v>63</v>
      </c>
      <c r="T230">
        <v>1</v>
      </c>
      <c r="V230">
        <v>3</v>
      </c>
      <c r="W230" t="s">
        <v>148</v>
      </c>
      <c r="X230" t="s">
        <v>149</v>
      </c>
      <c r="AA230" t="s">
        <v>33</v>
      </c>
      <c r="AB230">
        <v>3</v>
      </c>
      <c r="AD230">
        <v>1</v>
      </c>
      <c r="AE230" t="s">
        <v>34</v>
      </c>
      <c r="AI230" t="s">
        <v>45</v>
      </c>
      <c r="AJ230">
        <v>3</v>
      </c>
      <c r="AL230">
        <v>1</v>
      </c>
      <c r="AM230" t="s">
        <v>143</v>
      </c>
      <c r="AN230" t="s">
        <v>92</v>
      </c>
      <c r="AO230" t="s">
        <v>93</v>
      </c>
      <c r="AP230" t="s">
        <v>147</v>
      </c>
      <c r="AQ230" t="s">
        <v>38</v>
      </c>
      <c r="AR230">
        <v>1</v>
      </c>
      <c r="AS230">
        <v>1</v>
      </c>
      <c r="AT230">
        <v>1</v>
      </c>
      <c r="AU230" t="s">
        <v>39</v>
      </c>
      <c r="AV230" t="s">
        <v>96</v>
      </c>
      <c r="AY230">
        <v>17</v>
      </c>
      <c r="AZ230">
        <v>68</v>
      </c>
      <c r="BA230">
        <v>120</v>
      </c>
      <c r="BB230">
        <v>2</v>
      </c>
    </row>
    <row r="231" spans="1:54" x14ac:dyDescent="0.25">
      <c r="A231" t="s">
        <v>636</v>
      </c>
      <c r="B231">
        <v>254</v>
      </c>
      <c r="C231" t="s">
        <v>56</v>
      </c>
      <c r="D231">
        <v>1</v>
      </c>
      <c r="F231">
        <v>1</v>
      </c>
      <c r="G231" t="s">
        <v>123</v>
      </c>
      <c r="K231" t="s">
        <v>43</v>
      </c>
      <c r="L231">
        <v>3</v>
      </c>
      <c r="N231">
        <v>1</v>
      </c>
      <c r="O231" t="s">
        <v>44</v>
      </c>
      <c r="P231" t="s">
        <v>74</v>
      </c>
      <c r="S231" t="s">
        <v>38</v>
      </c>
      <c r="T231">
        <v>1</v>
      </c>
      <c r="U231">
        <v>2</v>
      </c>
      <c r="V231">
        <v>1</v>
      </c>
      <c r="W231" t="s">
        <v>39</v>
      </c>
      <c r="X231" t="s">
        <v>70</v>
      </c>
      <c r="AA231" t="s">
        <v>48</v>
      </c>
      <c r="AB231">
        <v>1</v>
      </c>
      <c r="AD231">
        <v>1</v>
      </c>
      <c r="AE231" t="s">
        <v>129</v>
      </c>
      <c r="AF231" t="s">
        <v>84</v>
      </c>
      <c r="AI231" t="s">
        <v>33</v>
      </c>
      <c r="AJ231">
        <v>2</v>
      </c>
      <c r="AL231">
        <v>1</v>
      </c>
      <c r="AM231" t="s">
        <v>34</v>
      </c>
      <c r="AN231" t="s">
        <v>66</v>
      </c>
      <c r="AQ231" t="s">
        <v>45</v>
      </c>
      <c r="AR231">
        <v>2</v>
      </c>
      <c r="AT231">
        <v>1</v>
      </c>
      <c r="AU231" t="s">
        <v>143</v>
      </c>
      <c r="AY231">
        <v>9</v>
      </c>
      <c r="AZ231">
        <v>35</v>
      </c>
      <c r="BA231">
        <v>120</v>
      </c>
      <c r="BB231">
        <v>2</v>
      </c>
    </row>
    <row r="232" spans="1:54" x14ac:dyDescent="0.25">
      <c r="A232" t="s">
        <v>637</v>
      </c>
      <c r="B232">
        <v>195</v>
      </c>
      <c r="C232" t="s">
        <v>56</v>
      </c>
      <c r="D232">
        <v>3</v>
      </c>
      <c r="F232">
        <v>2</v>
      </c>
      <c r="G232" t="s">
        <v>57</v>
      </c>
      <c r="K232" t="s">
        <v>43</v>
      </c>
      <c r="L232">
        <v>2</v>
      </c>
      <c r="N232">
        <v>2</v>
      </c>
      <c r="O232" t="s">
        <v>73</v>
      </c>
      <c r="P232" t="s">
        <v>139</v>
      </c>
      <c r="Q232" t="s">
        <v>140</v>
      </c>
      <c r="S232" t="s">
        <v>63</v>
      </c>
      <c r="T232">
        <v>2</v>
      </c>
      <c r="V232">
        <v>1</v>
      </c>
      <c r="W232" t="s">
        <v>72</v>
      </c>
      <c r="AA232" t="s">
        <v>53</v>
      </c>
      <c r="AB232">
        <v>3</v>
      </c>
      <c r="AC232">
        <v>2</v>
      </c>
      <c r="AD232">
        <v>3</v>
      </c>
      <c r="AE232" t="s">
        <v>54</v>
      </c>
      <c r="AI232" t="s">
        <v>45</v>
      </c>
      <c r="AJ232">
        <v>3</v>
      </c>
      <c r="AL232">
        <v>1</v>
      </c>
      <c r="AM232" t="s">
        <v>143</v>
      </c>
      <c r="AQ232" t="s">
        <v>38</v>
      </c>
      <c r="AR232">
        <v>1</v>
      </c>
      <c r="AS232">
        <v>2</v>
      </c>
      <c r="AT232">
        <v>1</v>
      </c>
      <c r="AU232" t="s">
        <v>67</v>
      </c>
      <c r="AY232">
        <v>16</v>
      </c>
      <c r="AZ232">
        <v>55</v>
      </c>
      <c r="BA232">
        <v>120</v>
      </c>
      <c r="BB232">
        <v>2</v>
      </c>
    </row>
    <row r="233" spans="1:54" x14ac:dyDescent="0.25">
      <c r="A233" t="s">
        <v>638</v>
      </c>
      <c r="B233">
        <v>255</v>
      </c>
      <c r="C233" t="s">
        <v>56</v>
      </c>
      <c r="D233">
        <v>1</v>
      </c>
      <c r="F233">
        <v>1</v>
      </c>
      <c r="G233" t="s">
        <v>123</v>
      </c>
      <c r="H233" t="s">
        <v>69</v>
      </c>
      <c r="K233" t="s">
        <v>43</v>
      </c>
      <c r="L233">
        <v>1</v>
      </c>
      <c r="N233">
        <v>1</v>
      </c>
      <c r="O233" t="s">
        <v>44</v>
      </c>
      <c r="S233" t="s">
        <v>38</v>
      </c>
      <c r="T233">
        <v>1</v>
      </c>
      <c r="U233">
        <v>3</v>
      </c>
      <c r="V233">
        <v>2</v>
      </c>
      <c r="W233" t="s">
        <v>39</v>
      </c>
      <c r="X233" t="s">
        <v>40</v>
      </c>
      <c r="AA233" t="s">
        <v>48</v>
      </c>
      <c r="AB233">
        <v>1</v>
      </c>
      <c r="AD233">
        <v>1</v>
      </c>
      <c r="AE233" t="s">
        <v>129</v>
      </c>
      <c r="AF233" t="s">
        <v>71</v>
      </c>
      <c r="AI233" t="s">
        <v>33</v>
      </c>
      <c r="AJ233">
        <v>3</v>
      </c>
      <c r="AL233">
        <v>2</v>
      </c>
      <c r="AM233" t="s">
        <v>34</v>
      </c>
      <c r="AQ233" t="s">
        <v>63</v>
      </c>
      <c r="AR233">
        <v>2</v>
      </c>
      <c r="AT233">
        <v>1</v>
      </c>
      <c r="AU233" t="s">
        <v>72</v>
      </c>
      <c r="AV233" t="s">
        <v>95</v>
      </c>
      <c r="AW233" t="s">
        <v>151</v>
      </c>
      <c r="AY233">
        <v>12</v>
      </c>
      <c r="AZ233">
        <v>39</v>
      </c>
      <c r="BA233">
        <v>120</v>
      </c>
      <c r="BB233">
        <v>2</v>
      </c>
    </row>
    <row r="234" spans="1:54" x14ac:dyDescent="0.25">
      <c r="A234" t="s">
        <v>639</v>
      </c>
      <c r="B234">
        <v>196</v>
      </c>
      <c r="C234" t="s">
        <v>53</v>
      </c>
      <c r="D234">
        <v>1</v>
      </c>
      <c r="E234">
        <v>2</v>
      </c>
      <c r="F234">
        <v>2</v>
      </c>
      <c r="G234" t="s">
        <v>54</v>
      </c>
      <c r="H234" t="s">
        <v>55</v>
      </c>
      <c r="K234" t="s">
        <v>45</v>
      </c>
      <c r="L234">
        <v>3</v>
      </c>
      <c r="N234">
        <v>1</v>
      </c>
      <c r="O234" t="s">
        <v>143</v>
      </c>
      <c r="P234" t="s">
        <v>92</v>
      </c>
      <c r="Q234" t="s">
        <v>93</v>
      </c>
      <c r="S234" t="s">
        <v>38</v>
      </c>
      <c r="T234">
        <v>2</v>
      </c>
      <c r="U234">
        <v>1</v>
      </c>
      <c r="V234">
        <v>1</v>
      </c>
      <c r="W234" t="s">
        <v>67</v>
      </c>
      <c r="AA234" t="s">
        <v>48</v>
      </c>
      <c r="AB234">
        <v>2</v>
      </c>
      <c r="AD234">
        <v>1</v>
      </c>
      <c r="AE234" t="s">
        <v>129</v>
      </c>
      <c r="AF234" t="s">
        <v>71</v>
      </c>
      <c r="AG234" t="s">
        <v>90</v>
      </c>
      <c r="AH234" t="s">
        <v>52</v>
      </c>
      <c r="AI234" t="s">
        <v>33</v>
      </c>
      <c r="AJ234">
        <v>1</v>
      </c>
      <c r="AL234">
        <v>1</v>
      </c>
      <c r="AM234" t="s">
        <v>65</v>
      </c>
      <c r="AN234" t="s">
        <v>35</v>
      </c>
      <c r="AO234" t="s">
        <v>36</v>
      </c>
      <c r="AQ234" t="s">
        <v>43</v>
      </c>
      <c r="AR234">
        <v>1</v>
      </c>
      <c r="AT234">
        <v>1</v>
      </c>
      <c r="AU234" t="s">
        <v>138</v>
      </c>
      <c r="AY234">
        <v>14</v>
      </c>
      <c r="AZ234">
        <v>46</v>
      </c>
      <c r="BA234">
        <v>120</v>
      </c>
      <c r="BB234">
        <v>2</v>
      </c>
    </row>
    <row r="235" spans="1:54" x14ac:dyDescent="0.25">
      <c r="A235" t="s">
        <v>640</v>
      </c>
      <c r="B235">
        <v>256</v>
      </c>
      <c r="C235" t="s">
        <v>48</v>
      </c>
      <c r="D235">
        <v>3</v>
      </c>
      <c r="F235">
        <v>1</v>
      </c>
      <c r="G235" t="s">
        <v>89</v>
      </c>
      <c r="K235" t="s">
        <v>45</v>
      </c>
      <c r="L235">
        <v>3</v>
      </c>
      <c r="N235">
        <v>1</v>
      </c>
      <c r="O235" t="s">
        <v>47</v>
      </c>
      <c r="S235" t="s">
        <v>63</v>
      </c>
      <c r="T235">
        <v>2</v>
      </c>
      <c r="V235">
        <v>1</v>
      </c>
      <c r="W235" t="s">
        <v>103</v>
      </c>
      <c r="AA235" t="s">
        <v>56</v>
      </c>
      <c r="AB235">
        <v>3</v>
      </c>
      <c r="AD235">
        <v>1</v>
      </c>
      <c r="AE235" t="s">
        <v>57</v>
      </c>
      <c r="AI235" t="s">
        <v>43</v>
      </c>
      <c r="AJ235">
        <v>2</v>
      </c>
      <c r="AL235">
        <v>1</v>
      </c>
      <c r="AM235" t="s">
        <v>44</v>
      </c>
      <c r="AQ235" t="s">
        <v>38</v>
      </c>
      <c r="AR235">
        <v>1</v>
      </c>
      <c r="AS235">
        <v>1</v>
      </c>
      <c r="AT235">
        <v>1</v>
      </c>
      <c r="AU235" t="s">
        <v>39</v>
      </c>
      <c r="AV235" t="s">
        <v>70</v>
      </c>
      <c r="AY235">
        <v>9</v>
      </c>
      <c r="AZ235">
        <v>44</v>
      </c>
      <c r="BA235">
        <v>120</v>
      </c>
      <c r="BB235">
        <v>2</v>
      </c>
    </row>
    <row r="236" spans="1:54" x14ac:dyDescent="0.25">
      <c r="A236" t="s">
        <v>641</v>
      </c>
      <c r="B236">
        <v>197</v>
      </c>
      <c r="C236" t="s">
        <v>48</v>
      </c>
      <c r="D236">
        <v>1</v>
      </c>
      <c r="F236">
        <v>1</v>
      </c>
      <c r="G236" t="s">
        <v>49</v>
      </c>
      <c r="K236" t="s">
        <v>33</v>
      </c>
      <c r="L236">
        <v>1</v>
      </c>
      <c r="N236">
        <v>3</v>
      </c>
      <c r="O236" t="s">
        <v>46</v>
      </c>
      <c r="P236" t="s">
        <v>66</v>
      </c>
      <c r="Q236" t="s">
        <v>135</v>
      </c>
      <c r="S236" t="s">
        <v>63</v>
      </c>
      <c r="T236">
        <v>2</v>
      </c>
      <c r="V236">
        <v>1</v>
      </c>
      <c r="W236" t="s">
        <v>103</v>
      </c>
      <c r="X236" t="s">
        <v>95</v>
      </c>
      <c r="AA236" t="s">
        <v>53</v>
      </c>
      <c r="AB236">
        <v>1</v>
      </c>
      <c r="AC236">
        <v>2</v>
      </c>
      <c r="AD236">
        <v>3</v>
      </c>
      <c r="AE236" t="s">
        <v>114</v>
      </c>
      <c r="AI236" t="s">
        <v>45</v>
      </c>
      <c r="AJ236">
        <v>2</v>
      </c>
      <c r="AL236">
        <v>1</v>
      </c>
      <c r="AM236" t="s">
        <v>47</v>
      </c>
      <c r="AQ236" t="s">
        <v>38</v>
      </c>
      <c r="AR236">
        <v>1</v>
      </c>
      <c r="AS236">
        <v>1</v>
      </c>
      <c r="AT236">
        <v>2</v>
      </c>
      <c r="AU236" t="s">
        <v>39</v>
      </c>
      <c r="AV236" t="s">
        <v>40</v>
      </c>
      <c r="AW236" t="s">
        <v>41</v>
      </c>
      <c r="AY236">
        <v>13</v>
      </c>
      <c r="AZ236">
        <v>59</v>
      </c>
      <c r="BA236">
        <v>120</v>
      </c>
      <c r="BB236">
        <v>2</v>
      </c>
    </row>
    <row r="237" spans="1:54" x14ac:dyDescent="0.25">
      <c r="A237" t="s">
        <v>642</v>
      </c>
      <c r="B237">
        <v>257</v>
      </c>
      <c r="C237" t="s">
        <v>33</v>
      </c>
      <c r="D237">
        <v>1</v>
      </c>
      <c r="F237">
        <v>1</v>
      </c>
      <c r="G237" t="s">
        <v>46</v>
      </c>
      <c r="H237" t="s">
        <v>66</v>
      </c>
      <c r="K237" t="s">
        <v>45</v>
      </c>
      <c r="L237">
        <v>3</v>
      </c>
      <c r="N237">
        <v>2</v>
      </c>
      <c r="O237" t="s">
        <v>143</v>
      </c>
      <c r="P237" t="s">
        <v>144</v>
      </c>
      <c r="Q237" t="s">
        <v>145</v>
      </c>
      <c r="R237" t="s">
        <v>146</v>
      </c>
      <c r="S237" t="s">
        <v>63</v>
      </c>
      <c r="T237">
        <v>2</v>
      </c>
      <c r="V237">
        <v>1</v>
      </c>
      <c r="W237" t="s">
        <v>148</v>
      </c>
      <c r="X237" t="s">
        <v>149</v>
      </c>
      <c r="Y237" t="s">
        <v>104</v>
      </c>
      <c r="AA237" t="s">
        <v>56</v>
      </c>
      <c r="AB237">
        <v>1</v>
      </c>
      <c r="AD237">
        <v>1</v>
      </c>
      <c r="AE237" t="s">
        <v>57</v>
      </c>
      <c r="AI237" t="s">
        <v>43</v>
      </c>
      <c r="AJ237">
        <v>1</v>
      </c>
      <c r="AL237">
        <v>1</v>
      </c>
      <c r="AM237" t="s">
        <v>44</v>
      </c>
      <c r="AN237" t="s">
        <v>139</v>
      </c>
      <c r="AO237" t="s">
        <v>140</v>
      </c>
      <c r="AQ237" t="s">
        <v>38</v>
      </c>
      <c r="AR237">
        <v>3</v>
      </c>
      <c r="AS237">
        <v>3</v>
      </c>
      <c r="AT237">
        <v>3</v>
      </c>
      <c r="AU237" t="s">
        <v>67</v>
      </c>
      <c r="AV237" t="s">
        <v>70</v>
      </c>
      <c r="AW237" t="s">
        <v>156</v>
      </c>
      <c r="AX237" t="s">
        <v>42</v>
      </c>
      <c r="AY237">
        <v>22</v>
      </c>
      <c r="AZ237">
        <v>82</v>
      </c>
      <c r="BA237">
        <v>120</v>
      </c>
      <c r="BB237">
        <v>2</v>
      </c>
    </row>
    <row r="238" spans="1:54" x14ac:dyDescent="0.25">
      <c r="A238" t="s">
        <v>643</v>
      </c>
      <c r="B238">
        <v>198</v>
      </c>
      <c r="C238" t="s">
        <v>53</v>
      </c>
      <c r="D238">
        <v>2</v>
      </c>
      <c r="E238">
        <v>1</v>
      </c>
      <c r="F238">
        <v>3</v>
      </c>
      <c r="G238" t="s">
        <v>54</v>
      </c>
      <c r="K238" t="s">
        <v>45</v>
      </c>
      <c r="L238">
        <v>3</v>
      </c>
      <c r="N238">
        <v>1</v>
      </c>
      <c r="O238" t="s">
        <v>143</v>
      </c>
      <c r="S238" t="s">
        <v>38</v>
      </c>
      <c r="T238">
        <v>1</v>
      </c>
      <c r="U238">
        <v>3</v>
      </c>
      <c r="V238">
        <v>1</v>
      </c>
      <c r="W238" t="s">
        <v>39</v>
      </c>
      <c r="X238" t="s">
        <v>40</v>
      </c>
      <c r="Y238" t="s">
        <v>156</v>
      </c>
      <c r="Z238" t="s">
        <v>158</v>
      </c>
      <c r="AA238" t="s">
        <v>48</v>
      </c>
      <c r="AB238">
        <v>2</v>
      </c>
      <c r="AD238">
        <v>2</v>
      </c>
      <c r="AE238" t="s">
        <v>49</v>
      </c>
      <c r="AI238" t="s">
        <v>43</v>
      </c>
      <c r="AJ238">
        <v>2</v>
      </c>
      <c r="AL238">
        <v>1</v>
      </c>
      <c r="AM238" t="s">
        <v>73</v>
      </c>
      <c r="AN238" t="s">
        <v>99</v>
      </c>
      <c r="AQ238" t="s">
        <v>63</v>
      </c>
      <c r="AR238">
        <v>2</v>
      </c>
      <c r="AT238">
        <v>2</v>
      </c>
      <c r="AU238" t="s">
        <v>103</v>
      </c>
      <c r="AV238" t="s">
        <v>95</v>
      </c>
      <c r="AW238" t="s">
        <v>150</v>
      </c>
      <c r="AY238">
        <v>18</v>
      </c>
      <c r="AZ238">
        <v>63</v>
      </c>
      <c r="BA238">
        <v>120</v>
      </c>
      <c r="BB238">
        <v>2</v>
      </c>
    </row>
    <row r="239" spans="1:54" x14ac:dyDescent="0.25">
      <c r="A239" t="s">
        <v>644</v>
      </c>
      <c r="B239">
        <v>258</v>
      </c>
      <c r="C239" t="s">
        <v>48</v>
      </c>
      <c r="D239">
        <v>1</v>
      </c>
      <c r="F239">
        <v>2</v>
      </c>
      <c r="G239" t="s">
        <v>129</v>
      </c>
      <c r="H239" t="s">
        <v>84</v>
      </c>
      <c r="I239" t="s">
        <v>130</v>
      </c>
      <c r="K239" t="s">
        <v>33</v>
      </c>
      <c r="L239">
        <v>1</v>
      </c>
      <c r="N239">
        <v>1</v>
      </c>
      <c r="O239" t="s">
        <v>46</v>
      </c>
      <c r="P239" t="s">
        <v>66</v>
      </c>
      <c r="Q239" t="s">
        <v>36</v>
      </c>
      <c r="R239" t="s">
        <v>37</v>
      </c>
      <c r="S239" t="s">
        <v>43</v>
      </c>
      <c r="T239">
        <v>1</v>
      </c>
      <c r="V239">
        <v>1</v>
      </c>
      <c r="W239" t="s">
        <v>73</v>
      </c>
      <c r="X239" t="s">
        <v>99</v>
      </c>
      <c r="AA239" t="s">
        <v>56</v>
      </c>
      <c r="AB239">
        <v>1</v>
      </c>
      <c r="AD239">
        <v>1</v>
      </c>
      <c r="AE239" t="s">
        <v>68</v>
      </c>
      <c r="AI239" t="s">
        <v>45</v>
      </c>
      <c r="AJ239">
        <v>3</v>
      </c>
      <c r="AL239">
        <v>1</v>
      </c>
      <c r="AM239" t="s">
        <v>47</v>
      </c>
      <c r="AN239" t="s">
        <v>92</v>
      </c>
      <c r="AQ239" t="s">
        <v>63</v>
      </c>
      <c r="AR239">
        <v>2</v>
      </c>
      <c r="AT239">
        <v>1</v>
      </c>
      <c r="AU239" t="s">
        <v>72</v>
      </c>
      <c r="AV239" t="s">
        <v>149</v>
      </c>
      <c r="AY239">
        <v>12</v>
      </c>
      <c r="AZ239">
        <v>64</v>
      </c>
      <c r="BA239">
        <v>120</v>
      </c>
      <c r="BB239">
        <v>2</v>
      </c>
    </row>
    <row r="240" spans="1:54" x14ac:dyDescent="0.25">
      <c r="A240" t="s">
        <v>645</v>
      </c>
      <c r="B240">
        <v>199</v>
      </c>
      <c r="C240" t="s">
        <v>53</v>
      </c>
      <c r="D240">
        <v>3</v>
      </c>
      <c r="E240">
        <v>1</v>
      </c>
      <c r="F240">
        <v>3</v>
      </c>
      <c r="G240" t="s">
        <v>54</v>
      </c>
      <c r="H240" t="s">
        <v>55</v>
      </c>
      <c r="K240" t="s">
        <v>45</v>
      </c>
      <c r="L240">
        <v>3</v>
      </c>
      <c r="N240">
        <v>1</v>
      </c>
      <c r="O240" t="s">
        <v>143</v>
      </c>
      <c r="P240" t="s">
        <v>144</v>
      </c>
      <c r="Q240" t="s">
        <v>102</v>
      </c>
      <c r="R240" t="s">
        <v>147</v>
      </c>
      <c r="S240" t="s">
        <v>38</v>
      </c>
      <c r="T240">
        <v>1</v>
      </c>
      <c r="U240">
        <v>1</v>
      </c>
      <c r="V240">
        <v>1</v>
      </c>
      <c r="W240" t="s">
        <v>155</v>
      </c>
      <c r="X240" t="s">
        <v>70</v>
      </c>
      <c r="Y240" t="s">
        <v>41</v>
      </c>
      <c r="AA240" t="s">
        <v>33</v>
      </c>
      <c r="AB240">
        <v>1</v>
      </c>
      <c r="AD240">
        <v>2</v>
      </c>
      <c r="AE240" t="s">
        <v>34</v>
      </c>
      <c r="AI240" t="s">
        <v>43</v>
      </c>
      <c r="AJ240">
        <v>1</v>
      </c>
      <c r="AL240">
        <v>1</v>
      </c>
      <c r="AM240" t="s">
        <v>44</v>
      </c>
      <c r="AN240" t="s">
        <v>139</v>
      </c>
      <c r="AQ240" t="s">
        <v>63</v>
      </c>
      <c r="AR240">
        <v>3</v>
      </c>
      <c r="AT240">
        <v>3</v>
      </c>
      <c r="AU240" t="s">
        <v>103</v>
      </c>
      <c r="AV240" t="s">
        <v>91</v>
      </c>
      <c r="AW240" t="s">
        <v>104</v>
      </c>
      <c r="AX240" t="s">
        <v>152</v>
      </c>
      <c r="AY240">
        <v>21</v>
      </c>
      <c r="AZ240">
        <v>112</v>
      </c>
      <c r="BA240">
        <v>120</v>
      </c>
      <c r="BB240">
        <v>2</v>
      </c>
    </row>
    <row r="241" spans="1:54" x14ac:dyDescent="0.25">
      <c r="A241" t="s">
        <v>646</v>
      </c>
      <c r="B241">
        <v>259</v>
      </c>
      <c r="C241" t="s">
        <v>48</v>
      </c>
      <c r="D241">
        <v>3</v>
      </c>
      <c r="F241">
        <v>2</v>
      </c>
      <c r="G241" t="s">
        <v>129</v>
      </c>
      <c r="H241" t="s">
        <v>84</v>
      </c>
      <c r="I241" t="s">
        <v>51</v>
      </c>
      <c r="J241" t="s">
        <v>131</v>
      </c>
      <c r="K241" t="s">
        <v>33</v>
      </c>
      <c r="L241">
        <v>2</v>
      </c>
      <c r="N241">
        <v>1</v>
      </c>
      <c r="O241" t="s">
        <v>46</v>
      </c>
      <c r="P241" t="s">
        <v>35</v>
      </c>
      <c r="Q241" t="s">
        <v>36</v>
      </c>
      <c r="R241" t="s">
        <v>136</v>
      </c>
      <c r="S241" t="s">
        <v>38</v>
      </c>
      <c r="T241">
        <v>1</v>
      </c>
      <c r="U241">
        <v>1</v>
      </c>
      <c r="V241">
        <v>1</v>
      </c>
      <c r="W241" t="s">
        <v>155</v>
      </c>
      <c r="X241" t="s">
        <v>70</v>
      </c>
      <c r="AA241" t="s">
        <v>56</v>
      </c>
      <c r="AB241">
        <v>3</v>
      </c>
      <c r="AD241">
        <v>1</v>
      </c>
      <c r="AE241" t="s">
        <v>57</v>
      </c>
      <c r="AF241" t="s">
        <v>125</v>
      </c>
      <c r="AG241" t="s">
        <v>126</v>
      </c>
      <c r="AH241" t="s">
        <v>88</v>
      </c>
      <c r="AI241" t="s">
        <v>45</v>
      </c>
      <c r="AJ241">
        <v>1</v>
      </c>
      <c r="AL241">
        <v>1</v>
      </c>
      <c r="AM241" t="s">
        <v>143</v>
      </c>
      <c r="AQ241" t="s">
        <v>63</v>
      </c>
      <c r="AR241">
        <v>1</v>
      </c>
      <c r="AT241">
        <v>1</v>
      </c>
      <c r="AU241" t="s">
        <v>103</v>
      </c>
      <c r="AV241" t="s">
        <v>95</v>
      </c>
      <c r="AY241">
        <v>17</v>
      </c>
      <c r="AZ241">
        <v>103</v>
      </c>
      <c r="BA241">
        <v>120</v>
      </c>
      <c r="BB241">
        <v>2</v>
      </c>
    </row>
    <row r="242" spans="1:54" x14ac:dyDescent="0.25">
      <c r="A242" t="s">
        <v>647</v>
      </c>
      <c r="B242">
        <v>200</v>
      </c>
      <c r="C242" t="s">
        <v>53</v>
      </c>
      <c r="D242">
        <v>3</v>
      </c>
      <c r="E242">
        <v>1</v>
      </c>
      <c r="F242">
        <v>2</v>
      </c>
      <c r="G242" t="s">
        <v>54</v>
      </c>
      <c r="H242" t="s">
        <v>83</v>
      </c>
      <c r="I242" t="s">
        <v>117</v>
      </c>
      <c r="K242" t="s">
        <v>63</v>
      </c>
      <c r="L242">
        <v>2</v>
      </c>
      <c r="N242">
        <v>2</v>
      </c>
      <c r="O242" t="s">
        <v>72</v>
      </c>
      <c r="S242" t="s">
        <v>38</v>
      </c>
      <c r="T242">
        <v>1</v>
      </c>
      <c r="U242">
        <v>1</v>
      </c>
      <c r="V242">
        <v>2</v>
      </c>
      <c r="W242" t="s">
        <v>39</v>
      </c>
      <c r="X242" t="s">
        <v>40</v>
      </c>
      <c r="AA242" t="s">
        <v>56</v>
      </c>
      <c r="AB242">
        <v>1</v>
      </c>
      <c r="AD242">
        <v>1</v>
      </c>
      <c r="AE242" t="s">
        <v>57</v>
      </c>
      <c r="AF242" t="s">
        <v>125</v>
      </c>
      <c r="AG242" t="s">
        <v>87</v>
      </c>
      <c r="AI242" t="s">
        <v>48</v>
      </c>
      <c r="AJ242">
        <v>2</v>
      </c>
      <c r="AL242">
        <v>2</v>
      </c>
      <c r="AM242" t="s">
        <v>49</v>
      </c>
      <c r="AN242" t="s">
        <v>84</v>
      </c>
      <c r="AQ242" t="s">
        <v>33</v>
      </c>
      <c r="AR242">
        <v>1</v>
      </c>
      <c r="AT242">
        <v>2</v>
      </c>
      <c r="AU242" t="s">
        <v>65</v>
      </c>
      <c r="AV242" t="s">
        <v>66</v>
      </c>
      <c r="AW242" t="s">
        <v>134</v>
      </c>
      <c r="AY242">
        <v>17</v>
      </c>
      <c r="AZ242">
        <v>51</v>
      </c>
      <c r="BA242">
        <v>120</v>
      </c>
      <c r="BB242">
        <v>2</v>
      </c>
    </row>
    <row r="243" spans="1:54" x14ac:dyDescent="0.25">
      <c r="A243" t="s">
        <v>648</v>
      </c>
      <c r="B243">
        <v>260</v>
      </c>
      <c r="C243" t="s">
        <v>48</v>
      </c>
      <c r="D243">
        <v>2</v>
      </c>
      <c r="F243">
        <v>2</v>
      </c>
      <c r="G243" t="s">
        <v>129</v>
      </c>
      <c r="H243" t="s">
        <v>71</v>
      </c>
      <c r="I243" t="s">
        <v>130</v>
      </c>
      <c r="J243" t="s">
        <v>52</v>
      </c>
      <c r="K243" t="s">
        <v>43</v>
      </c>
      <c r="L243">
        <v>1</v>
      </c>
      <c r="N243">
        <v>1</v>
      </c>
      <c r="O243" t="s">
        <v>44</v>
      </c>
      <c r="P243" t="s">
        <v>99</v>
      </c>
      <c r="Q243" t="s">
        <v>75</v>
      </c>
      <c r="S243" t="s">
        <v>38</v>
      </c>
      <c r="T243">
        <v>2</v>
      </c>
      <c r="U243">
        <v>2</v>
      </c>
      <c r="V243">
        <v>2</v>
      </c>
      <c r="W243" t="s">
        <v>39</v>
      </c>
      <c r="X243" t="s">
        <v>70</v>
      </c>
      <c r="Y243" t="s">
        <v>157</v>
      </c>
      <c r="Z243" t="s">
        <v>158</v>
      </c>
      <c r="AA243" t="s">
        <v>56</v>
      </c>
      <c r="AB243">
        <v>2</v>
      </c>
      <c r="AD243">
        <v>1</v>
      </c>
      <c r="AE243" t="s">
        <v>57</v>
      </c>
      <c r="AF243" t="s">
        <v>124</v>
      </c>
      <c r="AI243" t="s">
        <v>45</v>
      </c>
      <c r="AJ243">
        <v>2</v>
      </c>
      <c r="AL243">
        <v>1</v>
      </c>
      <c r="AM243" t="s">
        <v>143</v>
      </c>
      <c r="AN243" t="s">
        <v>144</v>
      </c>
      <c r="AQ243" t="s">
        <v>63</v>
      </c>
      <c r="AR243">
        <v>2</v>
      </c>
      <c r="AT243">
        <v>3</v>
      </c>
      <c r="AU243" t="s">
        <v>72</v>
      </c>
      <c r="AV243" t="s">
        <v>95</v>
      </c>
      <c r="AW243" t="s">
        <v>151</v>
      </c>
      <c r="AX243" t="s">
        <v>152</v>
      </c>
      <c r="AY243">
        <v>23</v>
      </c>
      <c r="AZ243">
        <v>84</v>
      </c>
      <c r="BA243">
        <v>120</v>
      </c>
      <c r="BB243">
        <v>2</v>
      </c>
    </row>
    <row r="244" spans="1:54" x14ac:dyDescent="0.25">
      <c r="A244" t="s">
        <v>649</v>
      </c>
      <c r="B244">
        <v>201</v>
      </c>
      <c r="C244" t="s">
        <v>56</v>
      </c>
      <c r="D244">
        <v>3</v>
      </c>
      <c r="F244">
        <v>3</v>
      </c>
      <c r="G244" t="s">
        <v>57</v>
      </c>
      <c r="H244" t="s">
        <v>124</v>
      </c>
      <c r="I244" t="s">
        <v>87</v>
      </c>
      <c r="J244" t="s">
        <v>88</v>
      </c>
      <c r="K244" t="s">
        <v>48</v>
      </c>
      <c r="L244">
        <v>2</v>
      </c>
      <c r="N244">
        <v>1</v>
      </c>
      <c r="O244" t="s">
        <v>49</v>
      </c>
      <c r="S244" t="s">
        <v>43</v>
      </c>
      <c r="T244">
        <v>3</v>
      </c>
      <c r="V244">
        <v>2</v>
      </c>
      <c r="W244" t="s">
        <v>73</v>
      </c>
      <c r="X244" t="s">
        <v>99</v>
      </c>
      <c r="Y244" t="s">
        <v>100</v>
      </c>
      <c r="Z244" t="s">
        <v>142</v>
      </c>
      <c r="AA244" t="s">
        <v>53</v>
      </c>
      <c r="AB244">
        <v>3</v>
      </c>
      <c r="AC244">
        <v>1</v>
      </c>
      <c r="AD244">
        <v>3</v>
      </c>
      <c r="AE244" t="s">
        <v>54</v>
      </c>
      <c r="AF244" t="s">
        <v>83</v>
      </c>
      <c r="AG244" t="s">
        <v>97</v>
      </c>
      <c r="AI244" t="s">
        <v>63</v>
      </c>
      <c r="AJ244">
        <v>3</v>
      </c>
      <c r="AL244">
        <v>3</v>
      </c>
      <c r="AM244" t="s">
        <v>72</v>
      </c>
      <c r="AN244" t="s">
        <v>149</v>
      </c>
      <c r="AO244" t="s">
        <v>151</v>
      </c>
      <c r="AP244" t="s">
        <v>153</v>
      </c>
      <c r="AQ244" t="s">
        <v>38</v>
      </c>
      <c r="AR244">
        <v>1</v>
      </c>
      <c r="AS244">
        <v>1</v>
      </c>
      <c r="AT244">
        <v>1</v>
      </c>
      <c r="AU244" t="s">
        <v>39</v>
      </c>
      <c r="AV244" t="s">
        <v>40</v>
      </c>
      <c r="AY244">
        <v>29</v>
      </c>
      <c r="AZ244">
        <v>83</v>
      </c>
      <c r="BA244">
        <v>120</v>
      </c>
      <c r="BB244">
        <v>2</v>
      </c>
    </row>
    <row r="245" spans="1:54" x14ac:dyDescent="0.25">
      <c r="A245" t="s">
        <v>650</v>
      </c>
      <c r="B245">
        <v>261</v>
      </c>
      <c r="C245" t="s">
        <v>56</v>
      </c>
      <c r="D245">
        <v>3</v>
      </c>
      <c r="F245">
        <v>3</v>
      </c>
      <c r="G245" t="s">
        <v>68</v>
      </c>
      <c r="H245" t="s">
        <v>124</v>
      </c>
      <c r="I245" t="s">
        <v>85</v>
      </c>
      <c r="J245" t="s">
        <v>128</v>
      </c>
      <c r="K245" t="s">
        <v>45</v>
      </c>
      <c r="L245">
        <v>2</v>
      </c>
      <c r="N245">
        <v>2</v>
      </c>
      <c r="O245" t="s">
        <v>143</v>
      </c>
      <c r="P245" t="s">
        <v>144</v>
      </c>
      <c r="Q245" t="s">
        <v>102</v>
      </c>
      <c r="S245" t="s">
        <v>63</v>
      </c>
      <c r="T245">
        <v>1</v>
      </c>
      <c r="V245">
        <v>1</v>
      </c>
      <c r="W245" t="s">
        <v>148</v>
      </c>
      <c r="X245" t="s">
        <v>95</v>
      </c>
      <c r="Y245" t="s">
        <v>104</v>
      </c>
      <c r="AA245" t="s">
        <v>33</v>
      </c>
      <c r="AB245">
        <v>1</v>
      </c>
      <c r="AD245">
        <v>3</v>
      </c>
      <c r="AE245" t="s">
        <v>34</v>
      </c>
      <c r="AF245" t="s">
        <v>35</v>
      </c>
      <c r="AI245" t="s">
        <v>43</v>
      </c>
      <c r="AJ245">
        <v>3</v>
      </c>
      <c r="AL245">
        <v>1</v>
      </c>
      <c r="AM245" t="s">
        <v>138</v>
      </c>
      <c r="AN245" t="s">
        <v>99</v>
      </c>
      <c r="AQ245" t="s">
        <v>38</v>
      </c>
      <c r="AR245">
        <v>3</v>
      </c>
      <c r="AS245">
        <v>2</v>
      </c>
      <c r="AT245">
        <v>2</v>
      </c>
      <c r="AU245" t="s">
        <v>67</v>
      </c>
      <c r="AV245" t="s">
        <v>96</v>
      </c>
      <c r="AW245" t="s">
        <v>41</v>
      </c>
      <c r="AX245" t="s">
        <v>159</v>
      </c>
      <c r="AY245">
        <v>26</v>
      </c>
      <c r="AZ245">
        <v>89</v>
      </c>
      <c r="BA245">
        <v>120</v>
      </c>
      <c r="BB245">
        <v>2</v>
      </c>
    </row>
    <row r="246" spans="1:54" x14ac:dyDescent="0.25">
      <c r="A246" t="s">
        <v>651</v>
      </c>
      <c r="B246">
        <v>202</v>
      </c>
      <c r="C246" t="s">
        <v>56</v>
      </c>
      <c r="D246">
        <v>2</v>
      </c>
      <c r="F246">
        <v>1</v>
      </c>
      <c r="G246" t="s">
        <v>57</v>
      </c>
      <c r="H246" t="s">
        <v>69</v>
      </c>
      <c r="I246" t="s">
        <v>85</v>
      </c>
      <c r="K246" t="s">
        <v>48</v>
      </c>
      <c r="L246">
        <v>3</v>
      </c>
      <c r="N246">
        <v>3</v>
      </c>
      <c r="O246" t="s">
        <v>49</v>
      </c>
      <c r="P246" t="s">
        <v>84</v>
      </c>
      <c r="Q246" t="s">
        <v>130</v>
      </c>
      <c r="R246" t="s">
        <v>52</v>
      </c>
      <c r="S246" t="s">
        <v>45</v>
      </c>
      <c r="T246">
        <v>1</v>
      </c>
      <c r="V246">
        <v>1</v>
      </c>
      <c r="W246" t="s">
        <v>47</v>
      </c>
      <c r="X246" t="s">
        <v>92</v>
      </c>
      <c r="Y246" t="s">
        <v>145</v>
      </c>
      <c r="AA246" t="s">
        <v>53</v>
      </c>
      <c r="AB246">
        <v>2</v>
      </c>
      <c r="AC246">
        <v>1</v>
      </c>
      <c r="AD246">
        <v>2</v>
      </c>
      <c r="AE246" t="s">
        <v>54</v>
      </c>
      <c r="AI246" t="s">
        <v>63</v>
      </c>
      <c r="AJ246">
        <v>3</v>
      </c>
      <c r="AL246">
        <v>3</v>
      </c>
      <c r="AM246" t="s">
        <v>103</v>
      </c>
      <c r="AN246" t="s">
        <v>149</v>
      </c>
      <c r="AQ246" t="s">
        <v>38</v>
      </c>
      <c r="AR246">
        <v>3</v>
      </c>
      <c r="AS246">
        <v>3</v>
      </c>
      <c r="AT246">
        <v>3</v>
      </c>
      <c r="AU246" t="s">
        <v>67</v>
      </c>
      <c r="AV246" t="s">
        <v>40</v>
      </c>
      <c r="AW246" t="s">
        <v>157</v>
      </c>
      <c r="AX246" t="s">
        <v>159</v>
      </c>
      <c r="AY246">
        <v>29</v>
      </c>
      <c r="AZ246">
        <v>106</v>
      </c>
      <c r="BA246">
        <v>120</v>
      </c>
      <c r="BB246">
        <v>2</v>
      </c>
    </row>
    <row r="247" spans="1:54" x14ac:dyDescent="0.25">
      <c r="A247" t="s">
        <v>652</v>
      </c>
      <c r="B247">
        <v>262</v>
      </c>
      <c r="C247" t="s">
        <v>56</v>
      </c>
      <c r="D247">
        <v>2</v>
      </c>
      <c r="F247">
        <v>1</v>
      </c>
      <c r="G247" t="s">
        <v>123</v>
      </c>
      <c r="H247" t="s">
        <v>124</v>
      </c>
      <c r="I247" t="s">
        <v>126</v>
      </c>
      <c r="K247" t="s">
        <v>45</v>
      </c>
      <c r="L247">
        <v>3</v>
      </c>
      <c r="N247">
        <v>1</v>
      </c>
      <c r="O247" t="s">
        <v>143</v>
      </c>
      <c r="P247" t="s">
        <v>144</v>
      </c>
      <c r="S247" t="s">
        <v>38</v>
      </c>
      <c r="T247">
        <v>2</v>
      </c>
      <c r="U247">
        <v>1</v>
      </c>
      <c r="V247">
        <v>1</v>
      </c>
      <c r="W247" t="s">
        <v>67</v>
      </c>
      <c r="X247" t="s">
        <v>40</v>
      </c>
      <c r="AA247" t="s">
        <v>48</v>
      </c>
      <c r="AB247">
        <v>1</v>
      </c>
      <c r="AD247">
        <v>1</v>
      </c>
      <c r="AE247" t="s">
        <v>129</v>
      </c>
      <c r="AI247" t="s">
        <v>33</v>
      </c>
      <c r="AJ247">
        <v>2</v>
      </c>
      <c r="AL247">
        <v>1</v>
      </c>
      <c r="AM247" t="s">
        <v>46</v>
      </c>
      <c r="AN247" t="s">
        <v>66</v>
      </c>
      <c r="AQ247" t="s">
        <v>43</v>
      </c>
      <c r="AR247">
        <v>2</v>
      </c>
      <c r="AT247">
        <v>1</v>
      </c>
      <c r="AU247" t="s">
        <v>73</v>
      </c>
      <c r="AV247" t="s">
        <v>139</v>
      </c>
      <c r="AW247" t="s">
        <v>140</v>
      </c>
      <c r="AX247" t="s">
        <v>141</v>
      </c>
      <c r="AY247">
        <v>14</v>
      </c>
      <c r="AZ247">
        <v>49</v>
      </c>
      <c r="BA247">
        <v>120</v>
      </c>
      <c r="BB247">
        <v>2</v>
      </c>
    </row>
    <row r="248" spans="1:54" x14ac:dyDescent="0.25">
      <c r="A248" t="s">
        <v>653</v>
      </c>
      <c r="B248">
        <v>203</v>
      </c>
      <c r="C248" t="s">
        <v>56</v>
      </c>
      <c r="D248">
        <v>2</v>
      </c>
      <c r="F248">
        <v>1</v>
      </c>
      <c r="G248" t="s">
        <v>57</v>
      </c>
      <c r="H248" t="s">
        <v>69</v>
      </c>
      <c r="I248" t="s">
        <v>85</v>
      </c>
      <c r="J248" t="s">
        <v>128</v>
      </c>
      <c r="K248" t="s">
        <v>33</v>
      </c>
      <c r="L248">
        <v>2</v>
      </c>
      <c r="N248">
        <v>1</v>
      </c>
      <c r="O248" t="s">
        <v>65</v>
      </c>
      <c r="S248" t="s">
        <v>43</v>
      </c>
      <c r="T248">
        <v>3</v>
      </c>
      <c r="V248">
        <v>2</v>
      </c>
      <c r="W248" t="s">
        <v>73</v>
      </c>
      <c r="X248" t="s">
        <v>99</v>
      </c>
      <c r="Y248" t="s">
        <v>75</v>
      </c>
      <c r="AA248" t="s">
        <v>53</v>
      </c>
      <c r="AB248">
        <v>1</v>
      </c>
      <c r="AC248">
        <v>3</v>
      </c>
      <c r="AD248">
        <v>3</v>
      </c>
      <c r="AE248" t="s">
        <v>54</v>
      </c>
      <c r="AF248" t="s">
        <v>83</v>
      </c>
      <c r="AG248" t="s">
        <v>97</v>
      </c>
      <c r="AI248" t="s">
        <v>63</v>
      </c>
      <c r="AJ248">
        <v>1</v>
      </c>
      <c r="AL248">
        <v>1</v>
      </c>
      <c r="AM248" t="s">
        <v>148</v>
      </c>
      <c r="AQ248" t="s">
        <v>38</v>
      </c>
      <c r="AR248">
        <v>1</v>
      </c>
      <c r="AS248">
        <v>1</v>
      </c>
      <c r="AT248">
        <v>2</v>
      </c>
      <c r="AU248" t="s">
        <v>67</v>
      </c>
      <c r="AV248" t="s">
        <v>96</v>
      </c>
      <c r="AY248">
        <v>18</v>
      </c>
      <c r="AZ248">
        <v>54</v>
      </c>
      <c r="BA248">
        <v>120</v>
      </c>
      <c r="BB248">
        <v>2</v>
      </c>
    </row>
    <row r="249" spans="1:54" x14ac:dyDescent="0.25">
      <c r="A249" t="s">
        <v>654</v>
      </c>
      <c r="B249">
        <v>263</v>
      </c>
      <c r="C249" t="s">
        <v>48</v>
      </c>
      <c r="D249">
        <v>2</v>
      </c>
      <c r="F249">
        <v>1</v>
      </c>
      <c r="G249" t="s">
        <v>89</v>
      </c>
      <c r="H249" t="s">
        <v>50</v>
      </c>
      <c r="K249" t="s">
        <v>33</v>
      </c>
      <c r="L249">
        <v>2</v>
      </c>
      <c r="N249">
        <v>1</v>
      </c>
      <c r="O249" t="s">
        <v>65</v>
      </c>
      <c r="S249" t="s">
        <v>63</v>
      </c>
      <c r="T249">
        <v>3</v>
      </c>
      <c r="V249">
        <v>3</v>
      </c>
      <c r="W249" t="s">
        <v>103</v>
      </c>
      <c r="X249" t="s">
        <v>149</v>
      </c>
      <c r="Y249" t="s">
        <v>104</v>
      </c>
      <c r="Z249" t="s">
        <v>153</v>
      </c>
      <c r="AA249" t="s">
        <v>56</v>
      </c>
      <c r="AB249">
        <v>3</v>
      </c>
      <c r="AD249">
        <v>3</v>
      </c>
      <c r="AE249" t="s">
        <v>57</v>
      </c>
      <c r="AF249" t="s">
        <v>69</v>
      </c>
      <c r="AG249" t="s">
        <v>87</v>
      </c>
      <c r="AH249" t="s">
        <v>88</v>
      </c>
      <c r="AI249" t="s">
        <v>45</v>
      </c>
      <c r="AJ249">
        <v>3</v>
      </c>
      <c r="AL249">
        <v>1</v>
      </c>
      <c r="AM249" t="s">
        <v>47</v>
      </c>
      <c r="AN249" t="s">
        <v>92</v>
      </c>
      <c r="AO249" t="s">
        <v>102</v>
      </c>
      <c r="AQ249" t="s">
        <v>38</v>
      </c>
      <c r="AR249">
        <v>1</v>
      </c>
      <c r="AS249">
        <v>2</v>
      </c>
      <c r="AT249">
        <v>2</v>
      </c>
      <c r="AU249" t="s">
        <v>39</v>
      </c>
      <c r="AV249" t="s">
        <v>40</v>
      </c>
      <c r="AW249" t="s">
        <v>156</v>
      </c>
      <c r="AY249">
        <v>25</v>
      </c>
      <c r="AZ249">
        <v>113</v>
      </c>
      <c r="BA249">
        <v>120</v>
      </c>
      <c r="BB249">
        <v>2</v>
      </c>
    </row>
    <row r="250" spans="1:54" x14ac:dyDescent="0.25">
      <c r="A250" t="s">
        <v>655</v>
      </c>
      <c r="B250">
        <v>204</v>
      </c>
      <c r="C250" t="s">
        <v>53</v>
      </c>
      <c r="D250">
        <v>3</v>
      </c>
      <c r="E250">
        <v>2</v>
      </c>
      <c r="F250">
        <v>3</v>
      </c>
      <c r="G250" t="s">
        <v>54</v>
      </c>
      <c r="H250" t="s">
        <v>55</v>
      </c>
      <c r="I250" t="s">
        <v>117</v>
      </c>
      <c r="J250" t="s">
        <v>98</v>
      </c>
      <c r="K250" t="s">
        <v>63</v>
      </c>
      <c r="L250">
        <v>1</v>
      </c>
      <c r="N250">
        <v>1</v>
      </c>
      <c r="O250" t="s">
        <v>148</v>
      </c>
      <c r="P250" t="s">
        <v>95</v>
      </c>
      <c r="Q250" t="s">
        <v>150</v>
      </c>
      <c r="S250" t="s">
        <v>38</v>
      </c>
      <c r="T250">
        <v>2</v>
      </c>
      <c r="U250">
        <v>1</v>
      </c>
      <c r="V250">
        <v>2</v>
      </c>
      <c r="W250" t="s">
        <v>67</v>
      </c>
      <c r="X250" t="s">
        <v>96</v>
      </c>
      <c r="Y250" t="s">
        <v>41</v>
      </c>
      <c r="AA250" t="s">
        <v>56</v>
      </c>
      <c r="AB250">
        <v>3</v>
      </c>
      <c r="AD250">
        <v>2</v>
      </c>
      <c r="AE250" t="s">
        <v>57</v>
      </c>
      <c r="AF250" t="s">
        <v>125</v>
      </c>
      <c r="AG250" t="s">
        <v>85</v>
      </c>
      <c r="AH250" t="s">
        <v>88</v>
      </c>
      <c r="AI250" t="s">
        <v>33</v>
      </c>
      <c r="AJ250">
        <v>2</v>
      </c>
      <c r="AL250">
        <v>1</v>
      </c>
      <c r="AM250" t="s">
        <v>65</v>
      </c>
      <c r="AQ250" t="s">
        <v>45</v>
      </c>
      <c r="AR250">
        <v>2</v>
      </c>
      <c r="AT250">
        <v>2</v>
      </c>
      <c r="AU250" t="s">
        <v>143</v>
      </c>
      <c r="AY250">
        <v>23</v>
      </c>
      <c r="AZ250">
        <v>92</v>
      </c>
      <c r="BA250">
        <v>120</v>
      </c>
      <c r="BB250">
        <v>2</v>
      </c>
    </row>
    <row r="251" spans="1:54" x14ac:dyDescent="0.25">
      <c r="A251" t="s">
        <v>656</v>
      </c>
      <c r="B251">
        <v>264</v>
      </c>
      <c r="C251" t="s">
        <v>56</v>
      </c>
      <c r="D251">
        <v>3</v>
      </c>
      <c r="F251">
        <v>1</v>
      </c>
      <c r="G251" t="s">
        <v>57</v>
      </c>
      <c r="H251" t="s">
        <v>125</v>
      </c>
      <c r="I251" t="s">
        <v>85</v>
      </c>
      <c r="J251" t="s">
        <v>88</v>
      </c>
      <c r="K251" t="s">
        <v>45</v>
      </c>
      <c r="L251">
        <v>1</v>
      </c>
      <c r="N251">
        <v>1</v>
      </c>
      <c r="O251" t="s">
        <v>143</v>
      </c>
      <c r="S251" t="s">
        <v>38</v>
      </c>
      <c r="T251">
        <v>3</v>
      </c>
      <c r="U251">
        <v>2</v>
      </c>
      <c r="V251">
        <v>1</v>
      </c>
      <c r="W251" t="s">
        <v>67</v>
      </c>
      <c r="X251" t="s">
        <v>70</v>
      </c>
      <c r="Y251" t="s">
        <v>157</v>
      </c>
      <c r="Z251" t="s">
        <v>42</v>
      </c>
      <c r="AA251" t="s">
        <v>48</v>
      </c>
      <c r="AB251">
        <v>1</v>
      </c>
      <c r="AD251">
        <v>1</v>
      </c>
      <c r="AE251" t="s">
        <v>129</v>
      </c>
      <c r="AF251" t="s">
        <v>84</v>
      </c>
      <c r="AG251" t="s">
        <v>130</v>
      </c>
      <c r="AI251" t="s">
        <v>43</v>
      </c>
      <c r="AJ251">
        <v>1</v>
      </c>
      <c r="AL251">
        <v>1</v>
      </c>
      <c r="AM251" t="s">
        <v>73</v>
      </c>
      <c r="AQ251" t="s">
        <v>63</v>
      </c>
      <c r="AR251">
        <v>2</v>
      </c>
      <c r="AT251">
        <v>1</v>
      </c>
      <c r="AU251" t="s">
        <v>72</v>
      </c>
      <c r="AV251" t="s">
        <v>149</v>
      </c>
      <c r="AW251" t="s">
        <v>104</v>
      </c>
      <c r="AX251" t="s">
        <v>154</v>
      </c>
      <c r="AY251">
        <v>17</v>
      </c>
      <c r="AZ251">
        <v>86</v>
      </c>
      <c r="BA251">
        <v>120</v>
      </c>
      <c r="BB251">
        <v>2</v>
      </c>
    </row>
    <row r="252" spans="1:54" x14ac:dyDescent="0.25">
      <c r="A252" t="s">
        <v>657</v>
      </c>
      <c r="B252">
        <v>205</v>
      </c>
      <c r="C252" t="s">
        <v>53</v>
      </c>
      <c r="D252">
        <v>3</v>
      </c>
      <c r="E252">
        <v>3</v>
      </c>
      <c r="F252">
        <v>3</v>
      </c>
      <c r="G252" t="s">
        <v>115</v>
      </c>
      <c r="H252" t="s">
        <v>83</v>
      </c>
      <c r="I252" t="s">
        <v>117</v>
      </c>
      <c r="J252" t="s">
        <v>118</v>
      </c>
      <c r="K252" t="s">
        <v>63</v>
      </c>
      <c r="L252">
        <v>1</v>
      </c>
      <c r="N252">
        <v>1</v>
      </c>
      <c r="O252" t="s">
        <v>72</v>
      </c>
      <c r="P252" t="s">
        <v>95</v>
      </c>
      <c r="S252" t="s">
        <v>38</v>
      </c>
      <c r="T252">
        <v>1</v>
      </c>
      <c r="U252">
        <v>1</v>
      </c>
      <c r="V252">
        <v>2</v>
      </c>
      <c r="W252" t="s">
        <v>67</v>
      </c>
      <c r="AA252" t="s">
        <v>56</v>
      </c>
      <c r="AB252">
        <v>1</v>
      </c>
      <c r="AD252">
        <v>2</v>
      </c>
      <c r="AE252" t="s">
        <v>57</v>
      </c>
      <c r="AF252" t="s">
        <v>124</v>
      </c>
      <c r="AG252" t="s">
        <v>85</v>
      </c>
      <c r="AI252" t="s">
        <v>43</v>
      </c>
      <c r="AJ252">
        <v>1</v>
      </c>
      <c r="AL252">
        <v>1</v>
      </c>
      <c r="AM252" t="s">
        <v>73</v>
      </c>
      <c r="AN252" t="s">
        <v>99</v>
      </c>
      <c r="AO252" t="s">
        <v>75</v>
      </c>
      <c r="AQ252" t="s">
        <v>45</v>
      </c>
      <c r="AR252">
        <v>3</v>
      </c>
      <c r="AT252">
        <v>3</v>
      </c>
      <c r="AU252" t="s">
        <v>47</v>
      </c>
      <c r="AV252" t="s">
        <v>76</v>
      </c>
      <c r="AW252" t="s">
        <v>93</v>
      </c>
      <c r="AX252" t="s">
        <v>94</v>
      </c>
      <c r="AY252">
        <v>25</v>
      </c>
      <c r="AZ252">
        <v>100</v>
      </c>
      <c r="BA252">
        <v>120</v>
      </c>
      <c r="BB252">
        <v>2</v>
      </c>
    </row>
    <row r="253" spans="1:54" x14ac:dyDescent="0.25">
      <c r="A253" t="s">
        <v>658</v>
      </c>
      <c r="B253">
        <v>265</v>
      </c>
      <c r="C253" t="s">
        <v>33</v>
      </c>
      <c r="D253">
        <v>1</v>
      </c>
      <c r="F253">
        <v>3</v>
      </c>
      <c r="G253" t="s">
        <v>46</v>
      </c>
      <c r="K253" t="s">
        <v>43</v>
      </c>
      <c r="L253">
        <v>2</v>
      </c>
      <c r="N253">
        <v>1</v>
      </c>
      <c r="O253" t="s">
        <v>73</v>
      </c>
      <c r="P253" t="s">
        <v>74</v>
      </c>
      <c r="S253" t="s">
        <v>63</v>
      </c>
      <c r="T253">
        <v>3</v>
      </c>
      <c r="V253">
        <v>3</v>
      </c>
      <c r="W253" t="s">
        <v>148</v>
      </c>
      <c r="X253" t="s">
        <v>149</v>
      </c>
      <c r="Y253" t="s">
        <v>104</v>
      </c>
      <c r="Z253" t="s">
        <v>152</v>
      </c>
      <c r="AA253" t="s">
        <v>56</v>
      </c>
      <c r="AB253">
        <v>3</v>
      </c>
      <c r="AD253">
        <v>1</v>
      </c>
      <c r="AE253" t="s">
        <v>68</v>
      </c>
      <c r="AF253" t="s">
        <v>125</v>
      </c>
      <c r="AG253" t="s">
        <v>126</v>
      </c>
      <c r="AH253" t="s">
        <v>127</v>
      </c>
      <c r="AI253" t="s">
        <v>45</v>
      </c>
      <c r="AJ253">
        <v>3</v>
      </c>
      <c r="AL253">
        <v>1</v>
      </c>
      <c r="AM253" t="s">
        <v>143</v>
      </c>
      <c r="AN253" t="s">
        <v>92</v>
      </c>
      <c r="AO253" t="s">
        <v>145</v>
      </c>
      <c r="AP253" t="s">
        <v>147</v>
      </c>
      <c r="AQ253" t="s">
        <v>38</v>
      </c>
      <c r="AR253">
        <v>1</v>
      </c>
      <c r="AS253">
        <v>2</v>
      </c>
      <c r="AT253">
        <v>1</v>
      </c>
      <c r="AU253" t="s">
        <v>67</v>
      </c>
      <c r="AV253" t="s">
        <v>40</v>
      </c>
      <c r="AY253">
        <v>23</v>
      </c>
      <c r="AZ253">
        <v>82</v>
      </c>
      <c r="BA253">
        <v>120</v>
      </c>
      <c r="BB253">
        <v>2</v>
      </c>
    </row>
    <row r="254" spans="1:54" x14ac:dyDescent="0.25">
      <c r="A254" t="s">
        <v>659</v>
      </c>
      <c r="B254">
        <v>206</v>
      </c>
      <c r="C254" t="s">
        <v>53</v>
      </c>
      <c r="D254">
        <v>3</v>
      </c>
      <c r="E254">
        <v>1</v>
      </c>
      <c r="F254">
        <v>2</v>
      </c>
      <c r="G254" t="s">
        <v>54</v>
      </c>
      <c r="H254" t="s">
        <v>83</v>
      </c>
      <c r="K254" t="s">
        <v>63</v>
      </c>
      <c r="L254">
        <v>1</v>
      </c>
      <c r="N254">
        <v>1</v>
      </c>
      <c r="O254" t="s">
        <v>148</v>
      </c>
      <c r="P254" t="s">
        <v>95</v>
      </c>
      <c r="Q254" t="s">
        <v>151</v>
      </c>
      <c r="S254" t="s">
        <v>38</v>
      </c>
      <c r="T254">
        <v>1</v>
      </c>
      <c r="U254">
        <v>1</v>
      </c>
      <c r="V254">
        <v>2</v>
      </c>
      <c r="W254" t="s">
        <v>67</v>
      </c>
      <c r="AA254" t="s">
        <v>48</v>
      </c>
      <c r="AB254">
        <v>1</v>
      </c>
      <c r="AD254">
        <v>2</v>
      </c>
      <c r="AE254" t="s">
        <v>49</v>
      </c>
      <c r="AF254" t="s">
        <v>71</v>
      </c>
      <c r="AG254" t="s">
        <v>90</v>
      </c>
      <c r="AH254" t="s">
        <v>52</v>
      </c>
      <c r="AI254" t="s">
        <v>33</v>
      </c>
      <c r="AJ254">
        <v>1</v>
      </c>
      <c r="AL254">
        <v>1</v>
      </c>
      <c r="AM254" t="s">
        <v>65</v>
      </c>
      <c r="AN254" t="s">
        <v>133</v>
      </c>
      <c r="AQ254" t="s">
        <v>43</v>
      </c>
      <c r="AR254">
        <v>1</v>
      </c>
      <c r="AT254">
        <v>3</v>
      </c>
      <c r="AU254" t="s">
        <v>44</v>
      </c>
      <c r="AV254" t="s">
        <v>99</v>
      </c>
      <c r="AW254" t="s">
        <v>140</v>
      </c>
      <c r="AX254" t="s">
        <v>142</v>
      </c>
      <c r="AY254">
        <v>17</v>
      </c>
      <c r="AZ254">
        <v>73</v>
      </c>
      <c r="BA254">
        <v>120</v>
      </c>
      <c r="BB254">
        <v>2</v>
      </c>
    </row>
    <row r="255" spans="1:54" x14ac:dyDescent="0.25">
      <c r="A255" t="s">
        <v>660</v>
      </c>
      <c r="B255">
        <v>266</v>
      </c>
      <c r="C255" t="s">
        <v>56</v>
      </c>
      <c r="D255">
        <v>1</v>
      </c>
      <c r="F255">
        <v>1</v>
      </c>
      <c r="G255" t="s">
        <v>123</v>
      </c>
      <c r="H255" t="s">
        <v>69</v>
      </c>
      <c r="I255" t="s">
        <v>87</v>
      </c>
      <c r="K255" t="s">
        <v>63</v>
      </c>
      <c r="L255">
        <v>3</v>
      </c>
      <c r="N255">
        <v>3</v>
      </c>
      <c r="O255" t="s">
        <v>148</v>
      </c>
      <c r="P255" t="s">
        <v>95</v>
      </c>
      <c r="Q255" t="s">
        <v>104</v>
      </c>
      <c r="R255" t="s">
        <v>152</v>
      </c>
      <c r="S255" t="s">
        <v>38</v>
      </c>
      <c r="T255">
        <v>1</v>
      </c>
      <c r="U255">
        <v>1</v>
      </c>
      <c r="V255">
        <v>1</v>
      </c>
      <c r="W255" t="s">
        <v>39</v>
      </c>
      <c r="X255" t="s">
        <v>70</v>
      </c>
      <c r="Y255" t="s">
        <v>156</v>
      </c>
      <c r="AA255" t="s">
        <v>48</v>
      </c>
      <c r="AB255">
        <v>3</v>
      </c>
      <c r="AD255">
        <v>3</v>
      </c>
      <c r="AE255" t="s">
        <v>49</v>
      </c>
      <c r="AF255" t="s">
        <v>84</v>
      </c>
      <c r="AG255" t="s">
        <v>130</v>
      </c>
      <c r="AH255" t="s">
        <v>131</v>
      </c>
      <c r="AI255" t="s">
        <v>33</v>
      </c>
      <c r="AJ255">
        <v>2</v>
      </c>
      <c r="AL255">
        <v>1</v>
      </c>
      <c r="AM255" t="s">
        <v>46</v>
      </c>
      <c r="AN255" t="s">
        <v>35</v>
      </c>
      <c r="AO255" t="s">
        <v>36</v>
      </c>
      <c r="AP255" t="s">
        <v>37</v>
      </c>
      <c r="AQ255" t="s">
        <v>43</v>
      </c>
      <c r="AR255">
        <v>1</v>
      </c>
      <c r="AT255">
        <v>1</v>
      </c>
      <c r="AU255" t="s">
        <v>138</v>
      </c>
      <c r="AV255" t="s">
        <v>99</v>
      </c>
      <c r="AW255" t="s">
        <v>100</v>
      </c>
      <c r="AY255">
        <v>26</v>
      </c>
      <c r="AZ255">
        <v>94</v>
      </c>
      <c r="BA255">
        <v>120</v>
      </c>
      <c r="BB255">
        <v>2</v>
      </c>
    </row>
    <row r="256" spans="1:54" x14ac:dyDescent="0.25">
      <c r="A256" t="s">
        <v>661</v>
      </c>
      <c r="B256">
        <v>207</v>
      </c>
      <c r="C256" t="s">
        <v>53</v>
      </c>
      <c r="D256">
        <v>3</v>
      </c>
      <c r="E256">
        <v>3</v>
      </c>
      <c r="F256">
        <v>3</v>
      </c>
      <c r="G256" t="s">
        <v>54</v>
      </c>
      <c r="H256" t="s">
        <v>83</v>
      </c>
      <c r="K256" t="s">
        <v>63</v>
      </c>
      <c r="L256">
        <v>2</v>
      </c>
      <c r="N256">
        <v>2</v>
      </c>
      <c r="O256" t="s">
        <v>72</v>
      </c>
      <c r="P256" t="s">
        <v>149</v>
      </c>
      <c r="Q256" t="s">
        <v>151</v>
      </c>
      <c r="S256" t="s">
        <v>38</v>
      </c>
      <c r="T256">
        <v>1</v>
      </c>
      <c r="U256">
        <v>1</v>
      </c>
      <c r="V256">
        <v>1</v>
      </c>
      <c r="W256" t="s">
        <v>39</v>
      </c>
      <c r="X256" t="s">
        <v>70</v>
      </c>
      <c r="AA256" t="s">
        <v>48</v>
      </c>
      <c r="AB256">
        <v>2</v>
      </c>
      <c r="AD256">
        <v>1</v>
      </c>
      <c r="AE256" t="s">
        <v>49</v>
      </c>
      <c r="AF256" t="s">
        <v>84</v>
      </c>
      <c r="AI256" t="s">
        <v>33</v>
      </c>
      <c r="AJ256">
        <v>3</v>
      </c>
      <c r="AL256">
        <v>2</v>
      </c>
      <c r="AM256" t="s">
        <v>65</v>
      </c>
      <c r="AN256" t="s">
        <v>35</v>
      </c>
      <c r="AO256" t="s">
        <v>135</v>
      </c>
      <c r="AP256" t="s">
        <v>136</v>
      </c>
      <c r="AQ256" t="s">
        <v>45</v>
      </c>
      <c r="AR256">
        <v>2</v>
      </c>
      <c r="AT256">
        <v>1</v>
      </c>
      <c r="AU256" t="s">
        <v>47</v>
      </c>
      <c r="AV256" t="s">
        <v>92</v>
      </c>
      <c r="AW256" t="s">
        <v>93</v>
      </c>
      <c r="AY256">
        <v>23</v>
      </c>
      <c r="AZ256">
        <v>90</v>
      </c>
      <c r="BA256">
        <v>120</v>
      </c>
      <c r="BB256">
        <v>2</v>
      </c>
    </row>
    <row r="257" spans="1:54" x14ac:dyDescent="0.25">
      <c r="A257" t="s">
        <v>662</v>
      </c>
      <c r="B257">
        <v>208</v>
      </c>
      <c r="C257" t="s">
        <v>53</v>
      </c>
      <c r="D257">
        <v>3</v>
      </c>
      <c r="E257">
        <v>1</v>
      </c>
      <c r="F257">
        <v>1</v>
      </c>
      <c r="G257" t="s">
        <v>54</v>
      </c>
      <c r="K257" t="s">
        <v>63</v>
      </c>
      <c r="L257">
        <v>1</v>
      </c>
      <c r="N257">
        <v>1</v>
      </c>
      <c r="O257" t="s">
        <v>148</v>
      </c>
      <c r="P257" t="s">
        <v>95</v>
      </c>
      <c r="S257" t="s">
        <v>38</v>
      </c>
      <c r="T257">
        <v>2</v>
      </c>
      <c r="U257">
        <v>1</v>
      </c>
      <c r="V257">
        <v>2</v>
      </c>
      <c r="W257" t="s">
        <v>67</v>
      </c>
      <c r="X257" t="s">
        <v>40</v>
      </c>
      <c r="Y257" t="s">
        <v>156</v>
      </c>
      <c r="AA257" t="s">
        <v>48</v>
      </c>
      <c r="AB257">
        <v>3</v>
      </c>
      <c r="AD257">
        <v>1</v>
      </c>
      <c r="AE257" t="s">
        <v>49</v>
      </c>
      <c r="AF257" t="s">
        <v>84</v>
      </c>
      <c r="AG257" t="s">
        <v>90</v>
      </c>
      <c r="AI257" t="s">
        <v>43</v>
      </c>
      <c r="AJ257">
        <v>1</v>
      </c>
      <c r="AL257">
        <v>1</v>
      </c>
      <c r="AM257" t="s">
        <v>73</v>
      </c>
      <c r="AQ257" t="s">
        <v>45</v>
      </c>
      <c r="AR257">
        <v>3</v>
      </c>
      <c r="AT257">
        <v>1</v>
      </c>
      <c r="AU257" t="s">
        <v>143</v>
      </c>
      <c r="AY257">
        <v>13</v>
      </c>
      <c r="AZ257">
        <v>48</v>
      </c>
      <c r="BA257">
        <v>120</v>
      </c>
      <c r="BB257">
        <v>2</v>
      </c>
    </row>
    <row r="258" spans="1:54" x14ac:dyDescent="0.25">
      <c r="A258" t="s">
        <v>663</v>
      </c>
      <c r="B258">
        <v>267</v>
      </c>
      <c r="C258" t="s">
        <v>48</v>
      </c>
      <c r="D258">
        <v>1</v>
      </c>
      <c r="F258">
        <v>1</v>
      </c>
      <c r="G258" t="s">
        <v>129</v>
      </c>
      <c r="H258" t="s">
        <v>71</v>
      </c>
      <c r="I258" t="s">
        <v>130</v>
      </c>
      <c r="K258" t="s">
        <v>33</v>
      </c>
      <c r="L258">
        <v>2</v>
      </c>
      <c r="N258">
        <v>1</v>
      </c>
      <c r="O258" t="s">
        <v>46</v>
      </c>
      <c r="P258" t="s">
        <v>35</v>
      </c>
      <c r="S258" t="s">
        <v>45</v>
      </c>
      <c r="T258">
        <v>2</v>
      </c>
      <c r="V258">
        <v>1</v>
      </c>
      <c r="W258" t="s">
        <v>143</v>
      </c>
      <c r="X258" t="s">
        <v>92</v>
      </c>
      <c r="Y258" t="s">
        <v>145</v>
      </c>
      <c r="Z258" t="s">
        <v>146</v>
      </c>
      <c r="AA258" t="s">
        <v>56</v>
      </c>
      <c r="AB258">
        <v>1</v>
      </c>
      <c r="AD258">
        <v>1</v>
      </c>
      <c r="AE258" t="s">
        <v>68</v>
      </c>
      <c r="AF258" t="s">
        <v>69</v>
      </c>
      <c r="AI258" t="s">
        <v>63</v>
      </c>
      <c r="AJ258">
        <v>1</v>
      </c>
      <c r="AL258">
        <v>1</v>
      </c>
      <c r="AM258" t="s">
        <v>148</v>
      </c>
      <c r="AN258" t="s">
        <v>91</v>
      </c>
      <c r="AQ258" t="s">
        <v>38</v>
      </c>
      <c r="AR258">
        <v>3</v>
      </c>
      <c r="AS258">
        <v>1</v>
      </c>
      <c r="AT258">
        <v>1</v>
      </c>
      <c r="AU258" t="s">
        <v>67</v>
      </c>
      <c r="AV258" t="s">
        <v>40</v>
      </c>
      <c r="AW258" t="s">
        <v>156</v>
      </c>
      <c r="AX258" t="s">
        <v>42</v>
      </c>
      <c r="AY258">
        <v>15</v>
      </c>
      <c r="AZ258">
        <v>74</v>
      </c>
      <c r="BA258">
        <v>120</v>
      </c>
      <c r="BB258">
        <v>2</v>
      </c>
    </row>
    <row r="259" spans="1:54" x14ac:dyDescent="0.25">
      <c r="A259" t="s">
        <v>664</v>
      </c>
      <c r="B259">
        <v>209</v>
      </c>
      <c r="C259" t="s">
        <v>53</v>
      </c>
      <c r="D259">
        <v>3</v>
      </c>
      <c r="E259">
        <v>3</v>
      </c>
      <c r="F259">
        <v>3</v>
      </c>
      <c r="G259" t="s">
        <v>115</v>
      </c>
      <c r="H259" t="s">
        <v>55</v>
      </c>
      <c r="K259" t="s">
        <v>63</v>
      </c>
      <c r="L259">
        <v>2</v>
      </c>
      <c r="N259">
        <v>2</v>
      </c>
      <c r="O259" t="s">
        <v>148</v>
      </c>
      <c r="P259" t="s">
        <v>95</v>
      </c>
      <c r="S259" t="s">
        <v>38</v>
      </c>
      <c r="T259">
        <v>1</v>
      </c>
      <c r="U259">
        <v>1</v>
      </c>
      <c r="V259">
        <v>1</v>
      </c>
      <c r="W259" t="s">
        <v>67</v>
      </c>
      <c r="X259" t="s">
        <v>70</v>
      </c>
      <c r="AA259" t="s">
        <v>33</v>
      </c>
      <c r="AB259">
        <v>3</v>
      </c>
      <c r="AD259">
        <v>3</v>
      </c>
      <c r="AE259" t="s">
        <v>65</v>
      </c>
      <c r="AF259" t="s">
        <v>133</v>
      </c>
      <c r="AG259" t="s">
        <v>36</v>
      </c>
      <c r="AH259" t="s">
        <v>136</v>
      </c>
      <c r="AI259" t="s">
        <v>43</v>
      </c>
      <c r="AJ259">
        <v>1</v>
      </c>
      <c r="AL259">
        <v>1</v>
      </c>
      <c r="AM259" t="s">
        <v>138</v>
      </c>
      <c r="AQ259" t="s">
        <v>45</v>
      </c>
      <c r="AR259">
        <v>2</v>
      </c>
      <c r="AT259">
        <v>3</v>
      </c>
      <c r="AU259" t="s">
        <v>47</v>
      </c>
      <c r="AY259">
        <v>21</v>
      </c>
      <c r="AZ259">
        <v>69</v>
      </c>
      <c r="BA259">
        <v>120</v>
      </c>
      <c r="BB259">
        <v>2</v>
      </c>
    </row>
    <row r="260" spans="1:54" x14ac:dyDescent="0.25">
      <c r="A260" t="s">
        <v>665</v>
      </c>
      <c r="B260">
        <v>210</v>
      </c>
      <c r="C260" t="s">
        <v>43</v>
      </c>
      <c r="D260">
        <v>2</v>
      </c>
      <c r="F260">
        <v>1</v>
      </c>
      <c r="G260" t="s">
        <v>44</v>
      </c>
      <c r="H260" t="s">
        <v>99</v>
      </c>
      <c r="K260" t="s">
        <v>45</v>
      </c>
      <c r="L260">
        <v>3</v>
      </c>
      <c r="N260">
        <v>2</v>
      </c>
      <c r="O260" t="s">
        <v>143</v>
      </c>
      <c r="P260" t="s">
        <v>92</v>
      </c>
      <c r="Q260" t="s">
        <v>102</v>
      </c>
      <c r="R260" t="s">
        <v>147</v>
      </c>
      <c r="S260" t="s">
        <v>63</v>
      </c>
      <c r="T260">
        <v>1</v>
      </c>
      <c r="V260">
        <v>1</v>
      </c>
      <c r="W260" t="s">
        <v>148</v>
      </c>
      <c r="X260" t="s">
        <v>95</v>
      </c>
      <c r="AA260" t="s">
        <v>56</v>
      </c>
      <c r="AB260">
        <v>3</v>
      </c>
      <c r="AD260">
        <v>3</v>
      </c>
      <c r="AE260" t="s">
        <v>68</v>
      </c>
      <c r="AF260" t="s">
        <v>124</v>
      </c>
      <c r="AG260" t="s">
        <v>87</v>
      </c>
      <c r="AH260" t="s">
        <v>88</v>
      </c>
      <c r="AI260" t="s">
        <v>48</v>
      </c>
      <c r="AJ260">
        <v>1</v>
      </c>
      <c r="AL260">
        <v>1</v>
      </c>
      <c r="AM260" t="s">
        <v>129</v>
      </c>
      <c r="AN260" t="s">
        <v>71</v>
      </c>
      <c r="AQ260" t="s">
        <v>33</v>
      </c>
      <c r="AR260">
        <v>2</v>
      </c>
      <c r="AT260">
        <v>3</v>
      </c>
      <c r="AU260" t="s">
        <v>34</v>
      </c>
      <c r="AV260" t="s">
        <v>133</v>
      </c>
      <c r="AW260" t="s">
        <v>134</v>
      </c>
      <c r="AY260">
        <v>22</v>
      </c>
      <c r="AZ260">
        <v>77</v>
      </c>
      <c r="BA260">
        <v>120</v>
      </c>
      <c r="BB260">
        <v>2</v>
      </c>
    </row>
    <row r="261" spans="1:54" x14ac:dyDescent="0.25">
      <c r="A261" t="s">
        <v>666</v>
      </c>
      <c r="B261">
        <v>268</v>
      </c>
      <c r="C261" t="s">
        <v>48</v>
      </c>
      <c r="D261">
        <v>3</v>
      </c>
      <c r="F261">
        <v>2</v>
      </c>
      <c r="G261" t="s">
        <v>49</v>
      </c>
      <c r="H261" t="s">
        <v>71</v>
      </c>
      <c r="K261" t="s">
        <v>43</v>
      </c>
      <c r="L261">
        <v>3</v>
      </c>
      <c r="N261">
        <v>2</v>
      </c>
      <c r="O261" t="s">
        <v>73</v>
      </c>
      <c r="P261" t="s">
        <v>99</v>
      </c>
      <c r="Q261" t="s">
        <v>75</v>
      </c>
      <c r="R261" t="s">
        <v>101</v>
      </c>
      <c r="S261" t="s">
        <v>45</v>
      </c>
      <c r="T261">
        <v>2</v>
      </c>
      <c r="V261">
        <v>3</v>
      </c>
      <c r="W261" t="s">
        <v>143</v>
      </c>
      <c r="X261" t="s">
        <v>144</v>
      </c>
      <c r="Y261" t="s">
        <v>93</v>
      </c>
      <c r="AA261" t="s">
        <v>56</v>
      </c>
      <c r="AB261">
        <v>2</v>
      </c>
      <c r="AD261">
        <v>1</v>
      </c>
      <c r="AE261" t="s">
        <v>123</v>
      </c>
      <c r="AF261" t="s">
        <v>69</v>
      </c>
      <c r="AG261" t="s">
        <v>87</v>
      </c>
      <c r="AH261" t="s">
        <v>128</v>
      </c>
      <c r="AI261" t="s">
        <v>63</v>
      </c>
      <c r="AJ261">
        <v>1</v>
      </c>
      <c r="AL261">
        <v>2</v>
      </c>
      <c r="AM261" t="s">
        <v>148</v>
      </c>
      <c r="AN261" t="s">
        <v>149</v>
      </c>
      <c r="AO261" t="s">
        <v>151</v>
      </c>
      <c r="AP261" t="s">
        <v>154</v>
      </c>
      <c r="AQ261" t="s">
        <v>38</v>
      </c>
      <c r="AR261">
        <v>1</v>
      </c>
      <c r="AS261">
        <v>3</v>
      </c>
      <c r="AT261">
        <v>2</v>
      </c>
      <c r="AU261" t="s">
        <v>67</v>
      </c>
      <c r="AV261" t="s">
        <v>96</v>
      </c>
      <c r="AY261">
        <v>27</v>
      </c>
      <c r="AZ261">
        <v>126</v>
      </c>
      <c r="BA261">
        <v>120</v>
      </c>
      <c r="BB261">
        <v>2</v>
      </c>
    </row>
    <row r="262" spans="1:54" x14ac:dyDescent="0.25">
      <c r="A262" t="s">
        <v>667</v>
      </c>
      <c r="B262">
        <v>269</v>
      </c>
      <c r="C262" t="s">
        <v>56</v>
      </c>
      <c r="D262">
        <v>1</v>
      </c>
      <c r="F262">
        <v>2</v>
      </c>
      <c r="G262" t="s">
        <v>123</v>
      </c>
      <c r="K262" t="s">
        <v>63</v>
      </c>
      <c r="L262">
        <v>1</v>
      </c>
      <c r="N262">
        <v>1</v>
      </c>
      <c r="O262" t="s">
        <v>148</v>
      </c>
      <c r="P262" t="s">
        <v>95</v>
      </c>
      <c r="Q262" t="s">
        <v>104</v>
      </c>
      <c r="S262" t="s">
        <v>38</v>
      </c>
      <c r="T262">
        <v>1</v>
      </c>
      <c r="U262">
        <v>1</v>
      </c>
      <c r="V262">
        <v>2</v>
      </c>
      <c r="W262" t="s">
        <v>39</v>
      </c>
      <c r="X262" t="s">
        <v>40</v>
      </c>
      <c r="Y262" t="s">
        <v>156</v>
      </c>
      <c r="Z262" t="s">
        <v>158</v>
      </c>
      <c r="AA262" t="s">
        <v>33</v>
      </c>
      <c r="AB262">
        <v>1</v>
      </c>
      <c r="AD262">
        <v>2</v>
      </c>
      <c r="AE262" t="s">
        <v>46</v>
      </c>
      <c r="AF262" t="s">
        <v>133</v>
      </c>
      <c r="AG262" t="s">
        <v>134</v>
      </c>
      <c r="AI262" t="s">
        <v>43</v>
      </c>
      <c r="AJ262">
        <v>1</v>
      </c>
      <c r="AL262">
        <v>1</v>
      </c>
      <c r="AM262" t="s">
        <v>73</v>
      </c>
      <c r="AN262" t="s">
        <v>139</v>
      </c>
      <c r="AO262" t="s">
        <v>140</v>
      </c>
      <c r="AP262" t="s">
        <v>101</v>
      </c>
      <c r="AQ262" t="s">
        <v>45</v>
      </c>
      <c r="AR262">
        <v>3</v>
      </c>
      <c r="AT262">
        <v>1</v>
      </c>
      <c r="AU262" t="s">
        <v>143</v>
      </c>
      <c r="AY262">
        <v>15</v>
      </c>
      <c r="AZ262">
        <v>52</v>
      </c>
      <c r="BA262">
        <v>120</v>
      </c>
      <c r="BB262">
        <v>2</v>
      </c>
    </row>
    <row r="263" spans="1:54" x14ac:dyDescent="0.25">
      <c r="A263" t="s">
        <v>668</v>
      </c>
      <c r="B263">
        <v>211</v>
      </c>
      <c r="C263" t="s">
        <v>43</v>
      </c>
      <c r="D263">
        <v>3</v>
      </c>
      <c r="F263">
        <v>1</v>
      </c>
      <c r="G263" t="s">
        <v>44</v>
      </c>
      <c r="H263" t="s">
        <v>99</v>
      </c>
      <c r="K263" t="s">
        <v>45</v>
      </c>
      <c r="L263">
        <v>3</v>
      </c>
      <c r="N263">
        <v>2</v>
      </c>
      <c r="O263" t="s">
        <v>47</v>
      </c>
      <c r="S263" t="s">
        <v>38</v>
      </c>
      <c r="T263">
        <v>1</v>
      </c>
      <c r="U263">
        <v>1</v>
      </c>
      <c r="V263">
        <v>3</v>
      </c>
      <c r="W263" t="s">
        <v>67</v>
      </c>
      <c r="X263" t="s">
        <v>96</v>
      </c>
      <c r="Y263" t="s">
        <v>157</v>
      </c>
      <c r="Z263" t="s">
        <v>159</v>
      </c>
      <c r="AA263" t="s">
        <v>56</v>
      </c>
      <c r="AB263">
        <v>3</v>
      </c>
      <c r="AD263">
        <v>3</v>
      </c>
      <c r="AE263" t="s">
        <v>123</v>
      </c>
      <c r="AF263" t="s">
        <v>69</v>
      </c>
      <c r="AG263" t="s">
        <v>87</v>
      </c>
      <c r="AI263" t="s">
        <v>48</v>
      </c>
      <c r="AJ263">
        <v>1</v>
      </c>
      <c r="AL263">
        <v>2</v>
      </c>
      <c r="AM263" t="s">
        <v>129</v>
      </c>
      <c r="AQ263" t="s">
        <v>33</v>
      </c>
      <c r="AR263">
        <v>1</v>
      </c>
      <c r="AT263">
        <v>3</v>
      </c>
      <c r="AU263" t="s">
        <v>34</v>
      </c>
      <c r="AV263" t="s">
        <v>66</v>
      </c>
      <c r="AW263" t="s">
        <v>134</v>
      </c>
      <c r="AY263">
        <v>22</v>
      </c>
      <c r="AZ263">
        <v>60</v>
      </c>
      <c r="BA263">
        <v>120</v>
      </c>
      <c r="BB263">
        <v>2</v>
      </c>
    </row>
    <row r="264" spans="1:54" x14ac:dyDescent="0.25">
      <c r="A264" t="s">
        <v>669</v>
      </c>
      <c r="B264">
        <v>270</v>
      </c>
      <c r="C264" t="s">
        <v>45</v>
      </c>
      <c r="D264">
        <v>2</v>
      </c>
      <c r="F264">
        <v>1</v>
      </c>
      <c r="G264" t="s">
        <v>47</v>
      </c>
      <c r="H264" t="s">
        <v>92</v>
      </c>
      <c r="I264" t="s">
        <v>93</v>
      </c>
      <c r="J264" t="s">
        <v>147</v>
      </c>
      <c r="K264" t="s">
        <v>63</v>
      </c>
      <c r="L264">
        <v>1</v>
      </c>
      <c r="N264">
        <v>1</v>
      </c>
      <c r="O264" t="s">
        <v>148</v>
      </c>
      <c r="P264" t="s">
        <v>91</v>
      </c>
      <c r="Q264" t="s">
        <v>150</v>
      </c>
      <c r="R264" t="s">
        <v>152</v>
      </c>
      <c r="S264" t="s">
        <v>38</v>
      </c>
      <c r="T264">
        <v>1</v>
      </c>
      <c r="U264">
        <v>2</v>
      </c>
      <c r="V264">
        <v>2</v>
      </c>
      <c r="W264" t="s">
        <v>67</v>
      </c>
      <c r="X264" t="s">
        <v>40</v>
      </c>
      <c r="AA264" t="s">
        <v>48</v>
      </c>
      <c r="AB264">
        <v>1</v>
      </c>
      <c r="AD264">
        <v>1</v>
      </c>
      <c r="AE264" t="s">
        <v>129</v>
      </c>
      <c r="AI264" t="s">
        <v>33</v>
      </c>
      <c r="AJ264">
        <v>2</v>
      </c>
      <c r="AL264">
        <v>2</v>
      </c>
      <c r="AM264" t="s">
        <v>34</v>
      </c>
      <c r="AQ264" t="s">
        <v>43</v>
      </c>
      <c r="AR264">
        <v>1</v>
      </c>
      <c r="AT264">
        <v>1</v>
      </c>
      <c r="AU264" t="s">
        <v>44</v>
      </c>
      <c r="AV264" t="s">
        <v>99</v>
      </c>
      <c r="AY264">
        <v>13</v>
      </c>
      <c r="AZ264">
        <v>61</v>
      </c>
      <c r="BA264">
        <v>120</v>
      </c>
      <c r="BB264">
        <v>2</v>
      </c>
    </row>
    <row r="265" spans="1:54" x14ac:dyDescent="0.25">
      <c r="A265" t="s">
        <v>670</v>
      </c>
      <c r="B265">
        <v>212</v>
      </c>
      <c r="C265" t="s">
        <v>56</v>
      </c>
      <c r="D265">
        <v>1</v>
      </c>
      <c r="F265">
        <v>2</v>
      </c>
      <c r="G265" t="s">
        <v>68</v>
      </c>
      <c r="K265" t="s">
        <v>48</v>
      </c>
      <c r="L265">
        <v>1</v>
      </c>
      <c r="N265">
        <v>1</v>
      </c>
      <c r="O265" t="s">
        <v>129</v>
      </c>
      <c r="P265" t="s">
        <v>71</v>
      </c>
      <c r="Q265" t="s">
        <v>51</v>
      </c>
      <c r="R265" t="s">
        <v>131</v>
      </c>
      <c r="S265" t="s">
        <v>33</v>
      </c>
      <c r="T265">
        <v>1</v>
      </c>
      <c r="V265">
        <v>1</v>
      </c>
      <c r="W265" t="s">
        <v>34</v>
      </c>
      <c r="X265" t="s">
        <v>66</v>
      </c>
      <c r="Y265" t="s">
        <v>135</v>
      </c>
      <c r="Z265" t="s">
        <v>37</v>
      </c>
      <c r="AA265" t="s">
        <v>43</v>
      </c>
      <c r="AB265">
        <v>1</v>
      </c>
      <c r="AD265">
        <v>1</v>
      </c>
      <c r="AE265" t="s">
        <v>44</v>
      </c>
      <c r="AF265" t="s">
        <v>139</v>
      </c>
      <c r="AI265" t="s">
        <v>63</v>
      </c>
      <c r="AJ265">
        <v>1</v>
      </c>
      <c r="AL265">
        <v>1</v>
      </c>
      <c r="AM265" t="s">
        <v>72</v>
      </c>
      <c r="AN265" t="s">
        <v>95</v>
      </c>
      <c r="AO265" t="s">
        <v>104</v>
      </c>
      <c r="AQ265" t="s">
        <v>38</v>
      </c>
      <c r="AR265">
        <v>1</v>
      </c>
      <c r="AS265">
        <v>1</v>
      </c>
      <c r="AT265">
        <v>2</v>
      </c>
      <c r="AU265" t="s">
        <v>67</v>
      </c>
      <c r="AY265">
        <v>11</v>
      </c>
      <c r="AZ265">
        <v>73</v>
      </c>
      <c r="BA265">
        <v>120</v>
      </c>
      <c r="BB265">
        <v>2</v>
      </c>
    </row>
    <row r="266" spans="1:54" x14ac:dyDescent="0.25">
      <c r="A266" t="s">
        <v>671</v>
      </c>
      <c r="B266">
        <v>271</v>
      </c>
      <c r="C266" t="s">
        <v>48</v>
      </c>
      <c r="D266">
        <v>2</v>
      </c>
      <c r="F266">
        <v>1</v>
      </c>
      <c r="G266" t="s">
        <v>89</v>
      </c>
      <c r="H266" t="s">
        <v>84</v>
      </c>
      <c r="I266" t="s">
        <v>130</v>
      </c>
      <c r="K266" t="s">
        <v>33</v>
      </c>
      <c r="L266">
        <v>3</v>
      </c>
      <c r="N266">
        <v>2</v>
      </c>
      <c r="O266" t="s">
        <v>34</v>
      </c>
      <c r="P266" t="s">
        <v>35</v>
      </c>
      <c r="S266" t="s">
        <v>45</v>
      </c>
      <c r="T266">
        <v>3</v>
      </c>
      <c r="V266">
        <v>1</v>
      </c>
      <c r="W266" t="s">
        <v>143</v>
      </c>
      <c r="AA266" t="s">
        <v>43</v>
      </c>
      <c r="AB266">
        <v>1</v>
      </c>
      <c r="AD266">
        <v>1</v>
      </c>
      <c r="AE266" t="s">
        <v>44</v>
      </c>
      <c r="AI266" t="s">
        <v>63</v>
      </c>
      <c r="AJ266">
        <v>1</v>
      </c>
      <c r="AL266">
        <v>1</v>
      </c>
      <c r="AM266" t="s">
        <v>148</v>
      </c>
      <c r="AN266" t="s">
        <v>149</v>
      </c>
      <c r="AQ266" t="s">
        <v>38</v>
      </c>
      <c r="AR266">
        <v>3</v>
      </c>
      <c r="AS266">
        <v>1</v>
      </c>
      <c r="AT266">
        <v>3</v>
      </c>
      <c r="AU266" t="s">
        <v>39</v>
      </c>
      <c r="AV266" t="s">
        <v>96</v>
      </c>
      <c r="AY266">
        <v>15</v>
      </c>
      <c r="AZ266">
        <v>53</v>
      </c>
      <c r="BA266">
        <v>120</v>
      </c>
      <c r="BB266">
        <v>2</v>
      </c>
    </row>
    <row r="267" spans="1:54" x14ac:dyDescent="0.25">
      <c r="A267" t="s">
        <v>672</v>
      </c>
      <c r="B267">
        <v>272</v>
      </c>
      <c r="C267" t="s">
        <v>43</v>
      </c>
      <c r="D267">
        <v>2</v>
      </c>
      <c r="F267">
        <v>1</v>
      </c>
      <c r="G267" t="s">
        <v>44</v>
      </c>
      <c r="H267" t="s">
        <v>99</v>
      </c>
      <c r="I267" t="s">
        <v>140</v>
      </c>
      <c r="J267" t="s">
        <v>101</v>
      </c>
      <c r="K267" t="s">
        <v>45</v>
      </c>
      <c r="L267">
        <v>3</v>
      </c>
      <c r="N267">
        <v>1</v>
      </c>
      <c r="O267" t="s">
        <v>143</v>
      </c>
      <c r="P267" t="s">
        <v>92</v>
      </c>
      <c r="S267" t="s">
        <v>38</v>
      </c>
      <c r="T267">
        <v>1</v>
      </c>
      <c r="U267">
        <v>1</v>
      </c>
      <c r="V267">
        <v>1</v>
      </c>
      <c r="W267" t="s">
        <v>67</v>
      </c>
      <c r="X267" t="s">
        <v>70</v>
      </c>
      <c r="AA267" t="s">
        <v>48</v>
      </c>
      <c r="AB267">
        <v>1</v>
      </c>
      <c r="AD267">
        <v>1</v>
      </c>
      <c r="AE267" t="s">
        <v>129</v>
      </c>
      <c r="AF267" t="s">
        <v>84</v>
      </c>
      <c r="AI267" t="s">
        <v>33</v>
      </c>
      <c r="AJ267">
        <v>3</v>
      </c>
      <c r="AL267">
        <v>2</v>
      </c>
      <c r="AM267" t="s">
        <v>34</v>
      </c>
      <c r="AN267" t="s">
        <v>66</v>
      </c>
      <c r="AQ267" t="s">
        <v>63</v>
      </c>
      <c r="AR267">
        <v>2</v>
      </c>
      <c r="AT267">
        <v>1</v>
      </c>
      <c r="AU267" t="s">
        <v>72</v>
      </c>
      <c r="AY267">
        <v>14</v>
      </c>
      <c r="AZ267">
        <v>56</v>
      </c>
      <c r="BA267">
        <v>120</v>
      </c>
      <c r="BB267">
        <v>2</v>
      </c>
    </row>
    <row r="268" spans="1:54" x14ac:dyDescent="0.25">
      <c r="A268" t="s">
        <v>673</v>
      </c>
      <c r="B268">
        <v>273</v>
      </c>
      <c r="C268" t="s">
        <v>48</v>
      </c>
      <c r="D268">
        <v>1</v>
      </c>
      <c r="F268">
        <v>1</v>
      </c>
      <c r="G268" t="s">
        <v>129</v>
      </c>
      <c r="K268" t="s">
        <v>33</v>
      </c>
      <c r="L268">
        <v>3</v>
      </c>
      <c r="N268">
        <v>3</v>
      </c>
      <c r="O268" t="s">
        <v>34</v>
      </c>
      <c r="P268" t="s">
        <v>133</v>
      </c>
      <c r="Q268" t="s">
        <v>135</v>
      </c>
      <c r="R268" t="s">
        <v>136</v>
      </c>
      <c r="S268" t="s">
        <v>38</v>
      </c>
      <c r="T268">
        <v>1</v>
      </c>
      <c r="U268">
        <v>1</v>
      </c>
      <c r="V268">
        <v>1</v>
      </c>
      <c r="W268" t="s">
        <v>155</v>
      </c>
      <c r="X268" t="s">
        <v>70</v>
      </c>
      <c r="Y268" t="s">
        <v>41</v>
      </c>
      <c r="AA268" t="s">
        <v>43</v>
      </c>
      <c r="AB268">
        <v>2</v>
      </c>
      <c r="AD268">
        <v>2</v>
      </c>
      <c r="AE268" t="s">
        <v>73</v>
      </c>
      <c r="AF268" t="s">
        <v>139</v>
      </c>
      <c r="AG268" t="s">
        <v>140</v>
      </c>
      <c r="AH268" t="s">
        <v>141</v>
      </c>
      <c r="AI268" t="s">
        <v>45</v>
      </c>
      <c r="AJ268">
        <v>2</v>
      </c>
      <c r="AL268">
        <v>1</v>
      </c>
      <c r="AM268" t="s">
        <v>47</v>
      </c>
      <c r="AQ268" t="s">
        <v>63</v>
      </c>
      <c r="AR268">
        <v>1</v>
      </c>
      <c r="AT268">
        <v>1</v>
      </c>
      <c r="AU268" t="s">
        <v>148</v>
      </c>
      <c r="AV268" t="s">
        <v>95</v>
      </c>
      <c r="AW268" t="s">
        <v>104</v>
      </c>
      <c r="AY268">
        <v>19</v>
      </c>
      <c r="AZ268">
        <v>88</v>
      </c>
      <c r="BA268">
        <v>120</v>
      </c>
      <c r="BB268">
        <v>2</v>
      </c>
    </row>
    <row r="269" spans="1:54" x14ac:dyDescent="0.25">
      <c r="A269" t="s">
        <v>674</v>
      </c>
      <c r="B269">
        <v>274</v>
      </c>
      <c r="C269" t="s">
        <v>48</v>
      </c>
      <c r="D269">
        <v>3</v>
      </c>
      <c r="F269">
        <v>3</v>
      </c>
      <c r="G269" t="s">
        <v>89</v>
      </c>
      <c r="H269" t="s">
        <v>84</v>
      </c>
      <c r="I269" t="s">
        <v>51</v>
      </c>
      <c r="J269" t="s">
        <v>131</v>
      </c>
      <c r="K269" t="s">
        <v>43</v>
      </c>
      <c r="L269">
        <v>3</v>
      </c>
      <c r="N269">
        <v>3</v>
      </c>
      <c r="O269" t="s">
        <v>73</v>
      </c>
      <c r="P269" t="s">
        <v>74</v>
      </c>
      <c r="Q269" t="s">
        <v>75</v>
      </c>
      <c r="R269" t="s">
        <v>142</v>
      </c>
      <c r="S269" t="s">
        <v>45</v>
      </c>
      <c r="T269">
        <v>3</v>
      </c>
      <c r="V269">
        <v>3</v>
      </c>
      <c r="W269" t="s">
        <v>47</v>
      </c>
      <c r="X269" t="s">
        <v>92</v>
      </c>
      <c r="Y269" t="s">
        <v>102</v>
      </c>
      <c r="Z269" t="s">
        <v>146</v>
      </c>
      <c r="AA269" t="s">
        <v>33</v>
      </c>
      <c r="AB269">
        <v>3</v>
      </c>
      <c r="AD269">
        <v>1</v>
      </c>
      <c r="AE269" t="s">
        <v>34</v>
      </c>
      <c r="AI269" t="s">
        <v>63</v>
      </c>
      <c r="AJ269">
        <v>1</v>
      </c>
      <c r="AL269">
        <v>1</v>
      </c>
      <c r="AM269" t="s">
        <v>148</v>
      </c>
      <c r="AQ269" t="s">
        <v>38</v>
      </c>
      <c r="AR269">
        <v>3</v>
      </c>
      <c r="AS269">
        <v>3</v>
      </c>
      <c r="AT269">
        <v>3</v>
      </c>
      <c r="AU269" t="s">
        <v>39</v>
      </c>
      <c r="AV269" t="s">
        <v>96</v>
      </c>
      <c r="AW269" t="s">
        <v>156</v>
      </c>
      <c r="AX269" t="s">
        <v>159</v>
      </c>
      <c r="AY269">
        <v>36</v>
      </c>
      <c r="AZ269">
        <v>146</v>
      </c>
      <c r="BA269">
        <v>120</v>
      </c>
      <c r="BB269">
        <v>2</v>
      </c>
    </row>
    <row r="270" spans="1:54" x14ac:dyDescent="0.25">
      <c r="A270" t="s">
        <v>675</v>
      </c>
      <c r="B270">
        <v>275</v>
      </c>
      <c r="C270" t="s">
        <v>48</v>
      </c>
      <c r="D270">
        <v>3</v>
      </c>
      <c r="F270">
        <v>2</v>
      </c>
      <c r="G270" t="s">
        <v>89</v>
      </c>
      <c r="K270" t="s">
        <v>43</v>
      </c>
      <c r="L270">
        <v>1</v>
      </c>
      <c r="N270">
        <v>1</v>
      </c>
      <c r="O270" t="s">
        <v>44</v>
      </c>
      <c r="P270" t="s">
        <v>139</v>
      </c>
      <c r="S270" t="s">
        <v>63</v>
      </c>
      <c r="T270">
        <v>3</v>
      </c>
      <c r="V270">
        <v>1</v>
      </c>
      <c r="W270" t="s">
        <v>148</v>
      </c>
      <c r="X270" t="s">
        <v>149</v>
      </c>
      <c r="AA270" t="s">
        <v>33</v>
      </c>
      <c r="AB270">
        <v>3</v>
      </c>
      <c r="AD270">
        <v>1</v>
      </c>
      <c r="AE270" t="s">
        <v>34</v>
      </c>
      <c r="AF270" t="s">
        <v>35</v>
      </c>
      <c r="AG270" t="s">
        <v>135</v>
      </c>
      <c r="AI270" t="s">
        <v>45</v>
      </c>
      <c r="AJ270">
        <v>2</v>
      </c>
      <c r="AL270">
        <v>1</v>
      </c>
      <c r="AM270" t="s">
        <v>47</v>
      </c>
      <c r="AQ270" t="s">
        <v>38</v>
      </c>
      <c r="AR270">
        <v>1</v>
      </c>
      <c r="AS270">
        <v>1</v>
      </c>
      <c r="AT270">
        <v>1</v>
      </c>
      <c r="AU270" t="s">
        <v>39</v>
      </c>
      <c r="AV270" t="s">
        <v>40</v>
      </c>
      <c r="AW270" t="s">
        <v>157</v>
      </c>
      <c r="AY270">
        <v>14</v>
      </c>
      <c r="AZ270">
        <v>57</v>
      </c>
      <c r="BA270">
        <v>120</v>
      </c>
      <c r="BB270">
        <v>2</v>
      </c>
    </row>
    <row r="271" spans="1:54" x14ac:dyDescent="0.25">
      <c r="A271" t="s">
        <v>676</v>
      </c>
      <c r="B271">
        <v>276</v>
      </c>
      <c r="C271" t="s">
        <v>33</v>
      </c>
      <c r="D271">
        <v>1</v>
      </c>
      <c r="F271">
        <v>2</v>
      </c>
      <c r="G271" t="s">
        <v>65</v>
      </c>
      <c r="H271" t="s">
        <v>133</v>
      </c>
      <c r="I271" t="s">
        <v>36</v>
      </c>
      <c r="J271" t="s">
        <v>136</v>
      </c>
      <c r="K271" t="s">
        <v>45</v>
      </c>
      <c r="L271">
        <v>3</v>
      </c>
      <c r="N271">
        <v>1</v>
      </c>
      <c r="O271" t="s">
        <v>86</v>
      </c>
      <c r="P271" t="s">
        <v>76</v>
      </c>
      <c r="S271" t="s">
        <v>63</v>
      </c>
      <c r="T271">
        <v>2</v>
      </c>
      <c r="V271">
        <v>1</v>
      </c>
      <c r="W271" t="s">
        <v>72</v>
      </c>
      <c r="AA271" t="s">
        <v>48</v>
      </c>
      <c r="AB271">
        <v>1</v>
      </c>
      <c r="AD271">
        <v>1</v>
      </c>
      <c r="AE271" t="s">
        <v>129</v>
      </c>
      <c r="AF271" t="s">
        <v>71</v>
      </c>
      <c r="AG271" t="s">
        <v>130</v>
      </c>
      <c r="AI271" t="s">
        <v>43</v>
      </c>
      <c r="AJ271">
        <v>1</v>
      </c>
      <c r="AL271">
        <v>2</v>
      </c>
      <c r="AM271" t="s">
        <v>44</v>
      </c>
      <c r="AN271" t="s">
        <v>139</v>
      </c>
      <c r="AQ271" t="s">
        <v>38</v>
      </c>
      <c r="AR271">
        <v>2</v>
      </c>
      <c r="AS271">
        <v>1</v>
      </c>
      <c r="AT271">
        <v>2</v>
      </c>
      <c r="AU271" t="s">
        <v>67</v>
      </c>
      <c r="AV271" t="s">
        <v>96</v>
      </c>
      <c r="AY271">
        <v>15</v>
      </c>
      <c r="AZ271">
        <v>51</v>
      </c>
      <c r="BA271">
        <v>120</v>
      </c>
      <c r="BB271">
        <v>2</v>
      </c>
    </row>
    <row r="272" spans="1:54" x14ac:dyDescent="0.25">
      <c r="A272" t="s">
        <v>677</v>
      </c>
      <c r="B272">
        <v>277</v>
      </c>
      <c r="C272" t="s">
        <v>33</v>
      </c>
      <c r="D272">
        <v>1</v>
      </c>
      <c r="F272">
        <v>1</v>
      </c>
      <c r="G272" t="s">
        <v>34</v>
      </c>
      <c r="K272" t="s">
        <v>43</v>
      </c>
      <c r="L272">
        <v>3</v>
      </c>
      <c r="N272">
        <v>2</v>
      </c>
      <c r="O272" t="s">
        <v>44</v>
      </c>
      <c r="P272" t="s">
        <v>99</v>
      </c>
      <c r="Q272" t="s">
        <v>100</v>
      </c>
      <c r="R272" t="s">
        <v>142</v>
      </c>
      <c r="S272" t="s">
        <v>38</v>
      </c>
      <c r="T272">
        <v>2</v>
      </c>
      <c r="U272">
        <v>3</v>
      </c>
      <c r="V272">
        <v>3</v>
      </c>
      <c r="W272" t="s">
        <v>67</v>
      </c>
      <c r="X272" t="s">
        <v>96</v>
      </c>
      <c r="Y272" t="s">
        <v>156</v>
      </c>
      <c r="Z272" t="s">
        <v>159</v>
      </c>
      <c r="AA272" t="s">
        <v>48</v>
      </c>
      <c r="AB272">
        <v>1</v>
      </c>
      <c r="AD272">
        <v>2</v>
      </c>
      <c r="AE272" t="s">
        <v>89</v>
      </c>
      <c r="AF272" t="s">
        <v>84</v>
      </c>
      <c r="AG272" t="s">
        <v>130</v>
      </c>
      <c r="AI272" t="s">
        <v>45</v>
      </c>
      <c r="AJ272">
        <v>3</v>
      </c>
      <c r="AL272">
        <v>2</v>
      </c>
      <c r="AM272" t="s">
        <v>143</v>
      </c>
      <c r="AQ272" t="s">
        <v>63</v>
      </c>
      <c r="AR272">
        <v>3</v>
      </c>
      <c r="AT272">
        <v>2</v>
      </c>
      <c r="AU272" t="s">
        <v>72</v>
      </c>
      <c r="AV272" t="s">
        <v>149</v>
      </c>
      <c r="AW272" t="s">
        <v>150</v>
      </c>
      <c r="AX272" t="s">
        <v>153</v>
      </c>
      <c r="AY272">
        <v>26</v>
      </c>
      <c r="AZ272">
        <v>82</v>
      </c>
      <c r="BA272">
        <v>120</v>
      </c>
      <c r="BB272">
        <v>2</v>
      </c>
    </row>
    <row r="273" spans="1:54" x14ac:dyDescent="0.25">
      <c r="A273" s="4" t="s">
        <v>678</v>
      </c>
      <c r="B273">
        <v>278</v>
      </c>
      <c r="C273" t="s">
        <v>48</v>
      </c>
      <c r="D273">
        <v>2</v>
      </c>
      <c r="F273">
        <v>2</v>
      </c>
      <c r="G273" t="s">
        <v>89</v>
      </c>
      <c r="H273" t="s">
        <v>71</v>
      </c>
      <c r="I273" t="s">
        <v>51</v>
      </c>
      <c r="K273" t="s">
        <v>45</v>
      </c>
      <c r="L273">
        <v>3</v>
      </c>
      <c r="N273">
        <v>1</v>
      </c>
      <c r="O273" t="s">
        <v>143</v>
      </c>
      <c r="S273" t="s">
        <v>38</v>
      </c>
      <c r="T273">
        <v>2</v>
      </c>
      <c r="U273">
        <v>3</v>
      </c>
      <c r="V273">
        <v>3</v>
      </c>
      <c r="W273" t="s">
        <v>67</v>
      </c>
      <c r="X273" t="s">
        <v>40</v>
      </c>
      <c r="Y273" t="s">
        <v>41</v>
      </c>
      <c r="AA273" t="s">
        <v>33</v>
      </c>
      <c r="AB273">
        <v>1</v>
      </c>
      <c r="AD273">
        <v>3</v>
      </c>
      <c r="AE273" t="s">
        <v>65</v>
      </c>
      <c r="AF273" t="s">
        <v>66</v>
      </c>
      <c r="AG273" t="s">
        <v>134</v>
      </c>
      <c r="AH273" t="s">
        <v>136</v>
      </c>
      <c r="AI273" t="s">
        <v>43</v>
      </c>
      <c r="AJ273">
        <v>2</v>
      </c>
      <c r="AL273">
        <v>2</v>
      </c>
      <c r="AM273" t="s">
        <v>73</v>
      </c>
      <c r="AN273" t="s">
        <v>99</v>
      </c>
      <c r="AQ273" t="s">
        <v>63</v>
      </c>
      <c r="AR273">
        <v>1</v>
      </c>
      <c r="AT273">
        <v>2</v>
      </c>
      <c r="AU273" t="s">
        <v>148</v>
      </c>
      <c r="AV273" t="s">
        <v>95</v>
      </c>
      <c r="AW273" t="s">
        <v>104</v>
      </c>
      <c r="AY273">
        <v>24</v>
      </c>
      <c r="AZ273">
        <v>77</v>
      </c>
      <c r="BA273">
        <v>120</v>
      </c>
      <c r="BB273">
        <v>2</v>
      </c>
    </row>
    <row r="274" spans="1:54" x14ac:dyDescent="0.25">
      <c r="A274" t="s">
        <v>679</v>
      </c>
      <c r="B274">
        <v>279</v>
      </c>
      <c r="C274" t="s">
        <v>33</v>
      </c>
      <c r="D274">
        <v>2</v>
      </c>
      <c r="F274">
        <v>1</v>
      </c>
      <c r="G274" t="s">
        <v>65</v>
      </c>
      <c r="H274" t="s">
        <v>133</v>
      </c>
      <c r="K274" t="s">
        <v>43</v>
      </c>
      <c r="L274">
        <v>1</v>
      </c>
      <c r="N274">
        <v>1</v>
      </c>
      <c r="O274" t="s">
        <v>73</v>
      </c>
      <c r="P274" t="s">
        <v>74</v>
      </c>
      <c r="Q274" t="s">
        <v>140</v>
      </c>
      <c r="S274" t="s">
        <v>45</v>
      </c>
      <c r="T274">
        <v>3</v>
      </c>
      <c r="V274">
        <v>1</v>
      </c>
      <c r="W274" t="s">
        <v>143</v>
      </c>
      <c r="X274" t="s">
        <v>92</v>
      </c>
      <c r="AA274" t="s">
        <v>48</v>
      </c>
      <c r="AB274">
        <v>1</v>
      </c>
      <c r="AD274">
        <v>1</v>
      </c>
      <c r="AE274" t="s">
        <v>129</v>
      </c>
      <c r="AI274" t="s">
        <v>63</v>
      </c>
      <c r="AJ274">
        <v>1</v>
      </c>
      <c r="AL274">
        <v>1</v>
      </c>
      <c r="AM274" t="s">
        <v>72</v>
      </c>
      <c r="AN274" t="s">
        <v>95</v>
      </c>
      <c r="AO274" t="s">
        <v>151</v>
      </c>
      <c r="AP274" t="s">
        <v>153</v>
      </c>
      <c r="AQ274" t="s">
        <v>38</v>
      </c>
      <c r="AR274">
        <v>1</v>
      </c>
      <c r="AS274">
        <v>1</v>
      </c>
      <c r="AT274">
        <v>1</v>
      </c>
      <c r="AU274" t="s">
        <v>39</v>
      </c>
      <c r="AV274" t="s">
        <v>40</v>
      </c>
      <c r="AY274">
        <v>11</v>
      </c>
      <c r="AZ274">
        <v>46</v>
      </c>
      <c r="BA274">
        <v>120</v>
      </c>
      <c r="BB274">
        <v>2</v>
      </c>
    </row>
    <row r="275" spans="1:54" x14ac:dyDescent="0.25">
      <c r="A275" t="s">
        <v>680</v>
      </c>
      <c r="B275">
        <v>213</v>
      </c>
      <c r="C275" t="s">
        <v>45</v>
      </c>
      <c r="D275">
        <v>3</v>
      </c>
      <c r="F275">
        <v>2</v>
      </c>
      <c r="G275" t="s">
        <v>86</v>
      </c>
      <c r="H275" t="s">
        <v>76</v>
      </c>
      <c r="K275" t="s">
        <v>63</v>
      </c>
      <c r="L275">
        <v>1</v>
      </c>
      <c r="N275">
        <v>1</v>
      </c>
      <c r="O275" t="s">
        <v>148</v>
      </c>
      <c r="S275" t="s">
        <v>38</v>
      </c>
      <c r="T275">
        <v>1</v>
      </c>
      <c r="U275">
        <v>1</v>
      </c>
      <c r="V275">
        <v>1</v>
      </c>
      <c r="W275" t="s">
        <v>155</v>
      </c>
      <c r="AA275" t="s">
        <v>56</v>
      </c>
      <c r="AB275">
        <v>1</v>
      </c>
      <c r="AD275">
        <v>2</v>
      </c>
      <c r="AE275" t="s">
        <v>68</v>
      </c>
      <c r="AF275" t="s">
        <v>69</v>
      </c>
      <c r="AI275" t="s">
        <v>48</v>
      </c>
      <c r="AJ275">
        <v>1</v>
      </c>
      <c r="AL275">
        <v>1</v>
      </c>
      <c r="AM275" t="s">
        <v>129</v>
      </c>
      <c r="AN275" t="s">
        <v>84</v>
      </c>
      <c r="AQ275" t="s">
        <v>33</v>
      </c>
      <c r="AR275">
        <v>2</v>
      </c>
      <c r="AT275">
        <v>3</v>
      </c>
      <c r="AU275" t="s">
        <v>34</v>
      </c>
      <c r="AV275" t="s">
        <v>35</v>
      </c>
      <c r="AW275" t="s">
        <v>134</v>
      </c>
      <c r="AY275">
        <v>12</v>
      </c>
      <c r="AZ275">
        <v>60</v>
      </c>
      <c r="BA275">
        <v>120</v>
      </c>
      <c r="BB275">
        <v>2</v>
      </c>
    </row>
    <row r="276" spans="1:54" x14ac:dyDescent="0.25">
      <c r="A276" t="s">
        <v>681</v>
      </c>
      <c r="B276">
        <v>214</v>
      </c>
      <c r="C276" t="s">
        <v>33</v>
      </c>
      <c r="D276">
        <v>2</v>
      </c>
      <c r="F276">
        <v>1</v>
      </c>
      <c r="G276" t="s">
        <v>34</v>
      </c>
      <c r="K276" t="s">
        <v>45</v>
      </c>
      <c r="L276">
        <v>3</v>
      </c>
      <c r="N276">
        <v>3</v>
      </c>
      <c r="O276" t="s">
        <v>47</v>
      </c>
      <c r="P276" t="s">
        <v>76</v>
      </c>
      <c r="Q276" t="s">
        <v>145</v>
      </c>
      <c r="S276" t="s">
        <v>63</v>
      </c>
      <c r="T276">
        <v>2</v>
      </c>
      <c r="V276">
        <v>2</v>
      </c>
      <c r="W276" t="s">
        <v>148</v>
      </c>
      <c r="X276" t="s">
        <v>149</v>
      </c>
      <c r="Y276" t="s">
        <v>150</v>
      </c>
      <c r="AA276" t="s">
        <v>56</v>
      </c>
      <c r="AB276">
        <v>1</v>
      </c>
      <c r="AD276">
        <v>1</v>
      </c>
      <c r="AE276" t="s">
        <v>68</v>
      </c>
      <c r="AI276" t="s">
        <v>48</v>
      </c>
      <c r="AJ276">
        <v>2</v>
      </c>
      <c r="AL276">
        <v>3</v>
      </c>
      <c r="AM276" t="s">
        <v>89</v>
      </c>
      <c r="AN276" t="s">
        <v>84</v>
      </c>
      <c r="AO276" t="s">
        <v>130</v>
      </c>
      <c r="AQ276" t="s">
        <v>43</v>
      </c>
      <c r="AR276">
        <v>1</v>
      </c>
      <c r="AT276">
        <v>1</v>
      </c>
      <c r="AU276" t="s">
        <v>44</v>
      </c>
      <c r="AV276" t="s">
        <v>74</v>
      </c>
      <c r="AW276" t="s">
        <v>140</v>
      </c>
      <c r="AY276">
        <v>18</v>
      </c>
      <c r="AZ276">
        <v>70</v>
      </c>
      <c r="BA276">
        <v>120</v>
      </c>
      <c r="BB276">
        <v>2</v>
      </c>
    </row>
    <row r="277" spans="1:54" x14ac:dyDescent="0.25">
      <c r="A277" t="s">
        <v>682</v>
      </c>
      <c r="B277">
        <v>215</v>
      </c>
      <c r="C277" t="s">
        <v>56</v>
      </c>
      <c r="D277">
        <v>1</v>
      </c>
      <c r="F277">
        <v>1</v>
      </c>
      <c r="G277" t="s">
        <v>68</v>
      </c>
      <c r="H277" t="s">
        <v>69</v>
      </c>
      <c r="K277" t="s">
        <v>48</v>
      </c>
      <c r="L277">
        <v>3</v>
      </c>
      <c r="N277">
        <v>1</v>
      </c>
      <c r="O277" t="s">
        <v>89</v>
      </c>
      <c r="S277" t="s">
        <v>43</v>
      </c>
      <c r="T277">
        <v>2</v>
      </c>
      <c r="V277">
        <v>2</v>
      </c>
      <c r="W277" t="s">
        <v>44</v>
      </c>
      <c r="X277" t="s">
        <v>139</v>
      </c>
      <c r="Y277" t="s">
        <v>75</v>
      </c>
      <c r="Z277" t="s">
        <v>141</v>
      </c>
      <c r="AA277" t="s">
        <v>33</v>
      </c>
      <c r="AB277">
        <v>2</v>
      </c>
      <c r="AD277">
        <v>1</v>
      </c>
      <c r="AE277" t="s">
        <v>46</v>
      </c>
      <c r="AI277" t="s">
        <v>45</v>
      </c>
      <c r="AJ277">
        <v>3</v>
      </c>
      <c r="AL277">
        <v>2</v>
      </c>
      <c r="AM277" t="s">
        <v>47</v>
      </c>
      <c r="AQ277" t="s">
        <v>38</v>
      </c>
      <c r="AR277">
        <v>1</v>
      </c>
      <c r="AS277">
        <v>1</v>
      </c>
      <c r="AT277">
        <v>1</v>
      </c>
      <c r="AU277" t="s">
        <v>39</v>
      </c>
      <c r="AV277" t="s">
        <v>70</v>
      </c>
      <c r="AW277" t="s">
        <v>157</v>
      </c>
      <c r="AY277">
        <v>14</v>
      </c>
      <c r="AZ277">
        <v>55</v>
      </c>
      <c r="BA277">
        <v>120</v>
      </c>
      <c r="BB277">
        <v>2</v>
      </c>
    </row>
    <row r="278" spans="1:54" x14ac:dyDescent="0.25">
      <c r="A278" t="s">
        <v>683</v>
      </c>
      <c r="B278">
        <v>216</v>
      </c>
      <c r="C278" t="s">
        <v>56</v>
      </c>
      <c r="D278">
        <v>1</v>
      </c>
      <c r="F278">
        <v>2</v>
      </c>
      <c r="G278" t="s">
        <v>68</v>
      </c>
      <c r="K278" t="s">
        <v>48</v>
      </c>
      <c r="L278">
        <v>2</v>
      </c>
      <c r="N278">
        <v>1</v>
      </c>
      <c r="O278" t="s">
        <v>89</v>
      </c>
      <c r="S278" t="s">
        <v>43</v>
      </c>
      <c r="T278">
        <v>2</v>
      </c>
      <c r="V278">
        <v>1</v>
      </c>
      <c r="W278" t="s">
        <v>44</v>
      </c>
      <c r="X278" t="s">
        <v>139</v>
      </c>
      <c r="Y278" t="s">
        <v>140</v>
      </c>
      <c r="Z278" t="s">
        <v>141</v>
      </c>
      <c r="AA278" t="s">
        <v>33</v>
      </c>
      <c r="AB278">
        <v>2</v>
      </c>
      <c r="AD278">
        <v>2</v>
      </c>
      <c r="AE278" t="s">
        <v>34</v>
      </c>
      <c r="AI278" t="s">
        <v>63</v>
      </c>
      <c r="AJ278">
        <v>1</v>
      </c>
      <c r="AL278">
        <v>1</v>
      </c>
      <c r="AM278" t="s">
        <v>148</v>
      </c>
      <c r="AN278" t="s">
        <v>95</v>
      </c>
      <c r="AQ278" t="s">
        <v>38</v>
      </c>
      <c r="AR278">
        <v>1</v>
      </c>
      <c r="AS278">
        <v>2</v>
      </c>
      <c r="AT278">
        <v>1</v>
      </c>
      <c r="AU278" t="s">
        <v>155</v>
      </c>
      <c r="AV278" t="s">
        <v>96</v>
      </c>
      <c r="AY278">
        <v>11</v>
      </c>
      <c r="AZ278">
        <v>52</v>
      </c>
      <c r="BA278">
        <v>120</v>
      </c>
      <c r="BB278">
        <v>2</v>
      </c>
    </row>
    <row r="279" spans="1:54" x14ac:dyDescent="0.25">
      <c r="A279" t="s">
        <v>684</v>
      </c>
      <c r="B279">
        <v>217</v>
      </c>
      <c r="C279" t="s">
        <v>56</v>
      </c>
      <c r="D279">
        <v>1</v>
      </c>
      <c r="F279">
        <v>1</v>
      </c>
      <c r="G279" t="s">
        <v>57</v>
      </c>
      <c r="K279" t="s">
        <v>48</v>
      </c>
      <c r="L279">
        <v>1</v>
      </c>
      <c r="N279">
        <v>1</v>
      </c>
      <c r="O279" t="s">
        <v>129</v>
      </c>
      <c r="P279" t="s">
        <v>71</v>
      </c>
      <c r="Q279" t="s">
        <v>51</v>
      </c>
      <c r="S279" t="s">
        <v>43</v>
      </c>
      <c r="T279">
        <v>2</v>
      </c>
      <c r="V279">
        <v>1</v>
      </c>
      <c r="W279" t="s">
        <v>44</v>
      </c>
      <c r="X279" t="s">
        <v>139</v>
      </c>
      <c r="Y279" t="s">
        <v>140</v>
      </c>
      <c r="Z279" t="s">
        <v>141</v>
      </c>
      <c r="AA279" t="s">
        <v>45</v>
      </c>
      <c r="AB279">
        <v>3</v>
      </c>
      <c r="AD279">
        <v>1</v>
      </c>
      <c r="AE279" t="s">
        <v>86</v>
      </c>
      <c r="AI279" t="s">
        <v>63</v>
      </c>
      <c r="AJ279">
        <v>1</v>
      </c>
      <c r="AL279">
        <v>1</v>
      </c>
      <c r="AM279" t="s">
        <v>148</v>
      </c>
      <c r="AQ279" t="s">
        <v>38</v>
      </c>
      <c r="AR279">
        <v>3</v>
      </c>
      <c r="AS279">
        <v>2</v>
      </c>
      <c r="AT279">
        <v>2</v>
      </c>
      <c r="AU279" t="s">
        <v>67</v>
      </c>
      <c r="AV279" t="s">
        <v>70</v>
      </c>
      <c r="AW279" t="s">
        <v>41</v>
      </c>
      <c r="AX279" t="s">
        <v>42</v>
      </c>
      <c r="AY279">
        <v>15</v>
      </c>
      <c r="AZ279">
        <v>101</v>
      </c>
      <c r="BA279">
        <v>120</v>
      </c>
      <c r="BB279">
        <v>2</v>
      </c>
    </row>
    <row r="280" spans="1:54" x14ac:dyDescent="0.25">
      <c r="A280" t="s">
        <v>685</v>
      </c>
      <c r="B280">
        <v>218</v>
      </c>
      <c r="C280" t="s">
        <v>33</v>
      </c>
      <c r="D280">
        <v>2</v>
      </c>
      <c r="F280">
        <v>1</v>
      </c>
      <c r="G280" t="s">
        <v>46</v>
      </c>
      <c r="K280" t="s">
        <v>43</v>
      </c>
      <c r="L280">
        <v>2</v>
      </c>
      <c r="N280">
        <v>3</v>
      </c>
      <c r="O280" t="s">
        <v>44</v>
      </c>
      <c r="P280" t="s">
        <v>99</v>
      </c>
      <c r="Q280" t="s">
        <v>100</v>
      </c>
      <c r="S280" t="s">
        <v>63</v>
      </c>
      <c r="T280">
        <v>1</v>
      </c>
      <c r="V280">
        <v>1</v>
      </c>
      <c r="W280" t="s">
        <v>148</v>
      </c>
      <c r="X280" t="s">
        <v>149</v>
      </c>
      <c r="AA280" t="s">
        <v>56</v>
      </c>
      <c r="AB280">
        <v>3</v>
      </c>
      <c r="AD280">
        <v>1</v>
      </c>
      <c r="AE280" t="s">
        <v>68</v>
      </c>
      <c r="AF280" t="s">
        <v>69</v>
      </c>
      <c r="AI280" t="s">
        <v>48</v>
      </c>
      <c r="AJ280">
        <v>1</v>
      </c>
      <c r="AL280">
        <v>1</v>
      </c>
      <c r="AM280" t="s">
        <v>89</v>
      </c>
      <c r="AQ280" t="s">
        <v>45</v>
      </c>
      <c r="AR280">
        <v>2</v>
      </c>
      <c r="AT280">
        <v>2</v>
      </c>
      <c r="AU280" t="s">
        <v>143</v>
      </c>
      <c r="AV280" t="s">
        <v>92</v>
      </c>
      <c r="AW280" t="s">
        <v>93</v>
      </c>
      <c r="AX280" t="s">
        <v>146</v>
      </c>
      <c r="AY280">
        <v>15</v>
      </c>
      <c r="AZ280">
        <v>52</v>
      </c>
      <c r="BA280">
        <v>120</v>
      </c>
      <c r="BB280">
        <v>2</v>
      </c>
    </row>
    <row r="281" spans="1:54" x14ac:dyDescent="0.25">
      <c r="A281" t="s">
        <v>686</v>
      </c>
      <c r="B281">
        <v>219</v>
      </c>
      <c r="C281" t="s">
        <v>33</v>
      </c>
      <c r="D281">
        <v>1</v>
      </c>
      <c r="F281">
        <v>2</v>
      </c>
      <c r="G281" t="s">
        <v>34</v>
      </c>
      <c r="H281" t="s">
        <v>35</v>
      </c>
      <c r="K281" t="s">
        <v>43</v>
      </c>
      <c r="L281">
        <v>3</v>
      </c>
      <c r="N281">
        <v>1</v>
      </c>
      <c r="O281" t="s">
        <v>73</v>
      </c>
      <c r="P281" t="s">
        <v>74</v>
      </c>
      <c r="S281" t="s">
        <v>38</v>
      </c>
      <c r="T281">
        <v>2</v>
      </c>
      <c r="U281">
        <v>1</v>
      </c>
      <c r="V281">
        <v>2</v>
      </c>
      <c r="W281" t="s">
        <v>39</v>
      </c>
      <c r="X281" t="s">
        <v>96</v>
      </c>
      <c r="Y281" t="s">
        <v>157</v>
      </c>
      <c r="Z281" t="s">
        <v>159</v>
      </c>
      <c r="AA281" t="s">
        <v>56</v>
      </c>
      <c r="AB281">
        <v>2</v>
      </c>
      <c r="AD281">
        <v>1</v>
      </c>
      <c r="AE281" t="s">
        <v>68</v>
      </c>
      <c r="AF281" t="s">
        <v>125</v>
      </c>
      <c r="AI281" t="s">
        <v>48</v>
      </c>
      <c r="AJ281">
        <v>2</v>
      </c>
      <c r="AL281">
        <v>1</v>
      </c>
      <c r="AM281" t="s">
        <v>89</v>
      </c>
      <c r="AQ281" t="s">
        <v>45</v>
      </c>
      <c r="AR281">
        <v>2</v>
      </c>
      <c r="AT281">
        <v>1</v>
      </c>
      <c r="AU281" t="s">
        <v>143</v>
      </c>
      <c r="AY281">
        <v>14</v>
      </c>
      <c r="AZ281">
        <v>50</v>
      </c>
      <c r="BA281">
        <v>120</v>
      </c>
      <c r="BB281">
        <v>2</v>
      </c>
    </row>
  </sheetData>
  <conditionalFormatting sqref="A1:B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34DB-9364-48EB-9A15-89282141558D}">
  <dimension ref="A1:W282"/>
  <sheetViews>
    <sheetView topLeftCell="E1" workbookViewId="0">
      <selection activeCell="R15" sqref="R15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1.42578125" customWidth="1"/>
    <col min="4" max="4" width="13.5703125" bestFit="1" customWidth="1"/>
    <col min="5" max="5" width="10.5703125" bestFit="1" customWidth="1"/>
    <col min="6" max="6" width="11.42578125" bestFit="1" customWidth="1"/>
    <col min="7" max="7" width="11.42578125" customWidth="1"/>
    <col min="8" max="8" width="13.5703125" bestFit="1" customWidth="1"/>
    <col min="9" max="9" width="9.42578125" bestFit="1" customWidth="1"/>
    <col min="11" max="12" width="11.42578125" bestFit="1" customWidth="1"/>
    <col min="13" max="14" width="11.42578125" customWidth="1"/>
    <col min="15" max="15" width="7.42578125" bestFit="1" customWidth="1"/>
    <col min="16" max="16" width="10.7109375" customWidth="1"/>
    <col min="18" max="18" width="25.140625" bestFit="1" customWidth="1"/>
    <col min="19" max="19" width="8.5703125" bestFit="1" customWidth="1"/>
    <col min="21" max="21" width="13" bestFit="1" customWidth="1"/>
    <col min="22" max="22" width="29.42578125" style="10" bestFit="1" customWidth="1"/>
    <col min="23" max="23" width="32.140625" style="5" bestFit="1" customWidth="1"/>
    <col min="24" max="24" width="9.28515625" bestFit="1" customWidth="1"/>
  </cols>
  <sheetData>
    <row r="1" spans="1:23" ht="15.75" thickBot="1" x14ac:dyDescent="0.3">
      <c r="A1" s="21" t="s">
        <v>78</v>
      </c>
      <c r="B1" s="22"/>
      <c r="C1" s="22"/>
      <c r="D1" s="22"/>
      <c r="E1" s="22"/>
      <c r="F1" s="22"/>
      <c r="G1" s="22"/>
      <c r="H1" s="22"/>
      <c r="I1" s="23"/>
      <c r="K1" s="21" t="s">
        <v>82</v>
      </c>
      <c r="L1" s="22"/>
      <c r="M1" s="22"/>
      <c r="N1" s="22"/>
      <c r="O1" s="22"/>
      <c r="P1" s="23"/>
      <c r="R1" s="6" t="s">
        <v>178</v>
      </c>
      <c r="S1" s="7">
        <f>MIN(Table41[crystals])</f>
        <v>8</v>
      </c>
      <c r="U1" t="s">
        <v>109</v>
      </c>
      <c r="V1" s="10" t="s">
        <v>110</v>
      </c>
      <c r="W1" s="5" t="s">
        <v>111</v>
      </c>
    </row>
    <row r="2" spans="1:23" ht="15.75" thickBot="1" x14ac:dyDescent="0.3">
      <c r="A2" t="s">
        <v>59</v>
      </c>
      <c r="B2" t="s">
        <v>60</v>
      </c>
      <c r="C2" t="s">
        <v>61</v>
      </c>
      <c r="D2" t="s">
        <v>81</v>
      </c>
      <c r="E2" t="s">
        <v>62</v>
      </c>
      <c r="F2" t="s">
        <v>161</v>
      </c>
      <c r="G2" t="s">
        <v>160</v>
      </c>
      <c r="H2" t="s">
        <v>77</v>
      </c>
      <c r="I2" t="s">
        <v>58</v>
      </c>
      <c r="K2" t="s">
        <v>59</v>
      </c>
      <c r="L2" t="s">
        <v>60</v>
      </c>
      <c r="M2" t="s">
        <v>61</v>
      </c>
      <c r="N2" t="s">
        <v>58</v>
      </c>
      <c r="O2" t="s">
        <v>79</v>
      </c>
      <c r="P2" t="s">
        <v>80</v>
      </c>
      <c r="R2" s="6" t="s">
        <v>107</v>
      </c>
      <c r="S2" s="7">
        <f>AVERAGE(Table41[crystals])</f>
        <v>18.703571428571429</v>
      </c>
      <c r="U2">
        <v>30000</v>
      </c>
      <c r="V2" s="10">
        <f>Table641[[#This Row],[Think Time]]*$S$6/1000/60</f>
        <v>35.835714285714289</v>
      </c>
      <c r="W2" s="10">
        <f>Table641[[#This Row],[Estimated Battle Time (mins)]]*COUNTA(Таблица26[hero-1])/60</f>
        <v>167.23333333333332</v>
      </c>
    </row>
    <row r="3" spans="1:23" ht="15.75" thickBot="1" x14ac:dyDescent="0.3">
      <c r="A3" t="s">
        <v>53</v>
      </c>
      <c r="B3" t="s">
        <v>56</v>
      </c>
      <c r="C3" t="s">
        <v>48</v>
      </c>
      <c r="D3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" t="s">
        <v>33</v>
      </c>
      <c r="F3" t="s">
        <v>43</v>
      </c>
      <c r="G3" t="s">
        <v>45</v>
      </c>
      <c r="H3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">
        <f>Таблица26[[#This Row],[team-1-win]]+Таблица26[[#This Row],[team-2-win]]</f>
        <v>1</v>
      </c>
      <c r="K3" t="s">
        <v>53</v>
      </c>
      <c r="L3" t="s">
        <v>56</v>
      </c>
      <c r="M3" t="s">
        <v>48</v>
      </c>
      <c r="N3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3" s="3">
        <f>IF(Table340[[#This Row],[battles]],Table340[[#This Row],[wins]]/Table340[[#This Row],[battles]],0)</f>
        <v>0.6</v>
      </c>
      <c r="R3" s="6" t="s">
        <v>180</v>
      </c>
      <c r="S3" s="7">
        <f>MAX(Table41[crystals])</f>
        <v>48</v>
      </c>
      <c r="U3">
        <v>120000</v>
      </c>
      <c r="V3" s="10">
        <f>Table641[[#This Row],[Think Time]]*$S$6/1000/60</f>
        <v>143.34285714285716</v>
      </c>
      <c r="W3" s="10">
        <f>Table641[[#This Row],[Estimated Battle Time (mins)]]*COUNTA(Таблица26[hero-1])/60</f>
        <v>668.93333333333328</v>
      </c>
    </row>
    <row r="4" spans="1:23" ht="15.75" thickBot="1" x14ac:dyDescent="0.3">
      <c r="A4" t="s">
        <v>53</v>
      </c>
      <c r="B4" t="s">
        <v>56</v>
      </c>
      <c r="C4" t="s">
        <v>48</v>
      </c>
      <c r="D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" t="s">
        <v>33</v>
      </c>
      <c r="F4" t="s">
        <v>43</v>
      </c>
      <c r="G4" t="s">
        <v>63</v>
      </c>
      <c r="H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" s="20">
        <f>Таблица26[[#This Row],[team-1-win]]+Таблица26[[#This Row],[team-2-win]]</f>
        <v>1</v>
      </c>
      <c r="K4" t="s">
        <v>53</v>
      </c>
      <c r="L4" t="s">
        <v>56</v>
      </c>
      <c r="M4" t="s">
        <v>33</v>
      </c>
      <c r="N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4" s="3">
        <f>IF(Table340[[#This Row],[battles]],Table340[[#This Row],[wins]]/Table340[[#This Row],[battles]],0)</f>
        <v>0.6</v>
      </c>
      <c r="W4" s="10"/>
    </row>
    <row r="5" spans="1:23" ht="15.75" thickBot="1" x14ac:dyDescent="0.3">
      <c r="A5" t="s">
        <v>53</v>
      </c>
      <c r="B5" t="s">
        <v>56</v>
      </c>
      <c r="C5" t="s">
        <v>48</v>
      </c>
      <c r="D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" t="s">
        <v>33</v>
      </c>
      <c r="F5" t="s">
        <v>43</v>
      </c>
      <c r="G5" t="s">
        <v>38</v>
      </c>
      <c r="H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5" s="20">
        <f>Таблица26[[#This Row],[team-1-win]]+Таблица26[[#This Row],[team-2-win]]</f>
        <v>1</v>
      </c>
      <c r="K5" t="s">
        <v>53</v>
      </c>
      <c r="L5" t="s">
        <v>56</v>
      </c>
      <c r="M5" t="s">
        <v>43</v>
      </c>
      <c r="N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5" s="3">
        <f>IF(Table340[[#This Row],[battles]],Table340[[#This Row],[wins]]/Table340[[#This Row],[battles]],0)</f>
        <v>0.8</v>
      </c>
      <c r="R5" s="6" t="s">
        <v>179</v>
      </c>
      <c r="S5" s="7">
        <f>MIN(Table41[turns])</f>
        <v>35</v>
      </c>
      <c r="W5" s="10"/>
    </row>
    <row r="6" spans="1:23" ht="15.75" thickBot="1" x14ac:dyDescent="0.3">
      <c r="A6" t="s">
        <v>53</v>
      </c>
      <c r="B6" t="s">
        <v>56</v>
      </c>
      <c r="C6" t="s">
        <v>48</v>
      </c>
      <c r="D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" t="s">
        <v>33</v>
      </c>
      <c r="F6" t="s">
        <v>45</v>
      </c>
      <c r="G6" t="s">
        <v>63</v>
      </c>
      <c r="H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" s="20">
        <f>Таблица26[[#This Row],[team-1-win]]+Таблица26[[#This Row],[team-2-win]]</f>
        <v>1</v>
      </c>
      <c r="K6" t="s">
        <v>53</v>
      </c>
      <c r="L6" t="s">
        <v>56</v>
      </c>
      <c r="M6" t="s">
        <v>45</v>
      </c>
      <c r="N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6" s="3">
        <f>IF(Table340[[#This Row],[battles]],Table340[[#This Row],[wins]]/Table340[[#This Row],[battles]],0)</f>
        <v>0.5</v>
      </c>
      <c r="R6" s="8" t="s">
        <v>108</v>
      </c>
      <c r="S6" s="9">
        <f>AVERAGE(Table41[turns])</f>
        <v>71.671428571428578</v>
      </c>
    </row>
    <row r="7" spans="1:23" ht="15.75" thickBot="1" x14ac:dyDescent="0.3">
      <c r="A7" t="s">
        <v>53</v>
      </c>
      <c r="B7" t="s">
        <v>56</v>
      </c>
      <c r="C7" t="s">
        <v>48</v>
      </c>
      <c r="D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" t="s">
        <v>33</v>
      </c>
      <c r="F7" t="s">
        <v>45</v>
      </c>
      <c r="G7" t="s">
        <v>38</v>
      </c>
      <c r="H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" s="20">
        <f>Таблица26[[#This Row],[team-1-win]]+Таблица26[[#This Row],[team-2-win]]</f>
        <v>1</v>
      </c>
      <c r="K7" t="s">
        <v>53</v>
      </c>
      <c r="L7" t="s">
        <v>56</v>
      </c>
      <c r="M7" t="s">
        <v>63</v>
      </c>
      <c r="N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7" s="3">
        <f>IF(Table340[[#This Row],[battles]],Table340[[#This Row],[wins]]/Table340[[#This Row],[battles]],0)</f>
        <v>0.5</v>
      </c>
      <c r="R7" s="8" t="s">
        <v>181</v>
      </c>
      <c r="S7" s="9">
        <f>MAX(Table41[turns])</f>
        <v>327</v>
      </c>
    </row>
    <row r="8" spans="1:23" x14ac:dyDescent="0.25">
      <c r="A8" t="s">
        <v>53</v>
      </c>
      <c r="B8" t="s">
        <v>56</v>
      </c>
      <c r="C8" t="s">
        <v>48</v>
      </c>
      <c r="D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" t="s">
        <v>33</v>
      </c>
      <c r="F8" t="s">
        <v>63</v>
      </c>
      <c r="G8" t="s">
        <v>38</v>
      </c>
      <c r="H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" s="20">
        <f>Таблица26[[#This Row],[team-1-win]]+Таблица26[[#This Row],[team-2-win]]</f>
        <v>1</v>
      </c>
      <c r="K8" t="s">
        <v>53</v>
      </c>
      <c r="L8" t="s">
        <v>56</v>
      </c>
      <c r="M8" t="s">
        <v>38</v>
      </c>
      <c r="N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9</v>
      </c>
      <c r="P8" s="3">
        <f>IF(Table340[[#This Row],[battles]],Table340[[#This Row],[wins]]/Table340[[#This Row],[battles]],0)</f>
        <v>0.9</v>
      </c>
    </row>
    <row r="9" spans="1:23" x14ac:dyDescent="0.25">
      <c r="A9" t="s">
        <v>53</v>
      </c>
      <c r="B9" t="s">
        <v>56</v>
      </c>
      <c r="C9" t="s">
        <v>48</v>
      </c>
      <c r="D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" t="s">
        <v>43</v>
      </c>
      <c r="F9" t="s">
        <v>45</v>
      </c>
      <c r="G9" t="s">
        <v>63</v>
      </c>
      <c r="H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" s="20">
        <f>Таблица26[[#This Row],[team-1-win]]+Таблица26[[#This Row],[team-2-win]]</f>
        <v>1</v>
      </c>
      <c r="K9" t="s">
        <v>53</v>
      </c>
      <c r="L9" t="s">
        <v>48</v>
      </c>
      <c r="M9" t="s">
        <v>33</v>
      </c>
      <c r="N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9" s="3">
        <f>IF(Table340[[#This Row],[battles]],Table340[[#This Row],[wins]]/Table340[[#This Row],[battles]],0)</f>
        <v>0.5</v>
      </c>
    </row>
    <row r="10" spans="1:23" x14ac:dyDescent="0.25">
      <c r="A10" t="s">
        <v>53</v>
      </c>
      <c r="B10" t="s">
        <v>56</v>
      </c>
      <c r="C10" t="s">
        <v>48</v>
      </c>
      <c r="D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" t="s">
        <v>43</v>
      </c>
      <c r="F10" t="s">
        <v>45</v>
      </c>
      <c r="G10" t="s">
        <v>38</v>
      </c>
      <c r="H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0" s="20">
        <f>Таблица26[[#This Row],[team-1-win]]+Таблица26[[#This Row],[team-2-win]]</f>
        <v>1</v>
      </c>
      <c r="K10" t="s">
        <v>53</v>
      </c>
      <c r="L10" t="s">
        <v>48</v>
      </c>
      <c r="M10" t="s">
        <v>43</v>
      </c>
      <c r="N1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10" s="3">
        <f>IF(Table340[[#This Row],[battles]],Table340[[#This Row],[wins]]/Table340[[#This Row],[battles]],0)</f>
        <v>0.6</v>
      </c>
    </row>
    <row r="11" spans="1:23" x14ac:dyDescent="0.25">
      <c r="A11" t="s">
        <v>53</v>
      </c>
      <c r="B11" t="s">
        <v>56</v>
      </c>
      <c r="C11" t="s">
        <v>48</v>
      </c>
      <c r="D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" t="s">
        <v>43</v>
      </c>
      <c r="F11" t="s">
        <v>63</v>
      </c>
      <c r="G11" t="s">
        <v>38</v>
      </c>
      <c r="H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" s="20">
        <f>Таблица26[[#This Row],[team-1-win]]+Таблица26[[#This Row],[team-2-win]]</f>
        <v>1</v>
      </c>
      <c r="K11" t="s">
        <v>53</v>
      </c>
      <c r="L11" t="s">
        <v>48</v>
      </c>
      <c r="M11" t="s">
        <v>45</v>
      </c>
      <c r="N1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11" s="3">
        <f>IF(Table340[[#This Row],[battles]],Table340[[#This Row],[wins]]/Table340[[#This Row],[battles]],0)</f>
        <v>0.5</v>
      </c>
    </row>
    <row r="12" spans="1:23" x14ac:dyDescent="0.25">
      <c r="A12" t="s">
        <v>53</v>
      </c>
      <c r="B12" t="s">
        <v>56</v>
      </c>
      <c r="C12" t="s">
        <v>48</v>
      </c>
      <c r="D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" t="s">
        <v>45</v>
      </c>
      <c r="F12" t="s">
        <v>63</v>
      </c>
      <c r="G12" t="s">
        <v>38</v>
      </c>
      <c r="H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" s="20">
        <f>Таблица26[[#This Row],[team-1-win]]+Таблица26[[#This Row],[team-2-win]]</f>
        <v>1</v>
      </c>
      <c r="K12" t="s">
        <v>53</v>
      </c>
      <c r="L12" t="s">
        <v>48</v>
      </c>
      <c r="M12" t="s">
        <v>63</v>
      </c>
      <c r="N1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12" s="3">
        <f>IF(Table340[[#This Row],[battles]],Table340[[#This Row],[wins]]/Table340[[#This Row],[battles]],0)</f>
        <v>0.5</v>
      </c>
    </row>
    <row r="13" spans="1:23" x14ac:dyDescent="0.25">
      <c r="A13" t="s">
        <v>53</v>
      </c>
      <c r="B13" t="s">
        <v>56</v>
      </c>
      <c r="C13" t="s">
        <v>33</v>
      </c>
      <c r="D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" t="s">
        <v>48</v>
      </c>
      <c r="F13" t="s">
        <v>43</v>
      </c>
      <c r="G13" t="s">
        <v>45</v>
      </c>
      <c r="H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" s="20">
        <f>Таблица26[[#This Row],[team-1-win]]+Таблица26[[#This Row],[team-2-win]]</f>
        <v>1</v>
      </c>
      <c r="K13" t="s">
        <v>53</v>
      </c>
      <c r="L13" t="s">
        <v>48</v>
      </c>
      <c r="M13" t="s">
        <v>38</v>
      </c>
      <c r="N1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13" s="3">
        <f>IF(Table340[[#This Row],[battles]],Table340[[#This Row],[wins]]/Table340[[#This Row],[battles]],0)</f>
        <v>0.5</v>
      </c>
    </row>
    <row r="14" spans="1:23" x14ac:dyDescent="0.25">
      <c r="A14" t="s">
        <v>53</v>
      </c>
      <c r="B14" t="s">
        <v>56</v>
      </c>
      <c r="C14" t="s">
        <v>33</v>
      </c>
      <c r="D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" t="s">
        <v>48</v>
      </c>
      <c r="F14" t="s">
        <v>43</v>
      </c>
      <c r="G14" t="s">
        <v>63</v>
      </c>
      <c r="H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4" s="20">
        <f>Таблица26[[#This Row],[team-1-win]]+Таблица26[[#This Row],[team-2-win]]</f>
        <v>1</v>
      </c>
      <c r="K14" t="s">
        <v>53</v>
      </c>
      <c r="L14" t="s">
        <v>33</v>
      </c>
      <c r="M14" t="s">
        <v>43</v>
      </c>
      <c r="N1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14" s="3">
        <f>IF(Table340[[#This Row],[battles]],Table340[[#This Row],[wins]]/Table340[[#This Row],[battles]],0)</f>
        <v>0.7</v>
      </c>
    </row>
    <row r="15" spans="1:23" x14ac:dyDescent="0.25">
      <c r="A15" t="s">
        <v>53</v>
      </c>
      <c r="B15" t="s">
        <v>56</v>
      </c>
      <c r="C15" t="s">
        <v>33</v>
      </c>
      <c r="D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" t="s">
        <v>48</v>
      </c>
      <c r="F15" t="s">
        <v>43</v>
      </c>
      <c r="G15" t="s">
        <v>38</v>
      </c>
      <c r="H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5" s="20">
        <f>Таблица26[[#This Row],[team-1-win]]+Таблица26[[#This Row],[team-2-win]]</f>
        <v>1</v>
      </c>
      <c r="K15" t="s">
        <v>53</v>
      </c>
      <c r="L15" t="s">
        <v>33</v>
      </c>
      <c r="M15" t="s">
        <v>45</v>
      </c>
      <c r="N1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15" s="3">
        <f>IF(Table340[[#This Row],[battles]],Table340[[#This Row],[wins]]/Table340[[#This Row],[battles]],0)</f>
        <v>0.5</v>
      </c>
    </row>
    <row r="16" spans="1:23" x14ac:dyDescent="0.25">
      <c r="A16" t="s">
        <v>53</v>
      </c>
      <c r="B16" t="s">
        <v>56</v>
      </c>
      <c r="C16" t="s">
        <v>33</v>
      </c>
      <c r="D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" t="s">
        <v>48</v>
      </c>
      <c r="F16" t="s">
        <v>45</v>
      </c>
      <c r="G16" t="s">
        <v>63</v>
      </c>
      <c r="H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" s="20">
        <f>Таблица26[[#This Row],[team-1-win]]+Таблица26[[#This Row],[team-2-win]]</f>
        <v>1</v>
      </c>
      <c r="K16" t="s">
        <v>53</v>
      </c>
      <c r="L16" t="s">
        <v>33</v>
      </c>
      <c r="M16" t="s">
        <v>63</v>
      </c>
      <c r="N1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16" s="3">
        <f>IF(Table340[[#This Row],[battles]],Table340[[#This Row],[wins]]/Table340[[#This Row],[battles]],0)</f>
        <v>0.5</v>
      </c>
    </row>
    <row r="17" spans="1:16" x14ac:dyDescent="0.25">
      <c r="A17" t="s">
        <v>53</v>
      </c>
      <c r="B17" t="s">
        <v>56</v>
      </c>
      <c r="C17" t="s">
        <v>33</v>
      </c>
      <c r="D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" t="s">
        <v>48</v>
      </c>
      <c r="F17" t="s">
        <v>45</v>
      </c>
      <c r="G17" t="s">
        <v>38</v>
      </c>
      <c r="H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" s="20">
        <f>Таблица26[[#This Row],[team-1-win]]+Таблица26[[#This Row],[team-2-win]]</f>
        <v>1</v>
      </c>
      <c r="K17" t="s">
        <v>53</v>
      </c>
      <c r="L17" t="s">
        <v>33</v>
      </c>
      <c r="M17" t="s">
        <v>38</v>
      </c>
      <c r="N1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17" s="3">
        <f>IF(Table340[[#This Row],[battles]],Table340[[#This Row],[wins]]/Table340[[#This Row],[battles]],0)</f>
        <v>0.4</v>
      </c>
    </row>
    <row r="18" spans="1:16" x14ac:dyDescent="0.25">
      <c r="A18" t="s">
        <v>53</v>
      </c>
      <c r="B18" t="s">
        <v>56</v>
      </c>
      <c r="C18" t="s">
        <v>33</v>
      </c>
      <c r="D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" t="s">
        <v>48</v>
      </c>
      <c r="F18" t="s">
        <v>63</v>
      </c>
      <c r="G18" t="s">
        <v>38</v>
      </c>
      <c r="H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8" s="20">
        <f>Таблица26[[#This Row],[team-1-win]]+Таблица26[[#This Row],[team-2-win]]</f>
        <v>1</v>
      </c>
      <c r="K18" t="s">
        <v>53</v>
      </c>
      <c r="L18" t="s">
        <v>43</v>
      </c>
      <c r="M18" t="s">
        <v>45</v>
      </c>
      <c r="N1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18" s="3">
        <f>IF(Table340[[#This Row],[battles]],Table340[[#This Row],[wins]]/Table340[[#This Row],[battles]],0)</f>
        <v>0.8</v>
      </c>
    </row>
    <row r="19" spans="1:16" x14ac:dyDescent="0.25">
      <c r="A19" t="s">
        <v>53</v>
      </c>
      <c r="B19" t="s">
        <v>56</v>
      </c>
      <c r="C19" t="s">
        <v>33</v>
      </c>
      <c r="D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" t="s">
        <v>43</v>
      </c>
      <c r="F19" t="s">
        <v>45</v>
      </c>
      <c r="G19" t="s">
        <v>63</v>
      </c>
      <c r="H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" s="20">
        <f>Таблица26[[#This Row],[team-1-win]]+Таблица26[[#This Row],[team-2-win]]</f>
        <v>1</v>
      </c>
      <c r="K19" t="s">
        <v>53</v>
      </c>
      <c r="L19" t="s">
        <v>43</v>
      </c>
      <c r="M19" t="s">
        <v>63</v>
      </c>
      <c r="N1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19" s="3">
        <f>IF(Table340[[#This Row],[battles]],Table340[[#This Row],[wins]]/Table340[[#This Row],[battles]],0)</f>
        <v>0.5</v>
      </c>
    </row>
    <row r="20" spans="1:16" x14ac:dyDescent="0.25">
      <c r="A20" t="s">
        <v>53</v>
      </c>
      <c r="B20" t="s">
        <v>56</v>
      </c>
      <c r="C20" t="s">
        <v>33</v>
      </c>
      <c r="D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" t="s">
        <v>43</v>
      </c>
      <c r="F20" t="s">
        <v>45</v>
      </c>
      <c r="G20" t="s">
        <v>38</v>
      </c>
      <c r="H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" s="20">
        <f>Таблица26[[#This Row],[team-1-win]]+Таблица26[[#This Row],[team-2-win]]</f>
        <v>1</v>
      </c>
      <c r="K20" t="s">
        <v>53</v>
      </c>
      <c r="L20" t="s">
        <v>43</v>
      </c>
      <c r="M20" t="s">
        <v>38</v>
      </c>
      <c r="N2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20" s="3">
        <f>IF(Table340[[#This Row],[battles]],Table340[[#This Row],[wins]]/Table340[[#This Row],[battles]],0)</f>
        <v>0.4</v>
      </c>
    </row>
    <row r="21" spans="1:16" x14ac:dyDescent="0.25">
      <c r="A21" t="s">
        <v>53</v>
      </c>
      <c r="B21" t="s">
        <v>56</v>
      </c>
      <c r="C21" t="s">
        <v>33</v>
      </c>
      <c r="D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" t="s">
        <v>43</v>
      </c>
      <c r="F21" t="s">
        <v>63</v>
      </c>
      <c r="G21" t="s">
        <v>38</v>
      </c>
      <c r="H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" s="20">
        <f>Таблица26[[#This Row],[team-1-win]]+Таблица26[[#This Row],[team-2-win]]</f>
        <v>1</v>
      </c>
      <c r="K21" t="s">
        <v>53</v>
      </c>
      <c r="L21" t="s">
        <v>45</v>
      </c>
      <c r="M21" t="s">
        <v>63</v>
      </c>
      <c r="N2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9</v>
      </c>
      <c r="P21" s="3">
        <f>IF(Table340[[#This Row],[battles]],Table340[[#This Row],[wins]]/Table340[[#This Row],[battles]],0)</f>
        <v>0.9</v>
      </c>
    </row>
    <row r="22" spans="1:16" x14ac:dyDescent="0.25">
      <c r="A22" t="s">
        <v>53</v>
      </c>
      <c r="B22" t="s">
        <v>56</v>
      </c>
      <c r="C22" t="s">
        <v>33</v>
      </c>
      <c r="D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" t="s">
        <v>45</v>
      </c>
      <c r="F22" t="s">
        <v>63</v>
      </c>
      <c r="G22" t="s">
        <v>38</v>
      </c>
      <c r="H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" s="20">
        <f>Таблица26[[#This Row],[team-1-win]]+Таблица26[[#This Row],[team-2-win]]</f>
        <v>1</v>
      </c>
      <c r="K22" t="s">
        <v>53</v>
      </c>
      <c r="L22" t="s">
        <v>45</v>
      </c>
      <c r="M22" t="s">
        <v>38</v>
      </c>
      <c r="N2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22" s="3">
        <f>IF(Table340[[#This Row],[battles]],Table340[[#This Row],[wins]]/Table340[[#This Row],[battles]],0)</f>
        <v>0.5</v>
      </c>
    </row>
    <row r="23" spans="1:16" x14ac:dyDescent="0.25">
      <c r="A23" t="s">
        <v>53</v>
      </c>
      <c r="B23" t="s">
        <v>56</v>
      </c>
      <c r="C23" t="s">
        <v>43</v>
      </c>
      <c r="D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" t="s">
        <v>48</v>
      </c>
      <c r="F23" t="s">
        <v>33</v>
      </c>
      <c r="G23" t="s">
        <v>45</v>
      </c>
      <c r="H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" s="20">
        <f>Таблица26[[#This Row],[team-1-win]]+Таблица26[[#This Row],[team-2-win]]</f>
        <v>1</v>
      </c>
      <c r="K23" t="s">
        <v>53</v>
      </c>
      <c r="L23" t="s">
        <v>63</v>
      </c>
      <c r="M23" t="s">
        <v>38</v>
      </c>
      <c r="N2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23" s="3">
        <f>IF(Table340[[#This Row],[battles]],Table340[[#This Row],[wins]]/Table340[[#This Row],[battles]],0)</f>
        <v>0.7</v>
      </c>
    </row>
    <row r="24" spans="1:16" x14ac:dyDescent="0.25">
      <c r="A24" t="s">
        <v>53</v>
      </c>
      <c r="B24" t="s">
        <v>56</v>
      </c>
      <c r="C24" t="s">
        <v>43</v>
      </c>
      <c r="D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" t="s">
        <v>48</v>
      </c>
      <c r="F24" t="s">
        <v>33</v>
      </c>
      <c r="G24" t="s">
        <v>63</v>
      </c>
      <c r="H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" s="20">
        <f>Таблица26[[#This Row],[team-1-win]]+Таблица26[[#This Row],[team-2-win]]</f>
        <v>1</v>
      </c>
      <c r="K24" t="s">
        <v>56</v>
      </c>
      <c r="L24" t="s">
        <v>48</v>
      </c>
      <c r="M24" t="s">
        <v>33</v>
      </c>
      <c r="N2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24" s="3">
        <f>IF(Table340[[#This Row],[battles]],Table340[[#This Row],[wins]]/Table340[[#This Row],[battles]],0)</f>
        <v>0.2</v>
      </c>
    </row>
    <row r="25" spans="1:16" x14ac:dyDescent="0.25">
      <c r="A25" t="s">
        <v>53</v>
      </c>
      <c r="B25" t="s">
        <v>56</v>
      </c>
      <c r="C25" t="s">
        <v>43</v>
      </c>
      <c r="D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" t="s">
        <v>48</v>
      </c>
      <c r="F25" t="s">
        <v>33</v>
      </c>
      <c r="G25" t="s">
        <v>38</v>
      </c>
      <c r="H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" s="20">
        <f>Таблица26[[#This Row],[team-1-win]]+Таблица26[[#This Row],[team-2-win]]</f>
        <v>1</v>
      </c>
      <c r="K25" t="s">
        <v>56</v>
      </c>
      <c r="L25" t="s">
        <v>48</v>
      </c>
      <c r="M25" t="s">
        <v>43</v>
      </c>
      <c r="N2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25" s="3">
        <f>IF(Table340[[#This Row],[battles]],Table340[[#This Row],[wins]]/Table340[[#This Row],[battles]],0)</f>
        <v>0.6</v>
      </c>
    </row>
    <row r="26" spans="1:16" x14ac:dyDescent="0.25">
      <c r="A26" t="s">
        <v>53</v>
      </c>
      <c r="B26" t="s">
        <v>56</v>
      </c>
      <c r="C26" t="s">
        <v>43</v>
      </c>
      <c r="D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" t="s">
        <v>48</v>
      </c>
      <c r="F26" t="s">
        <v>45</v>
      </c>
      <c r="G26" t="s">
        <v>63</v>
      </c>
      <c r="H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" s="20">
        <f>Таблица26[[#This Row],[team-1-win]]+Таблица26[[#This Row],[team-2-win]]</f>
        <v>1</v>
      </c>
      <c r="K26" t="s">
        <v>56</v>
      </c>
      <c r="L26" t="s">
        <v>48</v>
      </c>
      <c r="M26" t="s">
        <v>45</v>
      </c>
      <c r="N2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26" s="3">
        <f>IF(Table340[[#This Row],[battles]],Table340[[#This Row],[wins]]/Table340[[#This Row],[battles]],0)</f>
        <v>0.7</v>
      </c>
    </row>
    <row r="27" spans="1:16" x14ac:dyDescent="0.25">
      <c r="A27" t="s">
        <v>53</v>
      </c>
      <c r="B27" t="s">
        <v>56</v>
      </c>
      <c r="C27" t="s">
        <v>43</v>
      </c>
      <c r="D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" t="s">
        <v>48</v>
      </c>
      <c r="F27" t="s">
        <v>45</v>
      </c>
      <c r="G27" t="s">
        <v>38</v>
      </c>
      <c r="H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" s="20">
        <f>Таблица26[[#This Row],[team-1-win]]+Таблица26[[#This Row],[team-2-win]]</f>
        <v>1</v>
      </c>
      <c r="K27" t="s">
        <v>56</v>
      </c>
      <c r="L27" t="s">
        <v>48</v>
      </c>
      <c r="M27" t="s">
        <v>63</v>
      </c>
      <c r="N2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27" s="3">
        <f>IF(Table340[[#This Row],[battles]],Table340[[#This Row],[wins]]/Table340[[#This Row],[battles]],0)</f>
        <v>0.6</v>
      </c>
    </row>
    <row r="28" spans="1:16" x14ac:dyDescent="0.25">
      <c r="A28" t="s">
        <v>53</v>
      </c>
      <c r="B28" t="s">
        <v>56</v>
      </c>
      <c r="C28" t="s">
        <v>43</v>
      </c>
      <c r="D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8" t="s">
        <v>48</v>
      </c>
      <c r="F28" t="s">
        <v>63</v>
      </c>
      <c r="G28" t="s">
        <v>38</v>
      </c>
      <c r="H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" s="20">
        <f>Таблица26[[#This Row],[team-1-win]]+Таблица26[[#This Row],[team-2-win]]</f>
        <v>1</v>
      </c>
      <c r="K28" t="s">
        <v>56</v>
      </c>
      <c r="L28" t="s">
        <v>48</v>
      </c>
      <c r="M28" t="s">
        <v>38</v>
      </c>
      <c r="N2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28" s="3">
        <f>IF(Table340[[#This Row],[battles]],Table340[[#This Row],[wins]]/Table340[[#This Row],[battles]],0)</f>
        <v>0.5</v>
      </c>
    </row>
    <row r="29" spans="1:16" x14ac:dyDescent="0.25">
      <c r="A29" t="s">
        <v>53</v>
      </c>
      <c r="B29" t="s">
        <v>56</v>
      </c>
      <c r="C29" t="s">
        <v>43</v>
      </c>
      <c r="D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9" t="s">
        <v>33</v>
      </c>
      <c r="F29" t="s">
        <v>45</v>
      </c>
      <c r="G29" t="s">
        <v>63</v>
      </c>
      <c r="H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9" s="20">
        <f>Таблица26[[#This Row],[team-1-win]]+Таблица26[[#This Row],[team-2-win]]</f>
        <v>1</v>
      </c>
      <c r="K29" t="s">
        <v>56</v>
      </c>
      <c r="L29" t="s">
        <v>33</v>
      </c>
      <c r="M29" t="s">
        <v>43</v>
      </c>
      <c r="N2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29" s="3">
        <f>IF(Table340[[#This Row],[battles]],Table340[[#This Row],[wins]]/Table340[[#This Row],[battles]],0)</f>
        <v>0.4</v>
      </c>
    </row>
    <row r="30" spans="1:16" x14ac:dyDescent="0.25">
      <c r="A30" t="s">
        <v>53</v>
      </c>
      <c r="B30" t="s">
        <v>56</v>
      </c>
      <c r="C30" t="s">
        <v>43</v>
      </c>
      <c r="D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0" t="s">
        <v>33</v>
      </c>
      <c r="F30" t="s">
        <v>45</v>
      </c>
      <c r="G30" t="s">
        <v>38</v>
      </c>
      <c r="H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0" s="20">
        <f>Таблица26[[#This Row],[team-1-win]]+Таблица26[[#This Row],[team-2-win]]</f>
        <v>1</v>
      </c>
      <c r="K30" t="s">
        <v>56</v>
      </c>
      <c r="L30" t="s">
        <v>33</v>
      </c>
      <c r="M30" t="s">
        <v>45</v>
      </c>
      <c r="N3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30" s="3">
        <f>IF(Table340[[#This Row],[battles]],Table340[[#This Row],[wins]]/Table340[[#This Row],[battles]],0)</f>
        <v>0.3</v>
      </c>
    </row>
    <row r="31" spans="1:16" x14ac:dyDescent="0.25">
      <c r="A31" t="s">
        <v>53</v>
      </c>
      <c r="B31" t="s">
        <v>56</v>
      </c>
      <c r="C31" t="s">
        <v>43</v>
      </c>
      <c r="D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1" t="s">
        <v>33</v>
      </c>
      <c r="F31" t="s">
        <v>63</v>
      </c>
      <c r="G31" t="s">
        <v>38</v>
      </c>
      <c r="H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1" s="20">
        <f>Таблица26[[#This Row],[team-1-win]]+Таблица26[[#This Row],[team-2-win]]</f>
        <v>1</v>
      </c>
      <c r="K31" t="s">
        <v>56</v>
      </c>
      <c r="L31" t="s">
        <v>33</v>
      </c>
      <c r="M31" t="s">
        <v>63</v>
      </c>
      <c r="N3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31" s="3">
        <f>IF(Table340[[#This Row],[battles]],Table340[[#This Row],[wins]]/Table340[[#This Row],[battles]],0)</f>
        <v>0.5</v>
      </c>
    </row>
    <row r="32" spans="1:16" x14ac:dyDescent="0.25">
      <c r="A32" t="s">
        <v>53</v>
      </c>
      <c r="B32" t="s">
        <v>56</v>
      </c>
      <c r="C32" t="s">
        <v>43</v>
      </c>
      <c r="D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2" t="s">
        <v>45</v>
      </c>
      <c r="F32" t="s">
        <v>63</v>
      </c>
      <c r="G32" t="s">
        <v>38</v>
      </c>
      <c r="H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2" s="20">
        <f>Таблица26[[#This Row],[team-1-win]]+Таблица26[[#This Row],[team-2-win]]</f>
        <v>1</v>
      </c>
      <c r="K32" t="s">
        <v>56</v>
      </c>
      <c r="L32" t="s">
        <v>33</v>
      </c>
      <c r="M32" t="s">
        <v>38</v>
      </c>
      <c r="N3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32" s="3">
        <f>IF(Table340[[#This Row],[battles]],Table340[[#This Row],[wins]]/Table340[[#This Row],[battles]],0)</f>
        <v>0.8</v>
      </c>
    </row>
    <row r="33" spans="1:16" x14ac:dyDescent="0.25">
      <c r="A33" t="s">
        <v>53</v>
      </c>
      <c r="B33" t="s">
        <v>56</v>
      </c>
      <c r="C33" t="s">
        <v>45</v>
      </c>
      <c r="D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3" t="s">
        <v>48</v>
      </c>
      <c r="F33" t="s">
        <v>33</v>
      </c>
      <c r="G33" t="s">
        <v>43</v>
      </c>
      <c r="H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3" s="20">
        <f>Таблица26[[#This Row],[team-1-win]]+Таблица26[[#This Row],[team-2-win]]</f>
        <v>1</v>
      </c>
      <c r="K33" t="s">
        <v>56</v>
      </c>
      <c r="L33" t="s">
        <v>43</v>
      </c>
      <c r="M33" t="s">
        <v>45</v>
      </c>
      <c r="N3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33" s="3">
        <f>IF(Table340[[#This Row],[battles]],Table340[[#This Row],[wins]]/Table340[[#This Row],[battles]],0)</f>
        <v>0.3</v>
      </c>
    </row>
    <row r="34" spans="1:16" x14ac:dyDescent="0.25">
      <c r="A34" t="s">
        <v>53</v>
      </c>
      <c r="B34" t="s">
        <v>56</v>
      </c>
      <c r="C34" t="s">
        <v>45</v>
      </c>
      <c r="D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4" t="s">
        <v>48</v>
      </c>
      <c r="F34" t="s">
        <v>33</v>
      </c>
      <c r="G34" t="s">
        <v>63</v>
      </c>
      <c r="H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4" s="20">
        <f>Таблица26[[#This Row],[team-1-win]]+Таблица26[[#This Row],[team-2-win]]</f>
        <v>1</v>
      </c>
      <c r="K34" t="s">
        <v>56</v>
      </c>
      <c r="L34" t="s">
        <v>43</v>
      </c>
      <c r="M34" t="s">
        <v>63</v>
      </c>
      <c r="N3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34" s="3">
        <f>IF(Table340[[#This Row],[battles]],Table340[[#This Row],[wins]]/Table340[[#This Row],[battles]],0)</f>
        <v>0.7</v>
      </c>
    </row>
    <row r="35" spans="1:16" x14ac:dyDescent="0.25">
      <c r="A35" t="s">
        <v>53</v>
      </c>
      <c r="B35" t="s">
        <v>56</v>
      </c>
      <c r="C35" t="s">
        <v>45</v>
      </c>
      <c r="D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5" t="s">
        <v>48</v>
      </c>
      <c r="F35" t="s">
        <v>33</v>
      </c>
      <c r="G35" t="s">
        <v>38</v>
      </c>
      <c r="H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5" s="20">
        <f>Таблица26[[#This Row],[team-1-win]]+Таблица26[[#This Row],[team-2-win]]</f>
        <v>1</v>
      </c>
      <c r="K35" t="s">
        <v>56</v>
      </c>
      <c r="L35" t="s">
        <v>43</v>
      </c>
      <c r="M35" t="s">
        <v>38</v>
      </c>
      <c r="N3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35" s="3">
        <f>IF(Table340[[#This Row],[battles]],Table340[[#This Row],[wins]]/Table340[[#This Row],[battles]],0)</f>
        <v>0.4</v>
      </c>
    </row>
    <row r="36" spans="1:16" x14ac:dyDescent="0.25">
      <c r="A36" t="s">
        <v>53</v>
      </c>
      <c r="B36" t="s">
        <v>56</v>
      </c>
      <c r="C36" t="s">
        <v>45</v>
      </c>
      <c r="D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6" t="s">
        <v>48</v>
      </c>
      <c r="F36" t="s">
        <v>43</v>
      </c>
      <c r="G36" t="s">
        <v>63</v>
      </c>
      <c r="H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6" s="20">
        <f>Таблица26[[#This Row],[team-1-win]]+Таблица26[[#This Row],[team-2-win]]</f>
        <v>1</v>
      </c>
      <c r="K36" t="s">
        <v>56</v>
      </c>
      <c r="L36" t="s">
        <v>45</v>
      </c>
      <c r="M36" t="s">
        <v>63</v>
      </c>
      <c r="N3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36" s="3">
        <f>IF(Table340[[#This Row],[battles]],Table340[[#This Row],[wins]]/Table340[[#This Row],[battles]],0)</f>
        <v>0.3</v>
      </c>
    </row>
    <row r="37" spans="1:16" x14ac:dyDescent="0.25">
      <c r="A37" t="s">
        <v>53</v>
      </c>
      <c r="B37" t="s">
        <v>56</v>
      </c>
      <c r="C37" t="s">
        <v>45</v>
      </c>
      <c r="D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7" t="s">
        <v>48</v>
      </c>
      <c r="F37" t="s">
        <v>43</v>
      </c>
      <c r="G37" t="s">
        <v>38</v>
      </c>
      <c r="H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7" s="20">
        <f>Таблица26[[#This Row],[team-1-win]]+Таблица26[[#This Row],[team-2-win]]</f>
        <v>1</v>
      </c>
      <c r="K37" t="s">
        <v>56</v>
      </c>
      <c r="L37" t="s">
        <v>45</v>
      </c>
      <c r="M37" t="s">
        <v>38</v>
      </c>
      <c r="N3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37" s="3">
        <f>IF(Table340[[#This Row],[battles]],Table340[[#This Row],[wins]]/Table340[[#This Row],[battles]],0)</f>
        <v>0.4</v>
      </c>
    </row>
    <row r="38" spans="1:16" x14ac:dyDescent="0.25">
      <c r="A38" t="s">
        <v>53</v>
      </c>
      <c r="B38" t="s">
        <v>56</v>
      </c>
      <c r="C38" t="s">
        <v>45</v>
      </c>
      <c r="D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8" t="s">
        <v>48</v>
      </c>
      <c r="F38" t="s">
        <v>63</v>
      </c>
      <c r="G38" t="s">
        <v>38</v>
      </c>
      <c r="H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8" s="20">
        <f>Таблица26[[#This Row],[team-1-win]]+Таблица26[[#This Row],[team-2-win]]</f>
        <v>1</v>
      </c>
      <c r="K38" t="s">
        <v>56</v>
      </c>
      <c r="L38" t="s">
        <v>63</v>
      </c>
      <c r="M38" t="s">
        <v>38</v>
      </c>
      <c r="N3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38" s="3">
        <f>IF(Table340[[#This Row],[battles]],Table340[[#This Row],[wins]]/Table340[[#This Row],[battles]],0)</f>
        <v>0.6</v>
      </c>
    </row>
    <row r="39" spans="1:16" x14ac:dyDescent="0.25">
      <c r="A39" t="s">
        <v>53</v>
      </c>
      <c r="B39" t="s">
        <v>56</v>
      </c>
      <c r="C39" t="s">
        <v>45</v>
      </c>
      <c r="D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9" t="s">
        <v>33</v>
      </c>
      <c r="F39" t="s">
        <v>43</v>
      </c>
      <c r="G39" t="s">
        <v>63</v>
      </c>
      <c r="H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9" s="20">
        <f>Таблица26[[#This Row],[team-1-win]]+Таблица26[[#This Row],[team-2-win]]</f>
        <v>1</v>
      </c>
      <c r="K39" t="s">
        <v>48</v>
      </c>
      <c r="L39" t="s">
        <v>33</v>
      </c>
      <c r="M39" t="s">
        <v>43</v>
      </c>
      <c r="N3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39" s="3">
        <f>IF(Table340[[#This Row],[battles]],Table340[[#This Row],[wins]]/Table340[[#This Row],[battles]],0)</f>
        <v>0.2</v>
      </c>
    </row>
    <row r="40" spans="1:16" x14ac:dyDescent="0.25">
      <c r="A40" t="s">
        <v>53</v>
      </c>
      <c r="B40" t="s">
        <v>56</v>
      </c>
      <c r="C40" t="s">
        <v>45</v>
      </c>
      <c r="D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0" t="s">
        <v>33</v>
      </c>
      <c r="F40" t="s">
        <v>43</v>
      </c>
      <c r="G40" t="s">
        <v>38</v>
      </c>
      <c r="H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0" s="20">
        <f>Таблица26[[#This Row],[team-1-win]]+Таблица26[[#This Row],[team-2-win]]</f>
        <v>1</v>
      </c>
      <c r="K40" t="s">
        <v>48</v>
      </c>
      <c r="L40" t="s">
        <v>33</v>
      </c>
      <c r="M40" t="s">
        <v>45</v>
      </c>
      <c r="N4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40" s="3">
        <f>IF(Table340[[#This Row],[battles]],Table340[[#This Row],[wins]]/Table340[[#This Row],[battles]],0)</f>
        <v>0.6</v>
      </c>
    </row>
    <row r="41" spans="1:16" x14ac:dyDescent="0.25">
      <c r="A41" t="s">
        <v>53</v>
      </c>
      <c r="B41" t="s">
        <v>56</v>
      </c>
      <c r="C41" t="s">
        <v>45</v>
      </c>
      <c r="D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1" t="s">
        <v>33</v>
      </c>
      <c r="F41" t="s">
        <v>63</v>
      </c>
      <c r="G41" t="s">
        <v>38</v>
      </c>
      <c r="H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41" s="20">
        <f>Таблица26[[#This Row],[team-1-win]]+Таблица26[[#This Row],[team-2-win]]</f>
        <v>1</v>
      </c>
      <c r="K41" t="s">
        <v>48</v>
      </c>
      <c r="L41" t="s">
        <v>33</v>
      </c>
      <c r="M41" t="s">
        <v>63</v>
      </c>
      <c r="N4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41" s="3">
        <f>IF(Table340[[#This Row],[battles]],Table340[[#This Row],[wins]]/Table340[[#This Row],[battles]],0)</f>
        <v>0.4</v>
      </c>
    </row>
    <row r="42" spans="1:16" x14ac:dyDescent="0.25">
      <c r="A42" t="s">
        <v>53</v>
      </c>
      <c r="B42" t="s">
        <v>56</v>
      </c>
      <c r="C42" t="s">
        <v>45</v>
      </c>
      <c r="D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2" t="s">
        <v>43</v>
      </c>
      <c r="F42" t="s">
        <v>63</v>
      </c>
      <c r="G42" t="s">
        <v>38</v>
      </c>
      <c r="H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2" s="20">
        <f>Таблица26[[#This Row],[team-1-win]]+Таблица26[[#This Row],[team-2-win]]</f>
        <v>1</v>
      </c>
      <c r="K42" t="s">
        <v>48</v>
      </c>
      <c r="L42" t="s">
        <v>33</v>
      </c>
      <c r="M42" t="s">
        <v>38</v>
      </c>
      <c r="N4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42" s="3">
        <f>IF(Table340[[#This Row],[battles]],Table340[[#This Row],[wins]]/Table340[[#This Row],[battles]],0)</f>
        <v>0.6</v>
      </c>
    </row>
    <row r="43" spans="1:16" x14ac:dyDescent="0.25">
      <c r="A43" t="s">
        <v>53</v>
      </c>
      <c r="B43" t="s">
        <v>56</v>
      </c>
      <c r="C43" t="s">
        <v>63</v>
      </c>
      <c r="D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3" t="s">
        <v>48</v>
      </c>
      <c r="F43" t="s">
        <v>33</v>
      </c>
      <c r="G43" t="s">
        <v>43</v>
      </c>
      <c r="H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3" s="20">
        <f>Таблица26[[#This Row],[team-1-win]]+Таблица26[[#This Row],[team-2-win]]</f>
        <v>1</v>
      </c>
      <c r="K43" t="s">
        <v>48</v>
      </c>
      <c r="L43" t="s">
        <v>43</v>
      </c>
      <c r="M43" t="s">
        <v>45</v>
      </c>
      <c r="N4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43" s="3">
        <f>IF(Table340[[#This Row],[battles]],Table340[[#This Row],[wins]]/Table340[[#This Row],[battles]],0)</f>
        <v>0.4</v>
      </c>
    </row>
    <row r="44" spans="1:16" x14ac:dyDescent="0.25">
      <c r="A44" t="s">
        <v>53</v>
      </c>
      <c r="B44" t="s">
        <v>56</v>
      </c>
      <c r="C44" t="s">
        <v>63</v>
      </c>
      <c r="D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4" t="s">
        <v>48</v>
      </c>
      <c r="F44" t="s">
        <v>33</v>
      </c>
      <c r="G44" t="s">
        <v>45</v>
      </c>
      <c r="H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44" s="20">
        <f>Таблица26[[#This Row],[team-1-win]]+Таблица26[[#This Row],[team-2-win]]</f>
        <v>1</v>
      </c>
      <c r="K44" t="s">
        <v>48</v>
      </c>
      <c r="L44" t="s">
        <v>43</v>
      </c>
      <c r="M44" t="s">
        <v>63</v>
      </c>
      <c r="N4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44" s="3">
        <f>IF(Table340[[#This Row],[battles]],Table340[[#This Row],[wins]]/Table340[[#This Row],[battles]],0)</f>
        <v>0.5</v>
      </c>
    </row>
    <row r="45" spans="1:16" x14ac:dyDescent="0.25">
      <c r="A45" t="s">
        <v>53</v>
      </c>
      <c r="B45" t="s">
        <v>56</v>
      </c>
      <c r="C45" t="s">
        <v>63</v>
      </c>
      <c r="D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5" t="s">
        <v>48</v>
      </c>
      <c r="F45" t="s">
        <v>33</v>
      </c>
      <c r="G45" t="s">
        <v>38</v>
      </c>
      <c r="H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45" s="20">
        <f>Таблица26[[#This Row],[team-1-win]]+Таблица26[[#This Row],[team-2-win]]</f>
        <v>1</v>
      </c>
      <c r="K45" t="s">
        <v>48</v>
      </c>
      <c r="L45" t="s">
        <v>43</v>
      </c>
      <c r="M45" t="s">
        <v>38</v>
      </c>
      <c r="N4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45" s="3">
        <f>IF(Table340[[#This Row],[battles]],Table340[[#This Row],[wins]]/Table340[[#This Row],[battles]],0)</f>
        <v>0.5</v>
      </c>
    </row>
    <row r="46" spans="1:16" x14ac:dyDescent="0.25">
      <c r="A46" t="s">
        <v>53</v>
      </c>
      <c r="B46" t="s">
        <v>56</v>
      </c>
      <c r="C46" t="s">
        <v>63</v>
      </c>
      <c r="D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6" t="s">
        <v>48</v>
      </c>
      <c r="F46" t="s">
        <v>43</v>
      </c>
      <c r="G46" t="s">
        <v>45</v>
      </c>
      <c r="H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46" s="20">
        <f>Таблица26[[#This Row],[team-1-win]]+Таблица26[[#This Row],[team-2-win]]</f>
        <v>1</v>
      </c>
      <c r="K46" t="s">
        <v>48</v>
      </c>
      <c r="L46" t="s">
        <v>45</v>
      </c>
      <c r="M46" t="s">
        <v>63</v>
      </c>
      <c r="N4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46" s="3">
        <f>IF(Table340[[#This Row],[battles]],Table340[[#This Row],[wins]]/Table340[[#This Row],[battles]],0)</f>
        <v>0.1</v>
      </c>
    </row>
    <row r="47" spans="1:16" x14ac:dyDescent="0.25">
      <c r="A47" t="s">
        <v>53</v>
      </c>
      <c r="B47" t="s">
        <v>56</v>
      </c>
      <c r="C47" t="s">
        <v>63</v>
      </c>
      <c r="D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7" t="s">
        <v>48</v>
      </c>
      <c r="F47" t="s">
        <v>43</v>
      </c>
      <c r="G47" t="s">
        <v>38</v>
      </c>
      <c r="H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7" s="20">
        <f>Таблица26[[#This Row],[team-1-win]]+Таблица26[[#This Row],[team-2-win]]</f>
        <v>1</v>
      </c>
      <c r="K47" t="s">
        <v>48</v>
      </c>
      <c r="L47" t="s">
        <v>45</v>
      </c>
      <c r="M47" t="s">
        <v>38</v>
      </c>
      <c r="N4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47" s="3">
        <f>IF(Table340[[#This Row],[battles]],Table340[[#This Row],[wins]]/Table340[[#This Row],[battles]],0)</f>
        <v>0.6</v>
      </c>
    </row>
    <row r="48" spans="1:16" x14ac:dyDescent="0.25">
      <c r="A48" t="s">
        <v>53</v>
      </c>
      <c r="B48" t="s">
        <v>56</v>
      </c>
      <c r="C48" t="s">
        <v>63</v>
      </c>
      <c r="D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8" t="s">
        <v>48</v>
      </c>
      <c r="F48" t="s">
        <v>45</v>
      </c>
      <c r="G48" t="s">
        <v>38</v>
      </c>
      <c r="H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8" s="20">
        <f>Таблица26[[#This Row],[team-1-win]]+Таблица26[[#This Row],[team-2-win]]</f>
        <v>1</v>
      </c>
      <c r="K48" t="s">
        <v>48</v>
      </c>
      <c r="L48" t="s">
        <v>63</v>
      </c>
      <c r="M48" t="s">
        <v>38</v>
      </c>
      <c r="N4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48" s="3">
        <f>IF(Table340[[#This Row],[battles]],Table340[[#This Row],[wins]]/Table340[[#This Row],[battles]],0)</f>
        <v>0.3</v>
      </c>
    </row>
    <row r="49" spans="1:16" x14ac:dyDescent="0.25">
      <c r="A49" t="s">
        <v>53</v>
      </c>
      <c r="B49" t="s">
        <v>56</v>
      </c>
      <c r="C49" t="s">
        <v>63</v>
      </c>
      <c r="D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9" t="s">
        <v>33</v>
      </c>
      <c r="F49" t="s">
        <v>43</v>
      </c>
      <c r="G49" t="s">
        <v>45</v>
      </c>
      <c r="H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49" s="20">
        <f>Таблица26[[#This Row],[team-1-win]]+Таблица26[[#This Row],[team-2-win]]</f>
        <v>1</v>
      </c>
      <c r="K49" t="s">
        <v>33</v>
      </c>
      <c r="L49" t="s">
        <v>43</v>
      </c>
      <c r="M49" t="s">
        <v>45</v>
      </c>
      <c r="N4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49" s="3">
        <f>IF(Table340[[#This Row],[battles]],Table340[[#This Row],[wins]]/Table340[[#This Row],[battles]],0)</f>
        <v>0.5</v>
      </c>
    </row>
    <row r="50" spans="1:16" x14ac:dyDescent="0.25">
      <c r="A50" t="s">
        <v>53</v>
      </c>
      <c r="B50" t="s">
        <v>56</v>
      </c>
      <c r="C50" t="s">
        <v>63</v>
      </c>
      <c r="D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0" t="s">
        <v>33</v>
      </c>
      <c r="F50" t="s">
        <v>43</v>
      </c>
      <c r="G50" t="s">
        <v>38</v>
      </c>
      <c r="H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0" s="20">
        <f>Таблица26[[#This Row],[team-1-win]]+Таблица26[[#This Row],[team-2-win]]</f>
        <v>1</v>
      </c>
      <c r="K50" t="s">
        <v>33</v>
      </c>
      <c r="L50" t="s">
        <v>43</v>
      </c>
      <c r="M50" t="s">
        <v>63</v>
      </c>
      <c r="N5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50" s="3">
        <f>IF(Table340[[#This Row],[battles]],Table340[[#This Row],[wins]]/Table340[[#This Row],[battles]],0)</f>
        <v>0.4</v>
      </c>
    </row>
    <row r="51" spans="1:16" x14ac:dyDescent="0.25">
      <c r="A51" t="s">
        <v>53</v>
      </c>
      <c r="B51" t="s">
        <v>56</v>
      </c>
      <c r="C51" t="s">
        <v>63</v>
      </c>
      <c r="D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1" t="s">
        <v>33</v>
      </c>
      <c r="F51" t="s">
        <v>45</v>
      </c>
      <c r="G51" t="s">
        <v>38</v>
      </c>
      <c r="H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1" s="20">
        <f>Таблица26[[#This Row],[team-1-win]]+Таблица26[[#This Row],[team-2-win]]</f>
        <v>1</v>
      </c>
      <c r="K51" t="s">
        <v>33</v>
      </c>
      <c r="L51" t="s">
        <v>43</v>
      </c>
      <c r="M51" t="s">
        <v>38</v>
      </c>
      <c r="N5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51" s="3">
        <f>IF(Table340[[#This Row],[battles]],Table340[[#This Row],[wins]]/Table340[[#This Row],[battles]],0)</f>
        <v>0.5</v>
      </c>
    </row>
    <row r="52" spans="1:16" x14ac:dyDescent="0.25">
      <c r="A52" t="s">
        <v>53</v>
      </c>
      <c r="B52" t="s">
        <v>56</v>
      </c>
      <c r="C52" t="s">
        <v>63</v>
      </c>
      <c r="D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2" t="s">
        <v>43</v>
      </c>
      <c r="F52" t="s">
        <v>45</v>
      </c>
      <c r="G52" t="s">
        <v>38</v>
      </c>
      <c r="H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52" s="20">
        <f>Таблица26[[#This Row],[team-1-win]]+Таблица26[[#This Row],[team-2-win]]</f>
        <v>1</v>
      </c>
      <c r="K52" t="s">
        <v>33</v>
      </c>
      <c r="L52" t="s">
        <v>45</v>
      </c>
      <c r="M52" t="s">
        <v>63</v>
      </c>
      <c r="N5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52" s="3">
        <f>IF(Table340[[#This Row],[battles]],Table340[[#This Row],[wins]]/Table340[[#This Row],[battles]],0)</f>
        <v>0.5</v>
      </c>
    </row>
    <row r="53" spans="1:16" x14ac:dyDescent="0.25">
      <c r="A53" t="s">
        <v>53</v>
      </c>
      <c r="B53" t="s">
        <v>56</v>
      </c>
      <c r="C53" t="s">
        <v>38</v>
      </c>
      <c r="D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3" t="s">
        <v>48</v>
      </c>
      <c r="F53" t="s">
        <v>33</v>
      </c>
      <c r="G53" t="s">
        <v>43</v>
      </c>
      <c r="H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3" s="20">
        <f>Таблица26[[#This Row],[team-1-win]]+Таблица26[[#This Row],[team-2-win]]</f>
        <v>1</v>
      </c>
      <c r="K53" t="s">
        <v>33</v>
      </c>
      <c r="L53" t="s">
        <v>45</v>
      </c>
      <c r="M53" t="s">
        <v>38</v>
      </c>
      <c r="N5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53" s="3">
        <f>IF(Table340[[#This Row],[battles]],Table340[[#This Row],[wins]]/Table340[[#This Row],[battles]],0)</f>
        <v>0.3</v>
      </c>
    </row>
    <row r="54" spans="1:16" x14ac:dyDescent="0.25">
      <c r="A54" t="s">
        <v>53</v>
      </c>
      <c r="B54" t="s">
        <v>56</v>
      </c>
      <c r="C54" t="s">
        <v>38</v>
      </c>
      <c r="D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4" t="s">
        <v>48</v>
      </c>
      <c r="F54" t="s">
        <v>33</v>
      </c>
      <c r="G54" t="s">
        <v>45</v>
      </c>
      <c r="H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54" s="20">
        <f>Таблица26[[#This Row],[team-1-win]]+Таблица26[[#This Row],[team-2-win]]</f>
        <v>1</v>
      </c>
      <c r="K54" t="s">
        <v>33</v>
      </c>
      <c r="L54" t="s">
        <v>63</v>
      </c>
      <c r="M54" t="s">
        <v>38</v>
      </c>
      <c r="N5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54" s="3">
        <f>IF(Table340[[#This Row],[battles]],Table340[[#This Row],[wins]]/Table340[[#This Row],[battles]],0)</f>
        <v>0.5</v>
      </c>
    </row>
    <row r="55" spans="1:16" x14ac:dyDescent="0.25">
      <c r="A55" t="s">
        <v>53</v>
      </c>
      <c r="B55" t="s">
        <v>56</v>
      </c>
      <c r="C55" t="s">
        <v>38</v>
      </c>
      <c r="D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5" t="s">
        <v>48</v>
      </c>
      <c r="F55" t="s">
        <v>33</v>
      </c>
      <c r="G55" t="s">
        <v>63</v>
      </c>
      <c r="H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5" s="20">
        <f>Таблица26[[#This Row],[team-1-win]]+Таблица26[[#This Row],[team-2-win]]</f>
        <v>1</v>
      </c>
      <c r="K55" t="s">
        <v>43</v>
      </c>
      <c r="L55" t="s">
        <v>45</v>
      </c>
      <c r="M55" t="s">
        <v>63</v>
      </c>
      <c r="N5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55" s="3">
        <f>IF(Table340[[#This Row],[battles]],Table340[[#This Row],[wins]]/Table340[[#This Row],[battles]],0)</f>
        <v>0.3</v>
      </c>
    </row>
    <row r="56" spans="1:16" x14ac:dyDescent="0.25">
      <c r="A56" t="s">
        <v>53</v>
      </c>
      <c r="B56" t="s">
        <v>56</v>
      </c>
      <c r="C56" t="s">
        <v>38</v>
      </c>
      <c r="D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6" t="s">
        <v>48</v>
      </c>
      <c r="F56" t="s">
        <v>43</v>
      </c>
      <c r="G56" t="s">
        <v>45</v>
      </c>
      <c r="H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6" s="20">
        <f>Таблица26[[#This Row],[team-1-win]]+Таблица26[[#This Row],[team-2-win]]</f>
        <v>1</v>
      </c>
      <c r="K56" t="s">
        <v>43</v>
      </c>
      <c r="L56" t="s">
        <v>45</v>
      </c>
      <c r="M56" t="s">
        <v>38</v>
      </c>
      <c r="N5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56" s="3">
        <f>IF(Table340[[#This Row],[battles]],Table340[[#This Row],[wins]]/Table340[[#This Row],[battles]],0)</f>
        <v>0.5</v>
      </c>
    </row>
    <row r="57" spans="1:16" x14ac:dyDescent="0.25">
      <c r="A57" t="s">
        <v>53</v>
      </c>
      <c r="B57" t="s">
        <v>56</v>
      </c>
      <c r="C57" t="s">
        <v>38</v>
      </c>
      <c r="D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7" t="s">
        <v>48</v>
      </c>
      <c r="F57" t="s">
        <v>43</v>
      </c>
      <c r="G57" t="s">
        <v>63</v>
      </c>
      <c r="H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7" s="20">
        <f>Таблица26[[#This Row],[team-1-win]]+Таблица26[[#This Row],[team-2-win]]</f>
        <v>1</v>
      </c>
      <c r="K57" t="s">
        <v>43</v>
      </c>
      <c r="L57" t="s">
        <v>63</v>
      </c>
      <c r="M57" t="s">
        <v>38</v>
      </c>
      <c r="N5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57" s="3">
        <f>IF(Table340[[#This Row],[battles]],Table340[[#This Row],[wins]]/Table340[[#This Row],[battles]],0)</f>
        <v>0.3</v>
      </c>
    </row>
    <row r="58" spans="1:16" x14ac:dyDescent="0.25">
      <c r="A58" t="s">
        <v>53</v>
      </c>
      <c r="B58" t="s">
        <v>56</v>
      </c>
      <c r="C58" t="s">
        <v>38</v>
      </c>
      <c r="D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8" t="s">
        <v>48</v>
      </c>
      <c r="F58" t="s">
        <v>45</v>
      </c>
      <c r="G58" t="s">
        <v>63</v>
      </c>
      <c r="H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8" s="20">
        <f>Таблица26[[#This Row],[team-1-win]]+Таблица26[[#This Row],[team-2-win]]</f>
        <v>1</v>
      </c>
      <c r="K58" t="s">
        <v>45</v>
      </c>
      <c r="L58" t="s">
        <v>63</v>
      </c>
      <c r="M58" t="s">
        <v>38</v>
      </c>
      <c r="N5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58" s="3">
        <f>IF(Table340[[#This Row],[battles]],Table340[[#This Row],[wins]]/Table340[[#This Row],[battles]],0)</f>
        <v>0.3</v>
      </c>
    </row>
    <row r="59" spans="1:16" x14ac:dyDescent="0.25">
      <c r="A59" t="s">
        <v>53</v>
      </c>
      <c r="B59" t="s">
        <v>56</v>
      </c>
      <c r="C59" t="s">
        <v>38</v>
      </c>
      <c r="D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9" t="s">
        <v>33</v>
      </c>
      <c r="F59" t="s">
        <v>43</v>
      </c>
      <c r="G59" t="s">
        <v>45</v>
      </c>
      <c r="H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9" s="20">
        <f>Таблица26[[#This Row],[team-1-win]]+Таблица26[[#This Row],[team-2-win]]</f>
        <v>1</v>
      </c>
    </row>
    <row r="60" spans="1:16" x14ac:dyDescent="0.25">
      <c r="A60" t="s">
        <v>53</v>
      </c>
      <c r="B60" t="s">
        <v>56</v>
      </c>
      <c r="C60" t="s">
        <v>38</v>
      </c>
      <c r="D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0" t="s">
        <v>33</v>
      </c>
      <c r="F60" t="s">
        <v>43</v>
      </c>
      <c r="G60" t="s">
        <v>63</v>
      </c>
      <c r="H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0" s="20">
        <f>Таблица26[[#This Row],[team-1-win]]+Таблица26[[#This Row],[team-2-win]]</f>
        <v>1</v>
      </c>
    </row>
    <row r="61" spans="1:16" x14ac:dyDescent="0.25">
      <c r="A61" t="s">
        <v>53</v>
      </c>
      <c r="B61" t="s">
        <v>56</v>
      </c>
      <c r="C61" t="s">
        <v>38</v>
      </c>
      <c r="D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1" t="s">
        <v>33</v>
      </c>
      <c r="F61" t="s">
        <v>45</v>
      </c>
      <c r="G61" t="s">
        <v>63</v>
      </c>
      <c r="H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1" s="20">
        <f>Таблица26[[#This Row],[team-1-win]]+Таблица26[[#This Row],[team-2-win]]</f>
        <v>1</v>
      </c>
    </row>
    <row r="62" spans="1:16" x14ac:dyDescent="0.25">
      <c r="A62" t="s">
        <v>53</v>
      </c>
      <c r="B62" t="s">
        <v>56</v>
      </c>
      <c r="C62" t="s">
        <v>38</v>
      </c>
      <c r="D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2" t="s">
        <v>43</v>
      </c>
      <c r="F62" t="s">
        <v>45</v>
      </c>
      <c r="G62" t="s">
        <v>63</v>
      </c>
      <c r="H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2" s="20">
        <f>Таблица26[[#This Row],[team-1-win]]+Таблица26[[#This Row],[team-2-win]]</f>
        <v>1</v>
      </c>
    </row>
    <row r="63" spans="1:16" x14ac:dyDescent="0.25">
      <c r="A63" t="s">
        <v>53</v>
      </c>
      <c r="B63" t="s">
        <v>48</v>
      </c>
      <c r="C63" t="s">
        <v>33</v>
      </c>
      <c r="D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3" t="s">
        <v>56</v>
      </c>
      <c r="F63" t="s">
        <v>43</v>
      </c>
      <c r="G63" t="s">
        <v>45</v>
      </c>
      <c r="H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63" s="20">
        <f>Таблица26[[#This Row],[team-1-win]]+Таблица26[[#This Row],[team-2-win]]</f>
        <v>1</v>
      </c>
    </row>
    <row r="64" spans="1:16" x14ac:dyDescent="0.25">
      <c r="A64" t="s">
        <v>53</v>
      </c>
      <c r="B64" t="s">
        <v>48</v>
      </c>
      <c r="C64" t="s">
        <v>33</v>
      </c>
      <c r="D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4" t="s">
        <v>56</v>
      </c>
      <c r="F64" t="s">
        <v>43</v>
      </c>
      <c r="G64" t="s">
        <v>63</v>
      </c>
      <c r="H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64" s="20">
        <f>Таблица26[[#This Row],[team-1-win]]+Таблица26[[#This Row],[team-2-win]]</f>
        <v>1</v>
      </c>
    </row>
    <row r="65" spans="1:9" x14ac:dyDescent="0.25">
      <c r="A65" t="s">
        <v>53</v>
      </c>
      <c r="B65" t="s">
        <v>48</v>
      </c>
      <c r="C65" t="s">
        <v>33</v>
      </c>
      <c r="D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5" t="s">
        <v>56</v>
      </c>
      <c r="F65" t="s">
        <v>43</v>
      </c>
      <c r="G65" t="s">
        <v>38</v>
      </c>
      <c r="H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5" s="20">
        <f>Таблица26[[#This Row],[team-1-win]]+Таблица26[[#This Row],[team-2-win]]</f>
        <v>1</v>
      </c>
    </row>
    <row r="66" spans="1:9" x14ac:dyDescent="0.25">
      <c r="A66" t="s">
        <v>53</v>
      </c>
      <c r="B66" t="s">
        <v>48</v>
      </c>
      <c r="C66" t="s">
        <v>33</v>
      </c>
      <c r="D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6" t="s">
        <v>56</v>
      </c>
      <c r="F66" t="s">
        <v>45</v>
      </c>
      <c r="G66" t="s">
        <v>63</v>
      </c>
      <c r="H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6" s="20">
        <f>Таблица26[[#This Row],[team-1-win]]+Таблица26[[#This Row],[team-2-win]]</f>
        <v>1</v>
      </c>
    </row>
    <row r="67" spans="1:9" x14ac:dyDescent="0.25">
      <c r="A67" t="s">
        <v>53</v>
      </c>
      <c r="B67" t="s">
        <v>48</v>
      </c>
      <c r="C67" t="s">
        <v>33</v>
      </c>
      <c r="D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7" t="s">
        <v>56</v>
      </c>
      <c r="F67" t="s">
        <v>45</v>
      </c>
      <c r="G67" t="s">
        <v>38</v>
      </c>
      <c r="H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7" s="20">
        <f>Таблица26[[#This Row],[team-1-win]]+Таблица26[[#This Row],[team-2-win]]</f>
        <v>1</v>
      </c>
    </row>
    <row r="68" spans="1:9" x14ac:dyDescent="0.25">
      <c r="A68" t="s">
        <v>53</v>
      </c>
      <c r="B68" t="s">
        <v>48</v>
      </c>
      <c r="C68" t="s">
        <v>33</v>
      </c>
      <c r="D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8" t="s">
        <v>56</v>
      </c>
      <c r="F68" t="s">
        <v>63</v>
      </c>
      <c r="G68" t="s">
        <v>38</v>
      </c>
      <c r="H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68" s="20">
        <f>Таблица26[[#This Row],[team-1-win]]+Таблица26[[#This Row],[team-2-win]]</f>
        <v>1</v>
      </c>
    </row>
    <row r="69" spans="1:9" x14ac:dyDescent="0.25">
      <c r="A69" t="s">
        <v>53</v>
      </c>
      <c r="B69" t="s">
        <v>48</v>
      </c>
      <c r="C69" t="s">
        <v>33</v>
      </c>
      <c r="D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9" t="s">
        <v>43</v>
      </c>
      <c r="F69" t="s">
        <v>45</v>
      </c>
      <c r="G69" t="s">
        <v>63</v>
      </c>
      <c r="H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69" s="20">
        <f>Таблица26[[#This Row],[team-1-win]]+Таблица26[[#This Row],[team-2-win]]</f>
        <v>1</v>
      </c>
    </row>
    <row r="70" spans="1:9" x14ac:dyDescent="0.25">
      <c r="A70" t="s">
        <v>53</v>
      </c>
      <c r="B70" t="s">
        <v>48</v>
      </c>
      <c r="C70" t="s">
        <v>33</v>
      </c>
      <c r="D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0" t="s">
        <v>43</v>
      </c>
      <c r="F70" t="s">
        <v>45</v>
      </c>
      <c r="G70" t="s">
        <v>38</v>
      </c>
      <c r="H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0" s="20">
        <f>Таблица26[[#This Row],[team-1-win]]+Таблица26[[#This Row],[team-2-win]]</f>
        <v>1</v>
      </c>
    </row>
    <row r="71" spans="1:9" x14ac:dyDescent="0.25">
      <c r="A71" t="s">
        <v>53</v>
      </c>
      <c r="B71" t="s">
        <v>48</v>
      </c>
      <c r="C71" t="s">
        <v>33</v>
      </c>
      <c r="D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1" t="s">
        <v>43</v>
      </c>
      <c r="F71" t="s">
        <v>63</v>
      </c>
      <c r="G71" t="s">
        <v>38</v>
      </c>
      <c r="H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1" s="20">
        <f>Таблица26[[#This Row],[team-1-win]]+Таблица26[[#This Row],[team-2-win]]</f>
        <v>1</v>
      </c>
    </row>
    <row r="72" spans="1:9" x14ac:dyDescent="0.25">
      <c r="A72" t="s">
        <v>53</v>
      </c>
      <c r="B72" t="s">
        <v>48</v>
      </c>
      <c r="C72" t="s">
        <v>33</v>
      </c>
      <c r="D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2" t="s">
        <v>45</v>
      </c>
      <c r="F72" t="s">
        <v>63</v>
      </c>
      <c r="G72" t="s">
        <v>38</v>
      </c>
      <c r="H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2" s="20">
        <f>Таблица26[[#This Row],[team-1-win]]+Таблица26[[#This Row],[team-2-win]]</f>
        <v>1</v>
      </c>
    </row>
    <row r="73" spans="1:9" x14ac:dyDescent="0.25">
      <c r="A73" t="s">
        <v>53</v>
      </c>
      <c r="B73" t="s">
        <v>48</v>
      </c>
      <c r="C73" t="s">
        <v>43</v>
      </c>
      <c r="D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3" t="s">
        <v>56</v>
      </c>
      <c r="F73" t="s">
        <v>33</v>
      </c>
      <c r="G73" t="s">
        <v>45</v>
      </c>
      <c r="H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3" s="20">
        <f>Таблица26[[#This Row],[team-1-win]]+Таблица26[[#This Row],[team-2-win]]</f>
        <v>1</v>
      </c>
    </row>
    <row r="74" spans="1:9" x14ac:dyDescent="0.25">
      <c r="A74" t="s">
        <v>53</v>
      </c>
      <c r="B74" t="s">
        <v>48</v>
      </c>
      <c r="C74" t="s">
        <v>43</v>
      </c>
      <c r="D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4" t="s">
        <v>56</v>
      </c>
      <c r="F74" t="s">
        <v>33</v>
      </c>
      <c r="G74" t="s">
        <v>63</v>
      </c>
      <c r="H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4" s="20">
        <f>Таблица26[[#This Row],[team-1-win]]+Таблица26[[#This Row],[team-2-win]]</f>
        <v>1</v>
      </c>
    </row>
    <row r="75" spans="1:9" x14ac:dyDescent="0.25">
      <c r="A75" t="s">
        <v>53</v>
      </c>
      <c r="B75" t="s">
        <v>48</v>
      </c>
      <c r="C75" t="s">
        <v>43</v>
      </c>
      <c r="D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5" t="s">
        <v>56</v>
      </c>
      <c r="F75" t="s">
        <v>33</v>
      </c>
      <c r="G75" t="s">
        <v>38</v>
      </c>
      <c r="H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5" s="20">
        <f>Таблица26[[#This Row],[team-1-win]]+Таблица26[[#This Row],[team-2-win]]</f>
        <v>1</v>
      </c>
    </row>
    <row r="76" spans="1:9" x14ac:dyDescent="0.25">
      <c r="A76" t="s">
        <v>53</v>
      </c>
      <c r="B76" t="s">
        <v>48</v>
      </c>
      <c r="C76" t="s">
        <v>43</v>
      </c>
      <c r="D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6" t="s">
        <v>56</v>
      </c>
      <c r="F76" t="s">
        <v>45</v>
      </c>
      <c r="G76" t="s">
        <v>63</v>
      </c>
      <c r="H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6" s="20">
        <f>Таблица26[[#This Row],[team-1-win]]+Таблица26[[#This Row],[team-2-win]]</f>
        <v>1</v>
      </c>
    </row>
    <row r="77" spans="1:9" x14ac:dyDescent="0.25">
      <c r="A77" t="s">
        <v>53</v>
      </c>
      <c r="B77" t="s">
        <v>48</v>
      </c>
      <c r="C77" t="s">
        <v>43</v>
      </c>
      <c r="D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7" t="s">
        <v>56</v>
      </c>
      <c r="F77" t="s">
        <v>45</v>
      </c>
      <c r="G77" t="s">
        <v>38</v>
      </c>
      <c r="H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7" s="20">
        <f>Таблица26[[#This Row],[team-1-win]]+Таблица26[[#This Row],[team-2-win]]</f>
        <v>1</v>
      </c>
    </row>
    <row r="78" spans="1:9" x14ac:dyDescent="0.25">
      <c r="A78" t="s">
        <v>53</v>
      </c>
      <c r="B78" t="s">
        <v>48</v>
      </c>
      <c r="C78" t="s">
        <v>43</v>
      </c>
      <c r="D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8" t="s">
        <v>56</v>
      </c>
      <c r="F78" t="s">
        <v>63</v>
      </c>
      <c r="G78" t="s">
        <v>38</v>
      </c>
      <c r="H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8" s="20">
        <f>Таблица26[[#This Row],[team-1-win]]+Таблица26[[#This Row],[team-2-win]]</f>
        <v>1</v>
      </c>
    </row>
    <row r="79" spans="1:9" x14ac:dyDescent="0.25">
      <c r="A79" t="s">
        <v>53</v>
      </c>
      <c r="B79" t="s">
        <v>48</v>
      </c>
      <c r="C79" t="s">
        <v>43</v>
      </c>
      <c r="D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9" t="s">
        <v>33</v>
      </c>
      <c r="F79" t="s">
        <v>45</v>
      </c>
      <c r="G79" t="s">
        <v>63</v>
      </c>
      <c r="H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9" s="20">
        <f>Таблица26[[#This Row],[team-1-win]]+Таблица26[[#This Row],[team-2-win]]</f>
        <v>1</v>
      </c>
    </row>
    <row r="80" spans="1:9" x14ac:dyDescent="0.25">
      <c r="A80" t="s">
        <v>53</v>
      </c>
      <c r="B80" t="s">
        <v>48</v>
      </c>
      <c r="C80" t="s">
        <v>43</v>
      </c>
      <c r="D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0" t="s">
        <v>33</v>
      </c>
      <c r="F80" t="s">
        <v>45</v>
      </c>
      <c r="G80" t="s">
        <v>38</v>
      </c>
      <c r="H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0" s="20">
        <f>Таблица26[[#This Row],[team-1-win]]+Таблица26[[#This Row],[team-2-win]]</f>
        <v>1</v>
      </c>
    </row>
    <row r="81" spans="1:9" x14ac:dyDescent="0.25">
      <c r="A81" t="s">
        <v>53</v>
      </c>
      <c r="B81" t="s">
        <v>48</v>
      </c>
      <c r="C81" t="s">
        <v>43</v>
      </c>
      <c r="D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1" t="s">
        <v>33</v>
      </c>
      <c r="F81" t="s">
        <v>63</v>
      </c>
      <c r="G81" t="s">
        <v>38</v>
      </c>
      <c r="H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1" s="20">
        <f>Таблица26[[#This Row],[team-1-win]]+Таблица26[[#This Row],[team-2-win]]</f>
        <v>1</v>
      </c>
    </row>
    <row r="82" spans="1:9" x14ac:dyDescent="0.25">
      <c r="A82" t="s">
        <v>53</v>
      </c>
      <c r="B82" t="s">
        <v>48</v>
      </c>
      <c r="C82" t="s">
        <v>43</v>
      </c>
      <c r="D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2" t="s">
        <v>45</v>
      </c>
      <c r="F82" t="s">
        <v>63</v>
      </c>
      <c r="G82" t="s">
        <v>38</v>
      </c>
      <c r="H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2" s="20">
        <f>Таблица26[[#This Row],[team-1-win]]+Таблица26[[#This Row],[team-2-win]]</f>
        <v>1</v>
      </c>
    </row>
    <row r="83" spans="1:9" x14ac:dyDescent="0.25">
      <c r="A83" t="s">
        <v>53</v>
      </c>
      <c r="B83" t="s">
        <v>48</v>
      </c>
      <c r="C83" t="s">
        <v>45</v>
      </c>
      <c r="D8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3" t="s">
        <v>56</v>
      </c>
      <c r="F83" t="s">
        <v>33</v>
      </c>
      <c r="G83" t="s">
        <v>43</v>
      </c>
      <c r="H8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3" s="20">
        <f>Таблица26[[#This Row],[team-1-win]]+Таблица26[[#This Row],[team-2-win]]</f>
        <v>1</v>
      </c>
    </row>
    <row r="84" spans="1:9" x14ac:dyDescent="0.25">
      <c r="A84" t="s">
        <v>53</v>
      </c>
      <c r="B84" t="s">
        <v>48</v>
      </c>
      <c r="C84" t="s">
        <v>45</v>
      </c>
      <c r="D8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4" t="s">
        <v>56</v>
      </c>
      <c r="F84" t="s">
        <v>33</v>
      </c>
      <c r="G84" t="s">
        <v>63</v>
      </c>
      <c r="H8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4" s="20">
        <f>Таблица26[[#This Row],[team-1-win]]+Таблица26[[#This Row],[team-2-win]]</f>
        <v>1</v>
      </c>
    </row>
    <row r="85" spans="1:9" x14ac:dyDescent="0.25">
      <c r="A85" t="s">
        <v>53</v>
      </c>
      <c r="B85" t="s">
        <v>48</v>
      </c>
      <c r="C85" t="s">
        <v>45</v>
      </c>
      <c r="D8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5" t="s">
        <v>56</v>
      </c>
      <c r="F85" t="s">
        <v>33</v>
      </c>
      <c r="G85" t="s">
        <v>38</v>
      </c>
      <c r="H8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5" s="20">
        <f>Таблица26[[#This Row],[team-1-win]]+Таблица26[[#This Row],[team-2-win]]</f>
        <v>1</v>
      </c>
    </row>
    <row r="86" spans="1:9" x14ac:dyDescent="0.25">
      <c r="A86" t="s">
        <v>53</v>
      </c>
      <c r="B86" t="s">
        <v>48</v>
      </c>
      <c r="C86" t="s">
        <v>45</v>
      </c>
      <c r="D8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6" t="s">
        <v>56</v>
      </c>
      <c r="F86" t="s">
        <v>43</v>
      </c>
      <c r="G86" t="s">
        <v>63</v>
      </c>
      <c r="H8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6" s="20">
        <f>Таблица26[[#This Row],[team-1-win]]+Таблица26[[#This Row],[team-2-win]]</f>
        <v>1</v>
      </c>
    </row>
    <row r="87" spans="1:9" x14ac:dyDescent="0.25">
      <c r="A87" t="s">
        <v>53</v>
      </c>
      <c r="B87" t="s">
        <v>48</v>
      </c>
      <c r="C87" t="s">
        <v>45</v>
      </c>
      <c r="D8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7" t="s">
        <v>56</v>
      </c>
      <c r="F87" t="s">
        <v>43</v>
      </c>
      <c r="G87" t="s">
        <v>38</v>
      </c>
      <c r="H8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7" s="20">
        <f>Таблица26[[#This Row],[team-1-win]]+Таблица26[[#This Row],[team-2-win]]</f>
        <v>1</v>
      </c>
    </row>
    <row r="88" spans="1:9" x14ac:dyDescent="0.25">
      <c r="A88" t="s">
        <v>53</v>
      </c>
      <c r="B88" t="s">
        <v>48</v>
      </c>
      <c r="C88" t="s">
        <v>45</v>
      </c>
      <c r="D8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8" t="s">
        <v>56</v>
      </c>
      <c r="F88" t="s">
        <v>63</v>
      </c>
      <c r="G88" t="s">
        <v>38</v>
      </c>
      <c r="H8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8" s="20">
        <f>Таблица26[[#This Row],[team-1-win]]+Таблица26[[#This Row],[team-2-win]]</f>
        <v>1</v>
      </c>
    </row>
    <row r="89" spans="1:9" x14ac:dyDescent="0.25">
      <c r="A89" t="s">
        <v>53</v>
      </c>
      <c r="B89" t="s">
        <v>48</v>
      </c>
      <c r="C89" t="s">
        <v>45</v>
      </c>
      <c r="D8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9" t="s">
        <v>33</v>
      </c>
      <c r="F89" t="s">
        <v>43</v>
      </c>
      <c r="G89" t="s">
        <v>63</v>
      </c>
      <c r="H8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9" s="20">
        <f>Таблица26[[#This Row],[team-1-win]]+Таблица26[[#This Row],[team-2-win]]</f>
        <v>1</v>
      </c>
    </row>
    <row r="90" spans="1:9" x14ac:dyDescent="0.25">
      <c r="A90" t="s">
        <v>53</v>
      </c>
      <c r="B90" t="s">
        <v>48</v>
      </c>
      <c r="C90" t="s">
        <v>45</v>
      </c>
      <c r="D9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0" t="s">
        <v>33</v>
      </c>
      <c r="F90" t="s">
        <v>43</v>
      </c>
      <c r="G90" t="s">
        <v>38</v>
      </c>
      <c r="H9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90" s="20">
        <f>Таблица26[[#This Row],[team-1-win]]+Таблица26[[#This Row],[team-2-win]]</f>
        <v>1</v>
      </c>
    </row>
    <row r="91" spans="1:9" x14ac:dyDescent="0.25">
      <c r="A91" t="s">
        <v>53</v>
      </c>
      <c r="B91" t="s">
        <v>48</v>
      </c>
      <c r="C91" t="s">
        <v>45</v>
      </c>
      <c r="D9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1" t="s">
        <v>33</v>
      </c>
      <c r="F91" t="s">
        <v>63</v>
      </c>
      <c r="G91" t="s">
        <v>38</v>
      </c>
      <c r="H9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91" s="20">
        <f>Таблица26[[#This Row],[team-1-win]]+Таблица26[[#This Row],[team-2-win]]</f>
        <v>1</v>
      </c>
    </row>
    <row r="92" spans="1:9" x14ac:dyDescent="0.25">
      <c r="A92" t="s">
        <v>53</v>
      </c>
      <c r="B92" t="s">
        <v>48</v>
      </c>
      <c r="C92" t="s">
        <v>45</v>
      </c>
      <c r="D9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2" t="s">
        <v>43</v>
      </c>
      <c r="F92" t="s">
        <v>63</v>
      </c>
      <c r="G92" t="s">
        <v>38</v>
      </c>
      <c r="H9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92" s="20">
        <f>Таблица26[[#This Row],[team-1-win]]+Таблица26[[#This Row],[team-2-win]]</f>
        <v>1</v>
      </c>
    </row>
    <row r="93" spans="1:9" x14ac:dyDescent="0.25">
      <c r="A93" t="s">
        <v>53</v>
      </c>
      <c r="B93" t="s">
        <v>48</v>
      </c>
      <c r="C93" t="s">
        <v>63</v>
      </c>
      <c r="D9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3" t="s">
        <v>56</v>
      </c>
      <c r="F93" t="s">
        <v>33</v>
      </c>
      <c r="G93" t="s">
        <v>43</v>
      </c>
      <c r="H9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93" s="20">
        <f>Таблица26[[#This Row],[team-1-win]]+Таблица26[[#This Row],[team-2-win]]</f>
        <v>1</v>
      </c>
    </row>
    <row r="94" spans="1:9" x14ac:dyDescent="0.25">
      <c r="A94" t="s">
        <v>53</v>
      </c>
      <c r="B94" t="s">
        <v>48</v>
      </c>
      <c r="C94" t="s">
        <v>63</v>
      </c>
      <c r="D9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4" t="s">
        <v>56</v>
      </c>
      <c r="F94" t="s">
        <v>33</v>
      </c>
      <c r="G94" t="s">
        <v>45</v>
      </c>
      <c r="H9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4" s="20">
        <f>Таблица26[[#This Row],[team-1-win]]+Таблица26[[#This Row],[team-2-win]]</f>
        <v>1</v>
      </c>
    </row>
    <row r="95" spans="1:9" x14ac:dyDescent="0.25">
      <c r="A95" t="s">
        <v>53</v>
      </c>
      <c r="B95" t="s">
        <v>48</v>
      </c>
      <c r="C95" t="s">
        <v>63</v>
      </c>
      <c r="D9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5" t="s">
        <v>56</v>
      </c>
      <c r="F95" t="s">
        <v>33</v>
      </c>
      <c r="G95" t="s">
        <v>38</v>
      </c>
      <c r="H9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95" s="20">
        <f>Таблица26[[#This Row],[team-1-win]]+Таблица26[[#This Row],[team-2-win]]</f>
        <v>1</v>
      </c>
    </row>
    <row r="96" spans="1:9" x14ac:dyDescent="0.25">
      <c r="A96" t="s">
        <v>53</v>
      </c>
      <c r="B96" t="s">
        <v>48</v>
      </c>
      <c r="C96" t="s">
        <v>63</v>
      </c>
      <c r="D9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6" t="s">
        <v>56</v>
      </c>
      <c r="F96" t="s">
        <v>43</v>
      </c>
      <c r="G96" t="s">
        <v>45</v>
      </c>
      <c r="H9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6" s="20">
        <f>Таблица26[[#This Row],[team-1-win]]+Таблица26[[#This Row],[team-2-win]]</f>
        <v>1</v>
      </c>
    </row>
    <row r="97" spans="1:9" x14ac:dyDescent="0.25">
      <c r="A97" t="s">
        <v>53</v>
      </c>
      <c r="B97" t="s">
        <v>48</v>
      </c>
      <c r="C97" t="s">
        <v>63</v>
      </c>
      <c r="D9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7" t="s">
        <v>56</v>
      </c>
      <c r="F97" t="s">
        <v>43</v>
      </c>
      <c r="G97" t="s">
        <v>38</v>
      </c>
      <c r="H9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97" s="20">
        <f>Таблица26[[#This Row],[team-1-win]]+Таблица26[[#This Row],[team-2-win]]</f>
        <v>1</v>
      </c>
    </row>
    <row r="98" spans="1:9" x14ac:dyDescent="0.25">
      <c r="A98" t="s">
        <v>53</v>
      </c>
      <c r="B98" t="s">
        <v>48</v>
      </c>
      <c r="C98" t="s">
        <v>63</v>
      </c>
      <c r="D9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8" t="s">
        <v>56</v>
      </c>
      <c r="F98" t="s">
        <v>45</v>
      </c>
      <c r="G98" t="s">
        <v>38</v>
      </c>
      <c r="H9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8" s="20">
        <f>Таблица26[[#This Row],[team-1-win]]+Таблица26[[#This Row],[team-2-win]]</f>
        <v>1</v>
      </c>
    </row>
    <row r="99" spans="1:9" x14ac:dyDescent="0.25">
      <c r="A99" t="s">
        <v>53</v>
      </c>
      <c r="B99" t="s">
        <v>48</v>
      </c>
      <c r="C99" t="s">
        <v>63</v>
      </c>
      <c r="D9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9" t="s">
        <v>33</v>
      </c>
      <c r="F99" t="s">
        <v>43</v>
      </c>
      <c r="G99" t="s">
        <v>45</v>
      </c>
      <c r="H9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9" s="20">
        <f>Таблица26[[#This Row],[team-1-win]]+Таблица26[[#This Row],[team-2-win]]</f>
        <v>1</v>
      </c>
    </row>
    <row r="100" spans="1:9" x14ac:dyDescent="0.25">
      <c r="A100" t="s">
        <v>53</v>
      </c>
      <c r="B100" t="s">
        <v>48</v>
      </c>
      <c r="C100" t="s">
        <v>63</v>
      </c>
      <c r="D10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0" t="s">
        <v>33</v>
      </c>
      <c r="F100" t="s">
        <v>43</v>
      </c>
      <c r="G100" t="s">
        <v>38</v>
      </c>
      <c r="H10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00" s="20">
        <f>Таблица26[[#This Row],[team-1-win]]+Таблица26[[#This Row],[team-2-win]]</f>
        <v>1</v>
      </c>
    </row>
    <row r="101" spans="1:9" x14ac:dyDescent="0.25">
      <c r="A101" t="s">
        <v>53</v>
      </c>
      <c r="B101" t="s">
        <v>48</v>
      </c>
      <c r="C101" t="s">
        <v>63</v>
      </c>
      <c r="D10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1" t="s">
        <v>33</v>
      </c>
      <c r="F101" t="s">
        <v>45</v>
      </c>
      <c r="G101" t="s">
        <v>38</v>
      </c>
      <c r="H10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1" s="20">
        <f>Таблица26[[#This Row],[team-1-win]]+Таблица26[[#This Row],[team-2-win]]</f>
        <v>1</v>
      </c>
    </row>
    <row r="102" spans="1:9" x14ac:dyDescent="0.25">
      <c r="A102" t="s">
        <v>53</v>
      </c>
      <c r="B102" t="s">
        <v>48</v>
      </c>
      <c r="C102" t="s">
        <v>63</v>
      </c>
      <c r="D10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2" t="s">
        <v>43</v>
      </c>
      <c r="F102" t="s">
        <v>45</v>
      </c>
      <c r="G102" t="s">
        <v>38</v>
      </c>
      <c r="H10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02" s="20">
        <f>Таблица26[[#This Row],[team-1-win]]+Таблица26[[#This Row],[team-2-win]]</f>
        <v>1</v>
      </c>
    </row>
    <row r="103" spans="1:9" x14ac:dyDescent="0.25">
      <c r="A103" t="s">
        <v>53</v>
      </c>
      <c r="B103" t="s">
        <v>48</v>
      </c>
      <c r="C103" t="s">
        <v>38</v>
      </c>
      <c r="D10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3" t="s">
        <v>56</v>
      </c>
      <c r="F103" t="s">
        <v>33</v>
      </c>
      <c r="G103" t="s">
        <v>43</v>
      </c>
      <c r="H10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3" s="20">
        <f>Таблица26[[#This Row],[team-1-win]]+Таблица26[[#This Row],[team-2-win]]</f>
        <v>1</v>
      </c>
    </row>
    <row r="104" spans="1:9" x14ac:dyDescent="0.25">
      <c r="A104" t="s">
        <v>53</v>
      </c>
      <c r="B104" t="s">
        <v>48</v>
      </c>
      <c r="C104" t="s">
        <v>38</v>
      </c>
      <c r="D10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4" t="s">
        <v>56</v>
      </c>
      <c r="F104" t="s">
        <v>33</v>
      </c>
      <c r="G104" t="s">
        <v>45</v>
      </c>
      <c r="H10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04" s="20">
        <f>Таблица26[[#This Row],[team-1-win]]+Таблица26[[#This Row],[team-2-win]]</f>
        <v>1</v>
      </c>
    </row>
    <row r="105" spans="1:9" x14ac:dyDescent="0.25">
      <c r="A105" t="s">
        <v>53</v>
      </c>
      <c r="B105" t="s">
        <v>48</v>
      </c>
      <c r="C105" t="s">
        <v>38</v>
      </c>
      <c r="D10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5" t="s">
        <v>56</v>
      </c>
      <c r="F105" t="s">
        <v>33</v>
      </c>
      <c r="G105" t="s">
        <v>63</v>
      </c>
      <c r="H10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05" s="20">
        <f>Таблица26[[#This Row],[team-1-win]]+Таблица26[[#This Row],[team-2-win]]</f>
        <v>1</v>
      </c>
    </row>
    <row r="106" spans="1:9" x14ac:dyDescent="0.25">
      <c r="A106" t="s">
        <v>53</v>
      </c>
      <c r="B106" t="s">
        <v>48</v>
      </c>
      <c r="C106" t="s">
        <v>38</v>
      </c>
      <c r="D10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6" t="s">
        <v>56</v>
      </c>
      <c r="F106" t="s">
        <v>43</v>
      </c>
      <c r="G106" t="s">
        <v>45</v>
      </c>
      <c r="H10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6" s="20">
        <f>Таблица26[[#This Row],[team-1-win]]+Таблица26[[#This Row],[team-2-win]]</f>
        <v>1</v>
      </c>
    </row>
    <row r="107" spans="1:9" x14ac:dyDescent="0.25">
      <c r="A107" t="s">
        <v>53</v>
      </c>
      <c r="B107" t="s">
        <v>48</v>
      </c>
      <c r="C107" t="s">
        <v>38</v>
      </c>
      <c r="D10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7" t="s">
        <v>56</v>
      </c>
      <c r="F107" t="s">
        <v>43</v>
      </c>
      <c r="G107" t="s">
        <v>63</v>
      </c>
      <c r="H10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07" s="20">
        <f>Таблица26[[#This Row],[team-1-win]]+Таблица26[[#This Row],[team-2-win]]</f>
        <v>1</v>
      </c>
    </row>
    <row r="108" spans="1:9" x14ac:dyDescent="0.25">
      <c r="A108" t="s">
        <v>53</v>
      </c>
      <c r="B108" t="s">
        <v>48</v>
      </c>
      <c r="C108" t="s">
        <v>38</v>
      </c>
      <c r="D10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8" t="s">
        <v>56</v>
      </c>
      <c r="F108" t="s">
        <v>45</v>
      </c>
      <c r="G108" t="s">
        <v>63</v>
      </c>
      <c r="H10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8" s="20">
        <f>Таблица26[[#This Row],[team-1-win]]+Таблица26[[#This Row],[team-2-win]]</f>
        <v>1</v>
      </c>
    </row>
    <row r="109" spans="1:9" x14ac:dyDescent="0.25">
      <c r="A109" t="s">
        <v>53</v>
      </c>
      <c r="B109" t="s">
        <v>48</v>
      </c>
      <c r="C109" t="s">
        <v>38</v>
      </c>
      <c r="D10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9" t="s">
        <v>33</v>
      </c>
      <c r="F109" t="s">
        <v>43</v>
      </c>
      <c r="G109" t="s">
        <v>45</v>
      </c>
      <c r="H10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09" s="20">
        <f>Таблица26[[#This Row],[team-1-win]]+Таблица26[[#This Row],[team-2-win]]</f>
        <v>1</v>
      </c>
    </row>
    <row r="110" spans="1:9" x14ac:dyDescent="0.25">
      <c r="A110" t="s">
        <v>53</v>
      </c>
      <c r="B110" t="s">
        <v>48</v>
      </c>
      <c r="C110" t="s">
        <v>38</v>
      </c>
      <c r="D1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0" t="s">
        <v>33</v>
      </c>
      <c r="F110" t="s">
        <v>43</v>
      </c>
      <c r="G110" t="s">
        <v>63</v>
      </c>
      <c r="H1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0" s="20">
        <f>Таблица26[[#This Row],[team-1-win]]+Таблица26[[#This Row],[team-2-win]]</f>
        <v>1</v>
      </c>
    </row>
    <row r="111" spans="1:9" x14ac:dyDescent="0.25">
      <c r="A111" t="s">
        <v>53</v>
      </c>
      <c r="B111" t="s">
        <v>48</v>
      </c>
      <c r="C111" t="s">
        <v>38</v>
      </c>
      <c r="D1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1" t="s">
        <v>33</v>
      </c>
      <c r="F111" t="s">
        <v>45</v>
      </c>
      <c r="G111" t="s">
        <v>63</v>
      </c>
      <c r="H1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1" s="20">
        <f>Таблица26[[#This Row],[team-1-win]]+Таблица26[[#This Row],[team-2-win]]</f>
        <v>1</v>
      </c>
    </row>
    <row r="112" spans="1:9" x14ac:dyDescent="0.25">
      <c r="A112" t="s">
        <v>53</v>
      </c>
      <c r="B112" t="s">
        <v>48</v>
      </c>
      <c r="C112" t="s">
        <v>38</v>
      </c>
      <c r="D1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2" t="s">
        <v>43</v>
      </c>
      <c r="F112" t="s">
        <v>45</v>
      </c>
      <c r="G112" t="s">
        <v>63</v>
      </c>
      <c r="H1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2" s="20">
        <f>Таблица26[[#This Row],[team-1-win]]+Таблица26[[#This Row],[team-2-win]]</f>
        <v>1</v>
      </c>
    </row>
    <row r="113" spans="1:9" x14ac:dyDescent="0.25">
      <c r="A113" t="s">
        <v>53</v>
      </c>
      <c r="B113" t="s">
        <v>33</v>
      </c>
      <c r="C113" t="s">
        <v>43</v>
      </c>
      <c r="D1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3" t="s">
        <v>56</v>
      </c>
      <c r="F113" t="s">
        <v>48</v>
      </c>
      <c r="G113" t="s">
        <v>45</v>
      </c>
      <c r="H1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3" s="20">
        <f>Таблица26[[#This Row],[team-1-win]]+Таблица26[[#This Row],[team-2-win]]</f>
        <v>1</v>
      </c>
    </row>
    <row r="114" spans="1:9" x14ac:dyDescent="0.25">
      <c r="A114" t="s">
        <v>53</v>
      </c>
      <c r="B114" t="s">
        <v>33</v>
      </c>
      <c r="C114" t="s">
        <v>43</v>
      </c>
      <c r="D1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4" t="s">
        <v>56</v>
      </c>
      <c r="F114" t="s">
        <v>48</v>
      </c>
      <c r="G114" t="s">
        <v>63</v>
      </c>
      <c r="H1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4" s="20">
        <f>Таблица26[[#This Row],[team-1-win]]+Таблица26[[#This Row],[team-2-win]]</f>
        <v>1</v>
      </c>
    </row>
    <row r="115" spans="1:9" x14ac:dyDescent="0.25">
      <c r="A115" t="s">
        <v>53</v>
      </c>
      <c r="B115" t="s">
        <v>33</v>
      </c>
      <c r="C115" t="s">
        <v>43</v>
      </c>
      <c r="D1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5" t="s">
        <v>56</v>
      </c>
      <c r="F115" t="s">
        <v>48</v>
      </c>
      <c r="G115" t="s">
        <v>38</v>
      </c>
      <c r="H1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5" s="20">
        <f>Таблица26[[#This Row],[team-1-win]]+Таблица26[[#This Row],[team-2-win]]</f>
        <v>1</v>
      </c>
    </row>
    <row r="116" spans="1:9" x14ac:dyDescent="0.25">
      <c r="A116" t="s">
        <v>53</v>
      </c>
      <c r="B116" t="s">
        <v>33</v>
      </c>
      <c r="C116" t="s">
        <v>43</v>
      </c>
      <c r="D1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6" t="s">
        <v>56</v>
      </c>
      <c r="F116" t="s">
        <v>45</v>
      </c>
      <c r="G116" t="s">
        <v>63</v>
      </c>
      <c r="H1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6" s="20">
        <f>Таблица26[[#This Row],[team-1-win]]+Таблица26[[#This Row],[team-2-win]]</f>
        <v>1</v>
      </c>
    </row>
    <row r="117" spans="1:9" x14ac:dyDescent="0.25">
      <c r="A117" t="s">
        <v>53</v>
      </c>
      <c r="B117" t="s">
        <v>33</v>
      </c>
      <c r="C117" t="s">
        <v>43</v>
      </c>
      <c r="D1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7" t="s">
        <v>56</v>
      </c>
      <c r="F117" t="s">
        <v>45</v>
      </c>
      <c r="G117" t="s">
        <v>38</v>
      </c>
      <c r="H1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7" s="20">
        <f>Таблица26[[#This Row],[team-1-win]]+Таблица26[[#This Row],[team-2-win]]</f>
        <v>1</v>
      </c>
    </row>
    <row r="118" spans="1:9" x14ac:dyDescent="0.25">
      <c r="A118" t="s">
        <v>53</v>
      </c>
      <c r="B118" t="s">
        <v>33</v>
      </c>
      <c r="C118" t="s">
        <v>43</v>
      </c>
      <c r="D1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8" t="s">
        <v>56</v>
      </c>
      <c r="F118" t="s">
        <v>63</v>
      </c>
      <c r="G118" t="s">
        <v>38</v>
      </c>
      <c r="H1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8" s="20">
        <f>Таблица26[[#This Row],[team-1-win]]+Таблица26[[#This Row],[team-2-win]]</f>
        <v>1</v>
      </c>
    </row>
    <row r="119" spans="1:9" x14ac:dyDescent="0.25">
      <c r="A119" t="s">
        <v>53</v>
      </c>
      <c r="B119" t="s">
        <v>33</v>
      </c>
      <c r="C119" t="s">
        <v>43</v>
      </c>
      <c r="D1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9" t="s">
        <v>48</v>
      </c>
      <c r="F119" t="s">
        <v>45</v>
      </c>
      <c r="G119" t="s">
        <v>63</v>
      </c>
      <c r="H1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9" s="20">
        <f>Таблица26[[#This Row],[team-1-win]]+Таблица26[[#This Row],[team-2-win]]</f>
        <v>1</v>
      </c>
    </row>
    <row r="120" spans="1:9" x14ac:dyDescent="0.25">
      <c r="A120" t="s">
        <v>53</v>
      </c>
      <c r="B120" t="s">
        <v>33</v>
      </c>
      <c r="C120" t="s">
        <v>43</v>
      </c>
      <c r="D1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0" t="s">
        <v>48</v>
      </c>
      <c r="F120" t="s">
        <v>45</v>
      </c>
      <c r="G120" t="s">
        <v>38</v>
      </c>
      <c r="H1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0" s="20">
        <f>Таблица26[[#This Row],[team-1-win]]+Таблица26[[#This Row],[team-2-win]]</f>
        <v>1</v>
      </c>
    </row>
    <row r="121" spans="1:9" x14ac:dyDescent="0.25">
      <c r="A121" t="s">
        <v>53</v>
      </c>
      <c r="B121" t="s">
        <v>33</v>
      </c>
      <c r="C121" t="s">
        <v>43</v>
      </c>
      <c r="D1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1" t="s">
        <v>48</v>
      </c>
      <c r="F121" t="s">
        <v>63</v>
      </c>
      <c r="G121" t="s">
        <v>38</v>
      </c>
      <c r="H1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1" s="20">
        <f>Таблица26[[#This Row],[team-1-win]]+Таблица26[[#This Row],[team-2-win]]</f>
        <v>1</v>
      </c>
    </row>
    <row r="122" spans="1:9" x14ac:dyDescent="0.25">
      <c r="A122" t="s">
        <v>53</v>
      </c>
      <c r="B122" t="s">
        <v>33</v>
      </c>
      <c r="C122" t="s">
        <v>43</v>
      </c>
      <c r="D1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2" t="s">
        <v>45</v>
      </c>
      <c r="F122" t="s">
        <v>63</v>
      </c>
      <c r="G122" t="s">
        <v>38</v>
      </c>
      <c r="H1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2" s="20">
        <f>Таблица26[[#This Row],[team-1-win]]+Таблица26[[#This Row],[team-2-win]]</f>
        <v>1</v>
      </c>
    </row>
    <row r="123" spans="1:9" x14ac:dyDescent="0.25">
      <c r="A123" t="s">
        <v>53</v>
      </c>
      <c r="B123" t="s">
        <v>33</v>
      </c>
      <c r="C123" t="s">
        <v>45</v>
      </c>
      <c r="D1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3" t="s">
        <v>56</v>
      </c>
      <c r="F123" t="s">
        <v>48</v>
      </c>
      <c r="G123" t="s">
        <v>43</v>
      </c>
      <c r="H1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3" s="20">
        <f>Таблица26[[#This Row],[team-1-win]]+Таблица26[[#This Row],[team-2-win]]</f>
        <v>1</v>
      </c>
    </row>
    <row r="124" spans="1:9" x14ac:dyDescent="0.25">
      <c r="A124" t="s">
        <v>53</v>
      </c>
      <c r="B124" t="s">
        <v>33</v>
      </c>
      <c r="C124" t="s">
        <v>45</v>
      </c>
      <c r="D1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4" t="s">
        <v>56</v>
      </c>
      <c r="F124" t="s">
        <v>48</v>
      </c>
      <c r="G124" t="s">
        <v>63</v>
      </c>
      <c r="H1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4" s="20">
        <f>Таблица26[[#This Row],[team-1-win]]+Таблица26[[#This Row],[team-2-win]]</f>
        <v>1</v>
      </c>
    </row>
    <row r="125" spans="1:9" x14ac:dyDescent="0.25">
      <c r="A125" t="s">
        <v>53</v>
      </c>
      <c r="B125" t="s">
        <v>33</v>
      </c>
      <c r="C125" t="s">
        <v>45</v>
      </c>
      <c r="D1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5" t="s">
        <v>56</v>
      </c>
      <c r="F125" t="s">
        <v>48</v>
      </c>
      <c r="G125" t="s">
        <v>38</v>
      </c>
      <c r="H1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5" s="20">
        <f>Таблица26[[#This Row],[team-1-win]]+Таблица26[[#This Row],[team-2-win]]</f>
        <v>1</v>
      </c>
    </row>
    <row r="126" spans="1:9" x14ac:dyDescent="0.25">
      <c r="A126" t="s">
        <v>53</v>
      </c>
      <c r="B126" t="s">
        <v>33</v>
      </c>
      <c r="C126" t="s">
        <v>45</v>
      </c>
      <c r="D1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6" t="s">
        <v>56</v>
      </c>
      <c r="F126" t="s">
        <v>43</v>
      </c>
      <c r="G126" t="s">
        <v>63</v>
      </c>
      <c r="H1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6" s="20">
        <f>Таблица26[[#This Row],[team-1-win]]+Таблица26[[#This Row],[team-2-win]]</f>
        <v>1</v>
      </c>
    </row>
    <row r="127" spans="1:9" x14ac:dyDescent="0.25">
      <c r="A127" t="s">
        <v>53</v>
      </c>
      <c r="B127" t="s">
        <v>33</v>
      </c>
      <c r="C127" t="s">
        <v>45</v>
      </c>
      <c r="D1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7" t="s">
        <v>56</v>
      </c>
      <c r="F127" t="s">
        <v>43</v>
      </c>
      <c r="G127" t="s">
        <v>38</v>
      </c>
      <c r="H1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7" s="20">
        <f>Таблица26[[#This Row],[team-1-win]]+Таблица26[[#This Row],[team-2-win]]</f>
        <v>1</v>
      </c>
    </row>
    <row r="128" spans="1:9" x14ac:dyDescent="0.25">
      <c r="A128" t="s">
        <v>53</v>
      </c>
      <c r="B128" t="s">
        <v>33</v>
      </c>
      <c r="C128" t="s">
        <v>45</v>
      </c>
      <c r="D1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8" t="s">
        <v>56</v>
      </c>
      <c r="F128" t="s">
        <v>63</v>
      </c>
      <c r="G128" t="s">
        <v>38</v>
      </c>
      <c r="H1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8" s="20">
        <f>Таблица26[[#This Row],[team-1-win]]+Таблица26[[#This Row],[team-2-win]]</f>
        <v>1</v>
      </c>
    </row>
    <row r="129" spans="1:9" x14ac:dyDescent="0.25">
      <c r="A129" t="s">
        <v>53</v>
      </c>
      <c r="B129" t="s">
        <v>33</v>
      </c>
      <c r="C129" t="s">
        <v>45</v>
      </c>
      <c r="D1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9" t="s">
        <v>48</v>
      </c>
      <c r="F129" t="s">
        <v>43</v>
      </c>
      <c r="G129" t="s">
        <v>63</v>
      </c>
      <c r="H1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9" s="20">
        <f>Таблица26[[#This Row],[team-1-win]]+Таблица26[[#This Row],[team-2-win]]</f>
        <v>1</v>
      </c>
    </row>
    <row r="130" spans="1:9" x14ac:dyDescent="0.25">
      <c r="A130" t="s">
        <v>53</v>
      </c>
      <c r="B130" t="s">
        <v>33</v>
      </c>
      <c r="C130" t="s">
        <v>45</v>
      </c>
      <c r="D1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0" t="s">
        <v>48</v>
      </c>
      <c r="F130" t="s">
        <v>43</v>
      </c>
      <c r="G130" t="s">
        <v>38</v>
      </c>
      <c r="H1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0" s="20">
        <f>Таблица26[[#This Row],[team-1-win]]+Таблица26[[#This Row],[team-2-win]]</f>
        <v>1</v>
      </c>
    </row>
    <row r="131" spans="1:9" x14ac:dyDescent="0.25">
      <c r="A131" t="s">
        <v>53</v>
      </c>
      <c r="B131" t="s">
        <v>33</v>
      </c>
      <c r="C131" t="s">
        <v>45</v>
      </c>
      <c r="D1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1" t="s">
        <v>48</v>
      </c>
      <c r="F131" t="s">
        <v>63</v>
      </c>
      <c r="G131" t="s">
        <v>38</v>
      </c>
      <c r="H1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1" s="20">
        <f>Таблица26[[#This Row],[team-1-win]]+Таблица26[[#This Row],[team-2-win]]</f>
        <v>1</v>
      </c>
    </row>
    <row r="132" spans="1:9" x14ac:dyDescent="0.25">
      <c r="A132" t="s">
        <v>53</v>
      </c>
      <c r="B132" t="s">
        <v>33</v>
      </c>
      <c r="C132" t="s">
        <v>45</v>
      </c>
      <c r="D1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2" t="s">
        <v>43</v>
      </c>
      <c r="F132" t="s">
        <v>63</v>
      </c>
      <c r="G132" t="s">
        <v>38</v>
      </c>
      <c r="H1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2" s="20">
        <f>Таблица26[[#This Row],[team-1-win]]+Таблица26[[#This Row],[team-2-win]]</f>
        <v>1</v>
      </c>
    </row>
    <row r="133" spans="1:9" x14ac:dyDescent="0.25">
      <c r="A133" t="s">
        <v>53</v>
      </c>
      <c r="B133" t="s">
        <v>33</v>
      </c>
      <c r="C133" t="s">
        <v>63</v>
      </c>
      <c r="D1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3" t="s">
        <v>56</v>
      </c>
      <c r="F133" t="s">
        <v>48</v>
      </c>
      <c r="G133" t="s">
        <v>43</v>
      </c>
      <c r="H1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3" s="20">
        <f>Таблица26[[#This Row],[team-1-win]]+Таблица26[[#This Row],[team-2-win]]</f>
        <v>1</v>
      </c>
    </row>
    <row r="134" spans="1:9" x14ac:dyDescent="0.25">
      <c r="A134" t="s">
        <v>53</v>
      </c>
      <c r="B134" t="s">
        <v>33</v>
      </c>
      <c r="C134" t="s">
        <v>63</v>
      </c>
      <c r="D1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4" t="s">
        <v>56</v>
      </c>
      <c r="F134" t="s">
        <v>48</v>
      </c>
      <c r="G134" t="s">
        <v>45</v>
      </c>
      <c r="H1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4" s="20">
        <f>Таблица26[[#This Row],[team-1-win]]+Таблица26[[#This Row],[team-2-win]]</f>
        <v>1</v>
      </c>
    </row>
    <row r="135" spans="1:9" x14ac:dyDescent="0.25">
      <c r="A135" t="s">
        <v>53</v>
      </c>
      <c r="B135" t="s">
        <v>33</v>
      </c>
      <c r="C135" t="s">
        <v>63</v>
      </c>
      <c r="D1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5" t="s">
        <v>56</v>
      </c>
      <c r="F135" t="s">
        <v>48</v>
      </c>
      <c r="G135" t="s">
        <v>38</v>
      </c>
      <c r="H1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35" s="20">
        <f>Таблица26[[#This Row],[team-1-win]]+Таблица26[[#This Row],[team-2-win]]</f>
        <v>1</v>
      </c>
    </row>
    <row r="136" spans="1:9" x14ac:dyDescent="0.25">
      <c r="A136" t="s">
        <v>53</v>
      </c>
      <c r="B136" t="s">
        <v>33</v>
      </c>
      <c r="C136" t="s">
        <v>63</v>
      </c>
      <c r="D1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6" t="s">
        <v>56</v>
      </c>
      <c r="F136" t="s">
        <v>43</v>
      </c>
      <c r="G136" t="s">
        <v>45</v>
      </c>
      <c r="H1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6" s="20">
        <f>Таблица26[[#This Row],[team-1-win]]+Таблица26[[#This Row],[team-2-win]]</f>
        <v>1</v>
      </c>
    </row>
    <row r="137" spans="1:9" x14ac:dyDescent="0.25">
      <c r="A137" t="s">
        <v>53</v>
      </c>
      <c r="B137" t="s">
        <v>33</v>
      </c>
      <c r="C137" t="s">
        <v>63</v>
      </c>
      <c r="D1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7" t="s">
        <v>56</v>
      </c>
      <c r="F137" t="s">
        <v>43</v>
      </c>
      <c r="G137" t="s">
        <v>38</v>
      </c>
      <c r="H1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7" s="20">
        <f>Таблица26[[#This Row],[team-1-win]]+Таблица26[[#This Row],[team-2-win]]</f>
        <v>1</v>
      </c>
    </row>
    <row r="138" spans="1:9" x14ac:dyDescent="0.25">
      <c r="A138" t="s">
        <v>53</v>
      </c>
      <c r="B138" t="s">
        <v>33</v>
      </c>
      <c r="C138" t="s">
        <v>63</v>
      </c>
      <c r="D1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8" t="s">
        <v>56</v>
      </c>
      <c r="F138" t="s">
        <v>45</v>
      </c>
      <c r="G138" t="s">
        <v>38</v>
      </c>
      <c r="H1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38" s="20">
        <f>Таблица26[[#This Row],[team-1-win]]+Таблица26[[#This Row],[team-2-win]]</f>
        <v>1</v>
      </c>
    </row>
    <row r="139" spans="1:9" x14ac:dyDescent="0.25">
      <c r="A139" t="s">
        <v>53</v>
      </c>
      <c r="B139" t="s">
        <v>33</v>
      </c>
      <c r="C139" t="s">
        <v>63</v>
      </c>
      <c r="D1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9" t="s">
        <v>48</v>
      </c>
      <c r="F139" t="s">
        <v>43</v>
      </c>
      <c r="G139" t="s">
        <v>45</v>
      </c>
      <c r="H1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39" s="20">
        <f>Таблица26[[#This Row],[team-1-win]]+Таблица26[[#This Row],[team-2-win]]</f>
        <v>1</v>
      </c>
    </row>
    <row r="140" spans="1:9" x14ac:dyDescent="0.25">
      <c r="A140" t="s">
        <v>53</v>
      </c>
      <c r="B140" t="s">
        <v>33</v>
      </c>
      <c r="C140" t="s">
        <v>63</v>
      </c>
      <c r="D1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0" t="s">
        <v>48</v>
      </c>
      <c r="F140" t="s">
        <v>43</v>
      </c>
      <c r="G140" t="s">
        <v>38</v>
      </c>
      <c r="H1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40" s="20">
        <f>Таблица26[[#This Row],[team-1-win]]+Таблица26[[#This Row],[team-2-win]]</f>
        <v>1</v>
      </c>
    </row>
    <row r="141" spans="1:9" x14ac:dyDescent="0.25">
      <c r="A141" t="s">
        <v>53</v>
      </c>
      <c r="B141" t="s">
        <v>33</v>
      </c>
      <c r="C141" t="s">
        <v>63</v>
      </c>
      <c r="D1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1" t="s">
        <v>48</v>
      </c>
      <c r="F141" t="s">
        <v>45</v>
      </c>
      <c r="G141" t="s">
        <v>38</v>
      </c>
      <c r="H1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41" s="20">
        <f>Таблица26[[#This Row],[team-1-win]]+Таблица26[[#This Row],[team-2-win]]</f>
        <v>1</v>
      </c>
    </row>
    <row r="142" spans="1:9" x14ac:dyDescent="0.25">
      <c r="A142" t="s">
        <v>53</v>
      </c>
      <c r="B142" t="s">
        <v>33</v>
      </c>
      <c r="C142" t="s">
        <v>63</v>
      </c>
      <c r="D1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2" t="s">
        <v>43</v>
      </c>
      <c r="F142" t="s">
        <v>45</v>
      </c>
      <c r="G142" t="s">
        <v>38</v>
      </c>
      <c r="H1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2" s="20">
        <f>Таблица26[[#This Row],[team-1-win]]+Таблица26[[#This Row],[team-2-win]]</f>
        <v>1</v>
      </c>
    </row>
    <row r="143" spans="1:9" x14ac:dyDescent="0.25">
      <c r="A143" t="s">
        <v>53</v>
      </c>
      <c r="B143" t="s">
        <v>33</v>
      </c>
      <c r="C143" t="s">
        <v>38</v>
      </c>
      <c r="D1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3" t="s">
        <v>56</v>
      </c>
      <c r="F143" t="s">
        <v>48</v>
      </c>
      <c r="G143" t="s">
        <v>43</v>
      </c>
      <c r="H1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43" s="20">
        <f>Таблица26[[#This Row],[team-1-win]]+Таблица26[[#This Row],[team-2-win]]</f>
        <v>1</v>
      </c>
    </row>
    <row r="144" spans="1:9" x14ac:dyDescent="0.25">
      <c r="A144" t="s">
        <v>53</v>
      </c>
      <c r="B144" t="s">
        <v>33</v>
      </c>
      <c r="C144" t="s">
        <v>38</v>
      </c>
      <c r="D1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4" t="s">
        <v>56</v>
      </c>
      <c r="F144" t="s">
        <v>48</v>
      </c>
      <c r="G144" t="s">
        <v>45</v>
      </c>
      <c r="H1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44" s="20">
        <f>Таблица26[[#This Row],[team-1-win]]+Таблица26[[#This Row],[team-2-win]]</f>
        <v>1</v>
      </c>
    </row>
    <row r="145" spans="1:9" x14ac:dyDescent="0.25">
      <c r="A145" t="s">
        <v>53</v>
      </c>
      <c r="B145" t="s">
        <v>33</v>
      </c>
      <c r="C145" t="s">
        <v>38</v>
      </c>
      <c r="D1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5" t="s">
        <v>56</v>
      </c>
      <c r="F145" t="s">
        <v>48</v>
      </c>
      <c r="G145" t="s">
        <v>63</v>
      </c>
      <c r="H1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5" s="20">
        <f>Таблица26[[#This Row],[team-1-win]]+Таблица26[[#This Row],[team-2-win]]</f>
        <v>1</v>
      </c>
    </row>
    <row r="146" spans="1:9" x14ac:dyDescent="0.25">
      <c r="A146" t="s">
        <v>53</v>
      </c>
      <c r="B146" t="s">
        <v>33</v>
      </c>
      <c r="C146" t="s">
        <v>38</v>
      </c>
      <c r="D1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6" t="s">
        <v>56</v>
      </c>
      <c r="F146" t="s">
        <v>43</v>
      </c>
      <c r="G146" t="s">
        <v>45</v>
      </c>
      <c r="H1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46" s="20">
        <f>Таблица26[[#This Row],[team-1-win]]+Таблица26[[#This Row],[team-2-win]]</f>
        <v>1</v>
      </c>
    </row>
    <row r="147" spans="1:9" x14ac:dyDescent="0.25">
      <c r="A147" t="s">
        <v>53</v>
      </c>
      <c r="B147" t="s">
        <v>33</v>
      </c>
      <c r="C147" t="s">
        <v>38</v>
      </c>
      <c r="D1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7" t="s">
        <v>56</v>
      </c>
      <c r="F147" t="s">
        <v>43</v>
      </c>
      <c r="G147" t="s">
        <v>63</v>
      </c>
      <c r="H1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47" s="20">
        <f>Таблица26[[#This Row],[team-1-win]]+Таблица26[[#This Row],[team-2-win]]</f>
        <v>1</v>
      </c>
    </row>
    <row r="148" spans="1:9" x14ac:dyDescent="0.25">
      <c r="A148" t="s">
        <v>53</v>
      </c>
      <c r="B148" t="s">
        <v>33</v>
      </c>
      <c r="C148" t="s">
        <v>38</v>
      </c>
      <c r="D1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8" t="s">
        <v>56</v>
      </c>
      <c r="F148" t="s">
        <v>45</v>
      </c>
      <c r="G148" t="s">
        <v>63</v>
      </c>
      <c r="H1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48" s="20">
        <f>Таблица26[[#This Row],[team-1-win]]+Таблица26[[#This Row],[team-2-win]]</f>
        <v>1</v>
      </c>
    </row>
    <row r="149" spans="1:9" x14ac:dyDescent="0.25">
      <c r="A149" t="s">
        <v>53</v>
      </c>
      <c r="B149" t="s">
        <v>33</v>
      </c>
      <c r="C149" t="s">
        <v>38</v>
      </c>
      <c r="D1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9" t="s">
        <v>48</v>
      </c>
      <c r="F149" t="s">
        <v>43</v>
      </c>
      <c r="G149" t="s">
        <v>45</v>
      </c>
      <c r="H1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9" s="20">
        <f>Таблица26[[#This Row],[team-1-win]]+Таблица26[[#This Row],[team-2-win]]</f>
        <v>1</v>
      </c>
    </row>
    <row r="150" spans="1:9" x14ac:dyDescent="0.25">
      <c r="A150" t="s">
        <v>53</v>
      </c>
      <c r="B150" t="s">
        <v>33</v>
      </c>
      <c r="C150" t="s">
        <v>38</v>
      </c>
      <c r="D1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0" t="s">
        <v>48</v>
      </c>
      <c r="F150" t="s">
        <v>43</v>
      </c>
      <c r="G150" t="s">
        <v>63</v>
      </c>
      <c r="H1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50" s="20">
        <f>Таблица26[[#This Row],[team-1-win]]+Таблица26[[#This Row],[team-2-win]]</f>
        <v>1</v>
      </c>
    </row>
    <row r="151" spans="1:9" x14ac:dyDescent="0.25">
      <c r="A151" t="s">
        <v>53</v>
      </c>
      <c r="B151" t="s">
        <v>33</v>
      </c>
      <c r="C151" t="s">
        <v>38</v>
      </c>
      <c r="D1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1" t="s">
        <v>48</v>
      </c>
      <c r="F151" t="s">
        <v>45</v>
      </c>
      <c r="G151" t="s">
        <v>63</v>
      </c>
      <c r="H1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1" s="20">
        <f>Таблица26[[#This Row],[team-1-win]]+Таблица26[[#This Row],[team-2-win]]</f>
        <v>1</v>
      </c>
    </row>
    <row r="152" spans="1:9" x14ac:dyDescent="0.25">
      <c r="A152" t="s">
        <v>53</v>
      </c>
      <c r="B152" t="s">
        <v>33</v>
      </c>
      <c r="C152" t="s">
        <v>38</v>
      </c>
      <c r="D1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2" t="s">
        <v>43</v>
      </c>
      <c r="F152" t="s">
        <v>45</v>
      </c>
      <c r="G152" t="s">
        <v>63</v>
      </c>
      <c r="H1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2" s="20">
        <f>Таблица26[[#This Row],[team-1-win]]+Таблица26[[#This Row],[team-2-win]]</f>
        <v>1</v>
      </c>
    </row>
    <row r="153" spans="1:9" x14ac:dyDescent="0.25">
      <c r="A153" t="s">
        <v>53</v>
      </c>
      <c r="B153" t="s">
        <v>43</v>
      </c>
      <c r="C153" t="s">
        <v>45</v>
      </c>
      <c r="D1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3" t="s">
        <v>56</v>
      </c>
      <c r="F153" t="s">
        <v>48</v>
      </c>
      <c r="G153" t="s">
        <v>33</v>
      </c>
      <c r="H1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3" s="20">
        <f>Таблица26[[#This Row],[team-1-win]]+Таблица26[[#This Row],[team-2-win]]</f>
        <v>1</v>
      </c>
    </row>
    <row r="154" spans="1:9" x14ac:dyDescent="0.25">
      <c r="A154" t="s">
        <v>53</v>
      </c>
      <c r="B154" t="s">
        <v>43</v>
      </c>
      <c r="C154" t="s">
        <v>45</v>
      </c>
      <c r="D1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4" t="s">
        <v>56</v>
      </c>
      <c r="F154" t="s">
        <v>48</v>
      </c>
      <c r="G154" t="s">
        <v>63</v>
      </c>
      <c r="H1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4" s="20">
        <f>Таблица26[[#This Row],[team-1-win]]+Таблица26[[#This Row],[team-2-win]]</f>
        <v>1</v>
      </c>
    </row>
    <row r="155" spans="1:9" x14ac:dyDescent="0.25">
      <c r="A155" t="s">
        <v>53</v>
      </c>
      <c r="B155" t="s">
        <v>43</v>
      </c>
      <c r="C155" t="s">
        <v>45</v>
      </c>
      <c r="D1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5" t="s">
        <v>56</v>
      </c>
      <c r="F155" t="s">
        <v>48</v>
      </c>
      <c r="G155" t="s">
        <v>38</v>
      </c>
      <c r="H1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55" s="20">
        <f>Таблица26[[#This Row],[team-1-win]]+Таблица26[[#This Row],[team-2-win]]</f>
        <v>1</v>
      </c>
    </row>
    <row r="156" spans="1:9" x14ac:dyDescent="0.25">
      <c r="A156" t="s">
        <v>53</v>
      </c>
      <c r="B156" t="s">
        <v>43</v>
      </c>
      <c r="C156" t="s">
        <v>45</v>
      </c>
      <c r="D1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6" t="s">
        <v>56</v>
      </c>
      <c r="F156" t="s">
        <v>33</v>
      </c>
      <c r="G156" t="s">
        <v>63</v>
      </c>
      <c r="H1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6" s="20">
        <f>Таблица26[[#This Row],[team-1-win]]+Таблица26[[#This Row],[team-2-win]]</f>
        <v>1</v>
      </c>
    </row>
    <row r="157" spans="1:9" x14ac:dyDescent="0.25">
      <c r="A157" t="s">
        <v>53</v>
      </c>
      <c r="B157" t="s">
        <v>43</v>
      </c>
      <c r="C157" t="s">
        <v>45</v>
      </c>
      <c r="D1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7" t="s">
        <v>56</v>
      </c>
      <c r="F157" t="s">
        <v>33</v>
      </c>
      <c r="G157" t="s">
        <v>38</v>
      </c>
      <c r="H1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57" s="20">
        <f>Таблица26[[#This Row],[team-1-win]]+Таблица26[[#This Row],[team-2-win]]</f>
        <v>1</v>
      </c>
    </row>
    <row r="158" spans="1:9" x14ac:dyDescent="0.25">
      <c r="A158" t="s">
        <v>53</v>
      </c>
      <c r="B158" t="s">
        <v>43</v>
      </c>
      <c r="C158" t="s">
        <v>45</v>
      </c>
      <c r="D1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8" t="s">
        <v>56</v>
      </c>
      <c r="F158" t="s">
        <v>63</v>
      </c>
      <c r="G158" t="s">
        <v>38</v>
      </c>
      <c r="H1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8" s="20">
        <f>Таблица26[[#This Row],[team-1-win]]+Таблица26[[#This Row],[team-2-win]]</f>
        <v>1</v>
      </c>
    </row>
    <row r="159" spans="1:9" x14ac:dyDescent="0.25">
      <c r="A159" t="s">
        <v>53</v>
      </c>
      <c r="B159" t="s">
        <v>43</v>
      </c>
      <c r="C159" t="s">
        <v>45</v>
      </c>
      <c r="D1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9" t="s">
        <v>48</v>
      </c>
      <c r="F159" t="s">
        <v>33</v>
      </c>
      <c r="G159" t="s">
        <v>63</v>
      </c>
      <c r="H1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9" s="20">
        <f>Таблица26[[#This Row],[team-1-win]]+Таблица26[[#This Row],[team-2-win]]</f>
        <v>1</v>
      </c>
    </row>
    <row r="160" spans="1:9" x14ac:dyDescent="0.25">
      <c r="A160" t="s">
        <v>53</v>
      </c>
      <c r="B160" t="s">
        <v>43</v>
      </c>
      <c r="C160" t="s">
        <v>45</v>
      </c>
      <c r="D1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0" t="s">
        <v>48</v>
      </c>
      <c r="F160" t="s">
        <v>33</v>
      </c>
      <c r="G160" t="s">
        <v>38</v>
      </c>
      <c r="H1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0" s="20">
        <f>Таблица26[[#This Row],[team-1-win]]+Таблица26[[#This Row],[team-2-win]]</f>
        <v>1</v>
      </c>
    </row>
    <row r="161" spans="1:9" x14ac:dyDescent="0.25">
      <c r="A161" t="s">
        <v>53</v>
      </c>
      <c r="B161" t="s">
        <v>43</v>
      </c>
      <c r="C161" t="s">
        <v>45</v>
      </c>
      <c r="D1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1" t="s">
        <v>48</v>
      </c>
      <c r="F161" t="s">
        <v>63</v>
      </c>
      <c r="G161" t="s">
        <v>38</v>
      </c>
      <c r="H1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1" s="20">
        <f>Таблица26[[#This Row],[team-1-win]]+Таблица26[[#This Row],[team-2-win]]</f>
        <v>1</v>
      </c>
    </row>
    <row r="162" spans="1:9" x14ac:dyDescent="0.25">
      <c r="A162" t="s">
        <v>53</v>
      </c>
      <c r="B162" t="s">
        <v>43</v>
      </c>
      <c r="C162" t="s">
        <v>45</v>
      </c>
      <c r="D1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2" t="s">
        <v>33</v>
      </c>
      <c r="F162" t="s">
        <v>63</v>
      </c>
      <c r="G162" t="s">
        <v>38</v>
      </c>
      <c r="H1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2" s="20">
        <f>Таблица26[[#This Row],[team-1-win]]+Таблица26[[#This Row],[team-2-win]]</f>
        <v>1</v>
      </c>
    </row>
    <row r="163" spans="1:9" x14ac:dyDescent="0.25">
      <c r="A163" t="s">
        <v>53</v>
      </c>
      <c r="B163" t="s">
        <v>43</v>
      </c>
      <c r="C163" t="s">
        <v>63</v>
      </c>
      <c r="D1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3" t="s">
        <v>56</v>
      </c>
      <c r="F163" t="s">
        <v>48</v>
      </c>
      <c r="G163" t="s">
        <v>33</v>
      </c>
      <c r="H1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3" s="20">
        <f>Таблица26[[#This Row],[team-1-win]]+Таблица26[[#This Row],[team-2-win]]</f>
        <v>1</v>
      </c>
    </row>
    <row r="164" spans="1:9" x14ac:dyDescent="0.25">
      <c r="A164" t="s">
        <v>53</v>
      </c>
      <c r="B164" t="s">
        <v>43</v>
      </c>
      <c r="C164" t="s">
        <v>63</v>
      </c>
      <c r="D1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4" t="s">
        <v>56</v>
      </c>
      <c r="F164" t="s">
        <v>48</v>
      </c>
      <c r="G164" t="s">
        <v>45</v>
      </c>
      <c r="H1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64" s="20">
        <f>Таблица26[[#This Row],[team-1-win]]+Таблица26[[#This Row],[team-2-win]]</f>
        <v>1</v>
      </c>
    </row>
    <row r="165" spans="1:9" x14ac:dyDescent="0.25">
      <c r="A165" t="s">
        <v>53</v>
      </c>
      <c r="B165" t="s">
        <v>43</v>
      </c>
      <c r="C165" t="s">
        <v>63</v>
      </c>
      <c r="D1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5" t="s">
        <v>56</v>
      </c>
      <c r="F165" t="s">
        <v>48</v>
      </c>
      <c r="G165" t="s">
        <v>38</v>
      </c>
      <c r="H1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5" s="20">
        <f>Таблица26[[#This Row],[team-1-win]]+Таблица26[[#This Row],[team-2-win]]</f>
        <v>1</v>
      </c>
    </row>
    <row r="166" spans="1:9" x14ac:dyDescent="0.25">
      <c r="A166" t="s">
        <v>53</v>
      </c>
      <c r="B166" t="s">
        <v>43</v>
      </c>
      <c r="C166" t="s">
        <v>63</v>
      </c>
      <c r="D1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6" t="s">
        <v>56</v>
      </c>
      <c r="F166" t="s">
        <v>33</v>
      </c>
      <c r="G166" t="s">
        <v>45</v>
      </c>
      <c r="H1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6" s="20">
        <f>Таблица26[[#This Row],[team-1-win]]+Таблица26[[#This Row],[team-2-win]]</f>
        <v>1</v>
      </c>
    </row>
    <row r="167" spans="1:9" x14ac:dyDescent="0.25">
      <c r="A167" t="s">
        <v>53</v>
      </c>
      <c r="B167" t="s">
        <v>43</v>
      </c>
      <c r="C167" t="s">
        <v>63</v>
      </c>
      <c r="D1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7" t="s">
        <v>56</v>
      </c>
      <c r="F167" t="s">
        <v>33</v>
      </c>
      <c r="G167" t="s">
        <v>38</v>
      </c>
      <c r="H1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67" s="20">
        <f>Таблица26[[#This Row],[team-1-win]]+Таблица26[[#This Row],[team-2-win]]</f>
        <v>1</v>
      </c>
    </row>
    <row r="168" spans="1:9" x14ac:dyDescent="0.25">
      <c r="A168" t="s">
        <v>53</v>
      </c>
      <c r="B168" t="s">
        <v>43</v>
      </c>
      <c r="C168" t="s">
        <v>63</v>
      </c>
      <c r="D1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8" t="s">
        <v>56</v>
      </c>
      <c r="F168" t="s">
        <v>45</v>
      </c>
      <c r="G168" t="s">
        <v>38</v>
      </c>
      <c r="H1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68" s="20">
        <f>Таблица26[[#This Row],[team-1-win]]+Таблица26[[#This Row],[team-2-win]]</f>
        <v>1</v>
      </c>
    </row>
    <row r="169" spans="1:9" x14ac:dyDescent="0.25">
      <c r="A169" t="s">
        <v>53</v>
      </c>
      <c r="B169" t="s">
        <v>43</v>
      </c>
      <c r="C169" t="s">
        <v>63</v>
      </c>
      <c r="D1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9" t="s">
        <v>48</v>
      </c>
      <c r="F169" t="s">
        <v>33</v>
      </c>
      <c r="G169" t="s">
        <v>45</v>
      </c>
      <c r="H1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69" s="20">
        <f>Таблица26[[#This Row],[team-1-win]]+Таблица26[[#This Row],[team-2-win]]</f>
        <v>1</v>
      </c>
    </row>
    <row r="170" spans="1:9" x14ac:dyDescent="0.25">
      <c r="A170" t="s">
        <v>53</v>
      </c>
      <c r="B170" t="s">
        <v>43</v>
      </c>
      <c r="C170" t="s">
        <v>63</v>
      </c>
      <c r="D1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0" t="s">
        <v>48</v>
      </c>
      <c r="F170" t="s">
        <v>33</v>
      </c>
      <c r="G170" t="s">
        <v>38</v>
      </c>
      <c r="H1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0" s="20">
        <f>Таблица26[[#This Row],[team-1-win]]+Таблица26[[#This Row],[team-2-win]]</f>
        <v>1</v>
      </c>
    </row>
    <row r="171" spans="1:9" x14ac:dyDescent="0.25">
      <c r="A171" t="s">
        <v>53</v>
      </c>
      <c r="B171" t="s">
        <v>43</v>
      </c>
      <c r="C171" t="s">
        <v>63</v>
      </c>
      <c r="D1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1" t="s">
        <v>48</v>
      </c>
      <c r="F171" t="s">
        <v>45</v>
      </c>
      <c r="G171" t="s">
        <v>38</v>
      </c>
      <c r="H1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1" s="20">
        <f>Таблица26[[#This Row],[team-1-win]]+Таблица26[[#This Row],[team-2-win]]</f>
        <v>1</v>
      </c>
    </row>
    <row r="172" spans="1:9" x14ac:dyDescent="0.25">
      <c r="A172" t="s">
        <v>53</v>
      </c>
      <c r="B172" t="s">
        <v>43</v>
      </c>
      <c r="C172" t="s">
        <v>63</v>
      </c>
      <c r="D1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2" t="s">
        <v>33</v>
      </c>
      <c r="F172" t="s">
        <v>45</v>
      </c>
      <c r="G172" t="s">
        <v>38</v>
      </c>
      <c r="H1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2" s="20">
        <f>Таблица26[[#This Row],[team-1-win]]+Таблица26[[#This Row],[team-2-win]]</f>
        <v>1</v>
      </c>
    </row>
    <row r="173" spans="1:9" x14ac:dyDescent="0.25">
      <c r="A173" t="s">
        <v>53</v>
      </c>
      <c r="B173" t="s">
        <v>43</v>
      </c>
      <c r="C173" t="s">
        <v>38</v>
      </c>
      <c r="D1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3" t="s">
        <v>56</v>
      </c>
      <c r="F173" t="s">
        <v>48</v>
      </c>
      <c r="G173" t="s">
        <v>33</v>
      </c>
      <c r="H1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3" s="20">
        <f>Таблица26[[#This Row],[team-1-win]]+Таблица26[[#This Row],[team-2-win]]</f>
        <v>1</v>
      </c>
    </row>
    <row r="174" spans="1:9" x14ac:dyDescent="0.25">
      <c r="A174" t="s">
        <v>53</v>
      </c>
      <c r="B174" t="s">
        <v>43</v>
      </c>
      <c r="C174" t="s">
        <v>38</v>
      </c>
      <c r="D1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4" t="s">
        <v>56</v>
      </c>
      <c r="F174" t="s">
        <v>48</v>
      </c>
      <c r="G174" t="s">
        <v>45</v>
      </c>
      <c r="H1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4" s="20">
        <f>Таблица26[[#This Row],[team-1-win]]+Таблица26[[#This Row],[team-2-win]]</f>
        <v>1</v>
      </c>
    </row>
    <row r="175" spans="1:9" x14ac:dyDescent="0.25">
      <c r="A175" t="s">
        <v>53</v>
      </c>
      <c r="B175" t="s">
        <v>43</v>
      </c>
      <c r="C175" t="s">
        <v>38</v>
      </c>
      <c r="D1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5" t="s">
        <v>56</v>
      </c>
      <c r="F175" t="s">
        <v>48</v>
      </c>
      <c r="G175" t="s">
        <v>63</v>
      </c>
      <c r="H1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5" s="20">
        <f>Таблица26[[#This Row],[team-1-win]]+Таблица26[[#This Row],[team-2-win]]</f>
        <v>1</v>
      </c>
    </row>
    <row r="176" spans="1:9" x14ac:dyDescent="0.25">
      <c r="A176" t="s">
        <v>53</v>
      </c>
      <c r="B176" t="s">
        <v>43</v>
      </c>
      <c r="C176" t="s">
        <v>38</v>
      </c>
      <c r="D1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6" t="s">
        <v>56</v>
      </c>
      <c r="F176" t="s">
        <v>33</v>
      </c>
      <c r="G176" t="s">
        <v>45</v>
      </c>
      <c r="H1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6" s="20">
        <f>Таблица26[[#This Row],[team-1-win]]+Таблица26[[#This Row],[team-2-win]]</f>
        <v>1</v>
      </c>
    </row>
    <row r="177" spans="1:9" x14ac:dyDescent="0.25">
      <c r="A177" t="s">
        <v>53</v>
      </c>
      <c r="B177" t="s">
        <v>43</v>
      </c>
      <c r="C177" t="s">
        <v>38</v>
      </c>
      <c r="D1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7" t="s">
        <v>56</v>
      </c>
      <c r="F177" t="s">
        <v>33</v>
      </c>
      <c r="G177" t="s">
        <v>63</v>
      </c>
      <c r="H1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7" s="20">
        <f>Таблица26[[#This Row],[team-1-win]]+Таблица26[[#This Row],[team-2-win]]</f>
        <v>1</v>
      </c>
    </row>
    <row r="178" spans="1:9" x14ac:dyDescent="0.25">
      <c r="A178" t="s">
        <v>53</v>
      </c>
      <c r="B178" t="s">
        <v>43</v>
      </c>
      <c r="C178" t="s">
        <v>38</v>
      </c>
      <c r="D1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8" t="s">
        <v>56</v>
      </c>
      <c r="F178" t="s">
        <v>45</v>
      </c>
      <c r="G178" t="s">
        <v>63</v>
      </c>
      <c r="H1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8" s="20">
        <f>Таблица26[[#This Row],[team-1-win]]+Таблица26[[#This Row],[team-2-win]]</f>
        <v>1</v>
      </c>
    </row>
    <row r="179" spans="1:9" x14ac:dyDescent="0.25">
      <c r="A179" t="s">
        <v>53</v>
      </c>
      <c r="B179" t="s">
        <v>43</v>
      </c>
      <c r="C179" t="s">
        <v>38</v>
      </c>
      <c r="D1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9" t="s">
        <v>48</v>
      </c>
      <c r="F179" t="s">
        <v>33</v>
      </c>
      <c r="G179" t="s">
        <v>45</v>
      </c>
      <c r="H1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9" s="20">
        <f>Таблица26[[#This Row],[team-1-win]]+Таблица26[[#This Row],[team-2-win]]</f>
        <v>1</v>
      </c>
    </row>
    <row r="180" spans="1:9" x14ac:dyDescent="0.25">
      <c r="A180" t="s">
        <v>53</v>
      </c>
      <c r="B180" t="s">
        <v>43</v>
      </c>
      <c r="C180" t="s">
        <v>38</v>
      </c>
      <c r="D1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0" t="s">
        <v>48</v>
      </c>
      <c r="F180" t="s">
        <v>33</v>
      </c>
      <c r="G180" t="s">
        <v>63</v>
      </c>
      <c r="H1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80" s="20">
        <f>Таблица26[[#This Row],[team-1-win]]+Таблица26[[#This Row],[team-2-win]]</f>
        <v>1</v>
      </c>
    </row>
    <row r="181" spans="1:9" x14ac:dyDescent="0.25">
      <c r="A181" t="s">
        <v>53</v>
      </c>
      <c r="B181" t="s">
        <v>43</v>
      </c>
      <c r="C181" t="s">
        <v>38</v>
      </c>
      <c r="D1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1" t="s">
        <v>48</v>
      </c>
      <c r="F181" t="s">
        <v>45</v>
      </c>
      <c r="G181" t="s">
        <v>63</v>
      </c>
      <c r="H1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1" s="20">
        <f>Таблица26[[#This Row],[team-1-win]]+Таблица26[[#This Row],[team-2-win]]</f>
        <v>1</v>
      </c>
    </row>
    <row r="182" spans="1:9" x14ac:dyDescent="0.25">
      <c r="A182" t="s">
        <v>53</v>
      </c>
      <c r="B182" t="s">
        <v>43</v>
      </c>
      <c r="C182" t="s">
        <v>38</v>
      </c>
      <c r="D1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2" t="s">
        <v>33</v>
      </c>
      <c r="F182" t="s">
        <v>45</v>
      </c>
      <c r="G182" t="s">
        <v>63</v>
      </c>
      <c r="H1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82" s="20">
        <f>Таблица26[[#This Row],[team-1-win]]+Таблица26[[#This Row],[team-2-win]]</f>
        <v>1</v>
      </c>
    </row>
    <row r="183" spans="1:9" x14ac:dyDescent="0.25">
      <c r="A183" t="s">
        <v>53</v>
      </c>
      <c r="B183" t="s">
        <v>45</v>
      </c>
      <c r="C183" t="s">
        <v>63</v>
      </c>
      <c r="D18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3" t="s">
        <v>56</v>
      </c>
      <c r="F183" t="s">
        <v>48</v>
      </c>
      <c r="G183" t="s">
        <v>33</v>
      </c>
      <c r="H18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3" s="20">
        <f>Таблица26[[#This Row],[team-1-win]]+Таблица26[[#This Row],[team-2-win]]</f>
        <v>1</v>
      </c>
    </row>
    <row r="184" spans="1:9" x14ac:dyDescent="0.25">
      <c r="A184" t="s">
        <v>53</v>
      </c>
      <c r="B184" t="s">
        <v>45</v>
      </c>
      <c r="C184" t="s">
        <v>63</v>
      </c>
      <c r="D18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4" t="s">
        <v>56</v>
      </c>
      <c r="F184" t="s">
        <v>48</v>
      </c>
      <c r="G184" t="s">
        <v>43</v>
      </c>
      <c r="H18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4" s="20">
        <f>Таблица26[[#This Row],[team-1-win]]+Таблица26[[#This Row],[team-2-win]]</f>
        <v>1</v>
      </c>
    </row>
    <row r="185" spans="1:9" x14ac:dyDescent="0.25">
      <c r="A185" t="s">
        <v>53</v>
      </c>
      <c r="B185" t="s">
        <v>45</v>
      </c>
      <c r="C185" t="s">
        <v>63</v>
      </c>
      <c r="D18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5" t="s">
        <v>56</v>
      </c>
      <c r="F185" t="s">
        <v>48</v>
      </c>
      <c r="G185" t="s">
        <v>38</v>
      </c>
      <c r="H18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5" s="20">
        <f>Таблица26[[#This Row],[team-1-win]]+Таблица26[[#This Row],[team-2-win]]</f>
        <v>1</v>
      </c>
    </row>
    <row r="186" spans="1:9" x14ac:dyDescent="0.25">
      <c r="A186" t="s">
        <v>53</v>
      </c>
      <c r="B186" t="s">
        <v>45</v>
      </c>
      <c r="C186" t="s">
        <v>63</v>
      </c>
      <c r="D18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6" t="s">
        <v>56</v>
      </c>
      <c r="F186" t="s">
        <v>33</v>
      </c>
      <c r="G186" t="s">
        <v>43</v>
      </c>
      <c r="H18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6" s="20">
        <f>Таблица26[[#This Row],[team-1-win]]+Таблица26[[#This Row],[team-2-win]]</f>
        <v>1</v>
      </c>
    </row>
    <row r="187" spans="1:9" x14ac:dyDescent="0.25">
      <c r="A187" t="s">
        <v>53</v>
      </c>
      <c r="B187" t="s">
        <v>45</v>
      </c>
      <c r="C187" t="s">
        <v>63</v>
      </c>
      <c r="D18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7" t="s">
        <v>56</v>
      </c>
      <c r="F187" t="s">
        <v>33</v>
      </c>
      <c r="G187" t="s">
        <v>38</v>
      </c>
      <c r="H18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7" s="20">
        <f>Таблица26[[#This Row],[team-1-win]]+Таблица26[[#This Row],[team-2-win]]</f>
        <v>1</v>
      </c>
    </row>
    <row r="188" spans="1:9" x14ac:dyDescent="0.25">
      <c r="A188" t="s">
        <v>53</v>
      </c>
      <c r="B188" t="s">
        <v>45</v>
      </c>
      <c r="C188" t="s">
        <v>63</v>
      </c>
      <c r="D18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8" t="s">
        <v>56</v>
      </c>
      <c r="F188" t="s">
        <v>43</v>
      </c>
      <c r="G188" t="s">
        <v>38</v>
      </c>
      <c r="H18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8" s="20">
        <f>Таблица26[[#This Row],[team-1-win]]+Таблица26[[#This Row],[team-2-win]]</f>
        <v>1</v>
      </c>
    </row>
    <row r="189" spans="1:9" x14ac:dyDescent="0.25">
      <c r="A189" t="s">
        <v>53</v>
      </c>
      <c r="B189" t="s">
        <v>45</v>
      </c>
      <c r="C189" t="s">
        <v>63</v>
      </c>
      <c r="D18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9" t="s">
        <v>48</v>
      </c>
      <c r="F189" t="s">
        <v>33</v>
      </c>
      <c r="G189" t="s">
        <v>43</v>
      </c>
      <c r="H18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9" s="20">
        <f>Таблица26[[#This Row],[team-1-win]]+Таблица26[[#This Row],[team-2-win]]</f>
        <v>1</v>
      </c>
    </row>
    <row r="190" spans="1:9" x14ac:dyDescent="0.25">
      <c r="A190" t="s">
        <v>53</v>
      </c>
      <c r="B190" t="s">
        <v>45</v>
      </c>
      <c r="C190" t="s">
        <v>63</v>
      </c>
      <c r="D19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0" t="s">
        <v>48</v>
      </c>
      <c r="F190" t="s">
        <v>33</v>
      </c>
      <c r="G190" t="s">
        <v>38</v>
      </c>
      <c r="H19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90" s="20">
        <f>Таблица26[[#This Row],[team-1-win]]+Таблица26[[#This Row],[team-2-win]]</f>
        <v>1</v>
      </c>
    </row>
    <row r="191" spans="1:9" x14ac:dyDescent="0.25">
      <c r="A191" t="s">
        <v>53</v>
      </c>
      <c r="B191" t="s">
        <v>45</v>
      </c>
      <c r="C191" t="s">
        <v>63</v>
      </c>
      <c r="D19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1" t="s">
        <v>48</v>
      </c>
      <c r="F191" t="s">
        <v>43</v>
      </c>
      <c r="G191" t="s">
        <v>38</v>
      </c>
      <c r="H19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1" s="20">
        <f>Таблица26[[#This Row],[team-1-win]]+Таблица26[[#This Row],[team-2-win]]</f>
        <v>1</v>
      </c>
    </row>
    <row r="192" spans="1:9" x14ac:dyDescent="0.25">
      <c r="A192" t="s">
        <v>53</v>
      </c>
      <c r="B192" t="s">
        <v>45</v>
      </c>
      <c r="C192" t="s">
        <v>63</v>
      </c>
      <c r="D19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2" t="s">
        <v>33</v>
      </c>
      <c r="F192" t="s">
        <v>43</v>
      </c>
      <c r="G192" t="s">
        <v>38</v>
      </c>
      <c r="H19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2" s="20">
        <f>Таблица26[[#This Row],[team-1-win]]+Таблица26[[#This Row],[team-2-win]]</f>
        <v>1</v>
      </c>
    </row>
    <row r="193" spans="1:9" x14ac:dyDescent="0.25">
      <c r="A193" t="s">
        <v>53</v>
      </c>
      <c r="B193" t="s">
        <v>45</v>
      </c>
      <c r="C193" t="s">
        <v>38</v>
      </c>
      <c r="D19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3" t="s">
        <v>56</v>
      </c>
      <c r="F193" t="s">
        <v>48</v>
      </c>
      <c r="G193" t="s">
        <v>33</v>
      </c>
      <c r="H19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93" s="20">
        <f>Таблица26[[#This Row],[team-1-win]]+Таблица26[[#This Row],[team-2-win]]</f>
        <v>1</v>
      </c>
    </row>
    <row r="194" spans="1:9" x14ac:dyDescent="0.25">
      <c r="A194" t="s">
        <v>53</v>
      </c>
      <c r="B194" t="s">
        <v>45</v>
      </c>
      <c r="C194" t="s">
        <v>38</v>
      </c>
      <c r="D19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4" t="s">
        <v>56</v>
      </c>
      <c r="F194" t="s">
        <v>48</v>
      </c>
      <c r="G194" t="s">
        <v>43</v>
      </c>
      <c r="H19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94" s="20">
        <f>Таблица26[[#This Row],[team-1-win]]+Таблица26[[#This Row],[team-2-win]]</f>
        <v>1</v>
      </c>
    </row>
    <row r="195" spans="1:9" x14ac:dyDescent="0.25">
      <c r="A195" t="s">
        <v>53</v>
      </c>
      <c r="B195" t="s">
        <v>45</v>
      </c>
      <c r="C195" t="s">
        <v>38</v>
      </c>
      <c r="D19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5" t="s">
        <v>56</v>
      </c>
      <c r="F195" t="s">
        <v>48</v>
      </c>
      <c r="G195" t="s">
        <v>63</v>
      </c>
      <c r="H19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95" s="20">
        <f>Таблица26[[#This Row],[team-1-win]]+Таблица26[[#This Row],[team-2-win]]</f>
        <v>1</v>
      </c>
    </row>
    <row r="196" spans="1:9" x14ac:dyDescent="0.25">
      <c r="A196" t="s">
        <v>53</v>
      </c>
      <c r="B196" t="s">
        <v>45</v>
      </c>
      <c r="C196" t="s">
        <v>38</v>
      </c>
      <c r="D19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6" t="s">
        <v>56</v>
      </c>
      <c r="F196" t="s">
        <v>33</v>
      </c>
      <c r="G196" t="s">
        <v>43</v>
      </c>
      <c r="H19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6" s="20">
        <f>Таблица26[[#This Row],[team-1-win]]+Таблица26[[#This Row],[team-2-win]]</f>
        <v>1</v>
      </c>
    </row>
    <row r="197" spans="1:9" x14ac:dyDescent="0.25">
      <c r="A197" t="s">
        <v>53</v>
      </c>
      <c r="B197" t="s">
        <v>45</v>
      </c>
      <c r="C197" t="s">
        <v>38</v>
      </c>
      <c r="D19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7" t="s">
        <v>56</v>
      </c>
      <c r="F197" t="s">
        <v>33</v>
      </c>
      <c r="G197" t="s">
        <v>63</v>
      </c>
      <c r="H19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7" s="20">
        <f>Таблица26[[#This Row],[team-1-win]]+Таблица26[[#This Row],[team-2-win]]</f>
        <v>1</v>
      </c>
    </row>
    <row r="198" spans="1:9" x14ac:dyDescent="0.25">
      <c r="A198" t="s">
        <v>53</v>
      </c>
      <c r="B198" t="s">
        <v>45</v>
      </c>
      <c r="C198" t="s">
        <v>38</v>
      </c>
      <c r="D19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8" t="s">
        <v>56</v>
      </c>
      <c r="F198" t="s">
        <v>43</v>
      </c>
      <c r="G198" t="s">
        <v>63</v>
      </c>
      <c r="H19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98" s="20">
        <f>Таблица26[[#This Row],[team-1-win]]+Таблица26[[#This Row],[team-2-win]]</f>
        <v>1</v>
      </c>
    </row>
    <row r="199" spans="1:9" x14ac:dyDescent="0.25">
      <c r="A199" t="s">
        <v>53</v>
      </c>
      <c r="B199" t="s">
        <v>45</v>
      </c>
      <c r="C199" t="s">
        <v>38</v>
      </c>
      <c r="D19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9" t="s">
        <v>48</v>
      </c>
      <c r="F199" t="s">
        <v>33</v>
      </c>
      <c r="G199" t="s">
        <v>43</v>
      </c>
      <c r="H19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9" s="20">
        <f>Таблица26[[#This Row],[team-1-win]]+Таблица26[[#This Row],[team-2-win]]</f>
        <v>1</v>
      </c>
    </row>
    <row r="200" spans="1:9" x14ac:dyDescent="0.25">
      <c r="A200" t="s">
        <v>53</v>
      </c>
      <c r="B200" t="s">
        <v>45</v>
      </c>
      <c r="C200" t="s">
        <v>38</v>
      </c>
      <c r="D20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0" t="s">
        <v>48</v>
      </c>
      <c r="F200" t="s">
        <v>33</v>
      </c>
      <c r="G200" t="s">
        <v>63</v>
      </c>
      <c r="H20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00" s="20">
        <f>Таблица26[[#This Row],[team-1-win]]+Таблица26[[#This Row],[team-2-win]]</f>
        <v>1</v>
      </c>
    </row>
    <row r="201" spans="1:9" x14ac:dyDescent="0.25">
      <c r="A201" t="s">
        <v>53</v>
      </c>
      <c r="B201" t="s">
        <v>45</v>
      </c>
      <c r="C201" t="s">
        <v>38</v>
      </c>
      <c r="D20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1" t="s">
        <v>48</v>
      </c>
      <c r="F201" t="s">
        <v>43</v>
      </c>
      <c r="G201" t="s">
        <v>63</v>
      </c>
      <c r="H20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1" s="20">
        <f>Таблица26[[#This Row],[team-1-win]]+Таблица26[[#This Row],[team-2-win]]</f>
        <v>1</v>
      </c>
    </row>
    <row r="202" spans="1:9" x14ac:dyDescent="0.25">
      <c r="A202" t="s">
        <v>53</v>
      </c>
      <c r="B202" t="s">
        <v>45</v>
      </c>
      <c r="C202" t="s">
        <v>38</v>
      </c>
      <c r="D20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2" t="s">
        <v>33</v>
      </c>
      <c r="F202" t="s">
        <v>43</v>
      </c>
      <c r="G202" t="s">
        <v>63</v>
      </c>
      <c r="H20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2" s="20">
        <f>Таблица26[[#This Row],[team-1-win]]+Таблица26[[#This Row],[team-2-win]]</f>
        <v>1</v>
      </c>
    </row>
    <row r="203" spans="1:9" x14ac:dyDescent="0.25">
      <c r="A203" t="s">
        <v>53</v>
      </c>
      <c r="B203" t="s">
        <v>63</v>
      </c>
      <c r="C203" t="s">
        <v>38</v>
      </c>
      <c r="D20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3" t="s">
        <v>56</v>
      </c>
      <c r="F203" t="s">
        <v>48</v>
      </c>
      <c r="G203" t="s">
        <v>33</v>
      </c>
      <c r="H20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3" s="20">
        <f>Таблица26[[#This Row],[team-1-win]]+Таблица26[[#This Row],[team-2-win]]</f>
        <v>1</v>
      </c>
    </row>
    <row r="204" spans="1:9" x14ac:dyDescent="0.25">
      <c r="A204" t="s">
        <v>53</v>
      </c>
      <c r="B204" t="s">
        <v>63</v>
      </c>
      <c r="C204" t="s">
        <v>38</v>
      </c>
      <c r="D20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4" t="s">
        <v>56</v>
      </c>
      <c r="F204" t="s">
        <v>48</v>
      </c>
      <c r="G204" t="s">
        <v>43</v>
      </c>
      <c r="H20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04" s="20">
        <f>Таблица26[[#This Row],[team-1-win]]+Таблица26[[#This Row],[team-2-win]]</f>
        <v>1</v>
      </c>
    </row>
    <row r="205" spans="1:9" x14ac:dyDescent="0.25">
      <c r="A205" t="s">
        <v>53</v>
      </c>
      <c r="B205" t="s">
        <v>63</v>
      </c>
      <c r="C205" t="s">
        <v>38</v>
      </c>
      <c r="D20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5" t="s">
        <v>56</v>
      </c>
      <c r="F205" t="s">
        <v>48</v>
      </c>
      <c r="G205" t="s">
        <v>45</v>
      </c>
      <c r="H20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05" s="20">
        <f>Таблица26[[#This Row],[team-1-win]]+Таблица26[[#This Row],[team-2-win]]</f>
        <v>1</v>
      </c>
    </row>
    <row r="206" spans="1:9" x14ac:dyDescent="0.25">
      <c r="A206" t="s">
        <v>53</v>
      </c>
      <c r="B206" t="s">
        <v>63</v>
      </c>
      <c r="C206" t="s">
        <v>38</v>
      </c>
      <c r="D20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6" t="s">
        <v>56</v>
      </c>
      <c r="F206" t="s">
        <v>33</v>
      </c>
      <c r="G206" t="s">
        <v>43</v>
      </c>
      <c r="H20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06" s="20">
        <f>Таблица26[[#This Row],[team-1-win]]+Таблица26[[#This Row],[team-2-win]]</f>
        <v>1</v>
      </c>
    </row>
    <row r="207" spans="1:9" x14ac:dyDescent="0.25">
      <c r="A207" t="s">
        <v>53</v>
      </c>
      <c r="B207" t="s">
        <v>63</v>
      </c>
      <c r="C207" t="s">
        <v>38</v>
      </c>
      <c r="D20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7" t="s">
        <v>56</v>
      </c>
      <c r="F207" t="s">
        <v>33</v>
      </c>
      <c r="G207" t="s">
        <v>45</v>
      </c>
      <c r="H20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7" s="20">
        <f>Таблица26[[#This Row],[team-1-win]]+Таблица26[[#This Row],[team-2-win]]</f>
        <v>1</v>
      </c>
    </row>
    <row r="208" spans="1:9" x14ac:dyDescent="0.25">
      <c r="A208" t="s">
        <v>53</v>
      </c>
      <c r="B208" t="s">
        <v>63</v>
      </c>
      <c r="C208" t="s">
        <v>38</v>
      </c>
      <c r="D20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8" t="s">
        <v>56</v>
      </c>
      <c r="F208" t="s">
        <v>43</v>
      </c>
      <c r="G208" t="s">
        <v>45</v>
      </c>
      <c r="H20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8" s="20">
        <f>Таблица26[[#This Row],[team-1-win]]+Таблица26[[#This Row],[team-2-win]]</f>
        <v>1</v>
      </c>
    </row>
    <row r="209" spans="1:9" x14ac:dyDescent="0.25">
      <c r="A209" t="s">
        <v>53</v>
      </c>
      <c r="B209" t="s">
        <v>63</v>
      </c>
      <c r="C209" t="s">
        <v>38</v>
      </c>
      <c r="D20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9" t="s">
        <v>48</v>
      </c>
      <c r="F209" t="s">
        <v>33</v>
      </c>
      <c r="G209" t="s">
        <v>43</v>
      </c>
      <c r="H20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9" s="20">
        <f>Таблица26[[#This Row],[team-1-win]]+Таблица26[[#This Row],[team-2-win]]</f>
        <v>1</v>
      </c>
    </row>
    <row r="210" spans="1:9" x14ac:dyDescent="0.25">
      <c r="A210" t="s">
        <v>53</v>
      </c>
      <c r="B210" t="s">
        <v>63</v>
      </c>
      <c r="C210" t="s">
        <v>38</v>
      </c>
      <c r="D2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0" t="s">
        <v>48</v>
      </c>
      <c r="F210" t="s">
        <v>33</v>
      </c>
      <c r="G210" t="s">
        <v>45</v>
      </c>
      <c r="H2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0" s="20">
        <f>Таблица26[[#This Row],[team-1-win]]+Таблица26[[#This Row],[team-2-win]]</f>
        <v>1</v>
      </c>
    </row>
    <row r="211" spans="1:9" x14ac:dyDescent="0.25">
      <c r="A211" t="s">
        <v>53</v>
      </c>
      <c r="B211" t="s">
        <v>63</v>
      </c>
      <c r="C211" t="s">
        <v>38</v>
      </c>
      <c r="D2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1" t="s">
        <v>48</v>
      </c>
      <c r="F211" t="s">
        <v>43</v>
      </c>
      <c r="G211" t="s">
        <v>45</v>
      </c>
      <c r="H2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1" s="20">
        <f>Таблица26[[#This Row],[team-1-win]]+Таблица26[[#This Row],[team-2-win]]</f>
        <v>1</v>
      </c>
    </row>
    <row r="212" spans="1:9" x14ac:dyDescent="0.25">
      <c r="A212" t="s">
        <v>53</v>
      </c>
      <c r="B212" t="s">
        <v>63</v>
      </c>
      <c r="C212" t="s">
        <v>38</v>
      </c>
      <c r="D2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2" t="s">
        <v>33</v>
      </c>
      <c r="F212" t="s">
        <v>43</v>
      </c>
      <c r="G212" t="s">
        <v>45</v>
      </c>
      <c r="H2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2" s="20">
        <f>Таблица26[[#This Row],[team-1-win]]+Таблица26[[#This Row],[team-2-win]]</f>
        <v>1</v>
      </c>
    </row>
    <row r="213" spans="1:9" x14ac:dyDescent="0.25">
      <c r="A213" t="s">
        <v>56</v>
      </c>
      <c r="B213" t="s">
        <v>48</v>
      </c>
      <c r="C213" t="s">
        <v>33</v>
      </c>
      <c r="D2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3" t="s">
        <v>43</v>
      </c>
      <c r="F213" t="s">
        <v>45</v>
      </c>
      <c r="G213" t="s">
        <v>63</v>
      </c>
      <c r="H2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3" s="20">
        <f>Таблица26[[#This Row],[team-1-win]]+Таблица26[[#This Row],[team-2-win]]</f>
        <v>1</v>
      </c>
    </row>
    <row r="214" spans="1:9" x14ac:dyDescent="0.25">
      <c r="A214" t="s">
        <v>56</v>
      </c>
      <c r="B214" t="s">
        <v>48</v>
      </c>
      <c r="C214" t="s">
        <v>33</v>
      </c>
      <c r="D2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4" t="s">
        <v>43</v>
      </c>
      <c r="F214" t="s">
        <v>45</v>
      </c>
      <c r="G214" t="s">
        <v>38</v>
      </c>
      <c r="H2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4" s="20">
        <f>Таблица26[[#This Row],[team-1-win]]+Таблица26[[#This Row],[team-2-win]]</f>
        <v>1</v>
      </c>
    </row>
    <row r="215" spans="1:9" x14ac:dyDescent="0.25">
      <c r="A215" t="s">
        <v>56</v>
      </c>
      <c r="B215" t="s">
        <v>48</v>
      </c>
      <c r="C215" t="s">
        <v>33</v>
      </c>
      <c r="D2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5" t="s">
        <v>43</v>
      </c>
      <c r="F215" t="s">
        <v>63</v>
      </c>
      <c r="G215" t="s">
        <v>38</v>
      </c>
      <c r="H2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5" s="20">
        <f>Таблица26[[#This Row],[team-1-win]]+Таблица26[[#This Row],[team-2-win]]</f>
        <v>1</v>
      </c>
    </row>
    <row r="216" spans="1:9" x14ac:dyDescent="0.25">
      <c r="A216" t="s">
        <v>56</v>
      </c>
      <c r="B216" t="s">
        <v>48</v>
      </c>
      <c r="C216" t="s">
        <v>33</v>
      </c>
      <c r="D2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6" t="s">
        <v>45</v>
      </c>
      <c r="F216" t="s">
        <v>63</v>
      </c>
      <c r="G216" t="s">
        <v>38</v>
      </c>
      <c r="H2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6" s="20">
        <f>Таблица26[[#This Row],[team-1-win]]+Таблица26[[#This Row],[team-2-win]]</f>
        <v>1</v>
      </c>
    </row>
    <row r="217" spans="1:9" x14ac:dyDescent="0.25">
      <c r="A217" t="s">
        <v>56</v>
      </c>
      <c r="B217" t="s">
        <v>48</v>
      </c>
      <c r="C217" t="s">
        <v>43</v>
      </c>
      <c r="D2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7" t="s">
        <v>33</v>
      </c>
      <c r="F217" t="s">
        <v>45</v>
      </c>
      <c r="G217" t="s">
        <v>63</v>
      </c>
      <c r="H2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7" s="20">
        <f>Таблица26[[#This Row],[team-1-win]]+Таблица26[[#This Row],[team-2-win]]</f>
        <v>1</v>
      </c>
    </row>
    <row r="218" spans="1:9" x14ac:dyDescent="0.25">
      <c r="A218" t="s">
        <v>56</v>
      </c>
      <c r="B218" t="s">
        <v>48</v>
      </c>
      <c r="C218" t="s">
        <v>43</v>
      </c>
      <c r="D2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8" t="s">
        <v>33</v>
      </c>
      <c r="F218" t="s">
        <v>45</v>
      </c>
      <c r="G218" t="s">
        <v>38</v>
      </c>
      <c r="H2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8" s="20">
        <f>Таблица26[[#This Row],[team-1-win]]+Таблица26[[#This Row],[team-2-win]]</f>
        <v>1</v>
      </c>
    </row>
    <row r="219" spans="1:9" x14ac:dyDescent="0.25">
      <c r="A219" t="s">
        <v>56</v>
      </c>
      <c r="B219" t="s">
        <v>48</v>
      </c>
      <c r="C219" t="s">
        <v>43</v>
      </c>
      <c r="D2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9" t="s">
        <v>33</v>
      </c>
      <c r="F219" t="s">
        <v>63</v>
      </c>
      <c r="G219" t="s">
        <v>38</v>
      </c>
      <c r="H2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9" s="20">
        <f>Таблица26[[#This Row],[team-1-win]]+Таблица26[[#This Row],[team-2-win]]</f>
        <v>1</v>
      </c>
    </row>
    <row r="220" spans="1:9" x14ac:dyDescent="0.25">
      <c r="A220" t="s">
        <v>56</v>
      </c>
      <c r="B220" t="s">
        <v>48</v>
      </c>
      <c r="C220" t="s">
        <v>43</v>
      </c>
      <c r="D2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0" t="s">
        <v>45</v>
      </c>
      <c r="F220" t="s">
        <v>63</v>
      </c>
      <c r="G220" t="s">
        <v>38</v>
      </c>
      <c r="H2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0" s="20">
        <f>Таблица26[[#This Row],[team-1-win]]+Таблица26[[#This Row],[team-2-win]]</f>
        <v>1</v>
      </c>
    </row>
    <row r="221" spans="1:9" x14ac:dyDescent="0.25">
      <c r="A221" t="s">
        <v>56</v>
      </c>
      <c r="B221" t="s">
        <v>48</v>
      </c>
      <c r="C221" t="s">
        <v>45</v>
      </c>
      <c r="D2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1" t="s">
        <v>33</v>
      </c>
      <c r="F221" t="s">
        <v>43</v>
      </c>
      <c r="G221" t="s">
        <v>63</v>
      </c>
      <c r="H2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1" s="20">
        <f>Таблица26[[#This Row],[team-1-win]]+Таблица26[[#This Row],[team-2-win]]</f>
        <v>1</v>
      </c>
    </row>
    <row r="222" spans="1:9" x14ac:dyDescent="0.25">
      <c r="A222" t="s">
        <v>56</v>
      </c>
      <c r="B222" t="s">
        <v>48</v>
      </c>
      <c r="C222" t="s">
        <v>45</v>
      </c>
      <c r="D2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2" t="s">
        <v>33</v>
      </c>
      <c r="F222" t="s">
        <v>43</v>
      </c>
      <c r="G222" t="s">
        <v>38</v>
      </c>
      <c r="H2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2" s="20">
        <f>Таблица26[[#This Row],[team-1-win]]+Таблица26[[#This Row],[team-2-win]]</f>
        <v>1</v>
      </c>
    </row>
    <row r="223" spans="1:9" x14ac:dyDescent="0.25">
      <c r="A223" t="s">
        <v>56</v>
      </c>
      <c r="B223" t="s">
        <v>48</v>
      </c>
      <c r="C223" t="s">
        <v>45</v>
      </c>
      <c r="D2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3" t="s">
        <v>33</v>
      </c>
      <c r="F223" t="s">
        <v>63</v>
      </c>
      <c r="G223" t="s">
        <v>38</v>
      </c>
      <c r="H2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3" s="20">
        <f>Таблица26[[#This Row],[team-1-win]]+Таблица26[[#This Row],[team-2-win]]</f>
        <v>1</v>
      </c>
    </row>
    <row r="224" spans="1:9" x14ac:dyDescent="0.25">
      <c r="A224" t="s">
        <v>56</v>
      </c>
      <c r="B224" t="s">
        <v>48</v>
      </c>
      <c r="C224" t="s">
        <v>45</v>
      </c>
      <c r="D2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4" t="s">
        <v>43</v>
      </c>
      <c r="F224" t="s">
        <v>63</v>
      </c>
      <c r="G224" t="s">
        <v>38</v>
      </c>
      <c r="H2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4" s="20">
        <f>Таблица26[[#This Row],[team-1-win]]+Таблица26[[#This Row],[team-2-win]]</f>
        <v>1</v>
      </c>
    </row>
    <row r="225" spans="1:9" x14ac:dyDescent="0.25">
      <c r="A225" t="s">
        <v>56</v>
      </c>
      <c r="B225" t="s">
        <v>48</v>
      </c>
      <c r="C225" t="s">
        <v>63</v>
      </c>
      <c r="D2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5" t="s">
        <v>33</v>
      </c>
      <c r="F225" t="s">
        <v>43</v>
      </c>
      <c r="G225" t="s">
        <v>45</v>
      </c>
      <c r="H2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5" s="20">
        <f>Таблица26[[#This Row],[team-1-win]]+Таблица26[[#This Row],[team-2-win]]</f>
        <v>1</v>
      </c>
    </row>
    <row r="226" spans="1:9" x14ac:dyDescent="0.25">
      <c r="A226" t="s">
        <v>56</v>
      </c>
      <c r="B226" t="s">
        <v>48</v>
      </c>
      <c r="C226" t="s">
        <v>63</v>
      </c>
      <c r="D2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6" t="s">
        <v>33</v>
      </c>
      <c r="F226" t="s">
        <v>43</v>
      </c>
      <c r="G226" t="s">
        <v>38</v>
      </c>
      <c r="H2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6" s="20">
        <f>Таблица26[[#This Row],[team-1-win]]+Таблица26[[#This Row],[team-2-win]]</f>
        <v>1</v>
      </c>
    </row>
    <row r="227" spans="1:9" x14ac:dyDescent="0.25">
      <c r="A227" t="s">
        <v>56</v>
      </c>
      <c r="B227" t="s">
        <v>48</v>
      </c>
      <c r="C227" t="s">
        <v>63</v>
      </c>
      <c r="D2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7" t="s">
        <v>33</v>
      </c>
      <c r="F227" t="s">
        <v>45</v>
      </c>
      <c r="G227" t="s">
        <v>38</v>
      </c>
      <c r="H2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7" s="20">
        <f>Таблица26[[#This Row],[team-1-win]]+Таблица26[[#This Row],[team-2-win]]</f>
        <v>1</v>
      </c>
    </row>
    <row r="228" spans="1:9" x14ac:dyDescent="0.25">
      <c r="A228" t="s">
        <v>56</v>
      </c>
      <c r="B228" t="s">
        <v>48</v>
      </c>
      <c r="C228" t="s">
        <v>63</v>
      </c>
      <c r="D2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8" t="s">
        <v>43</v>
      </c>
      <c r="F228" t="s">
        <v>45</v>
      </c>
      <c r="G228" t="s">
        <v>38</v>
      </c>
      <c r="H2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8" s="20">
        <f>Таблица26[[#This Row],[team-1-win]]+Таблица26[[#This Row],[team-2-win]]</f>
        <v>1</v>
      </c>
    </row>
    <row r="229" spans="1:9" x14ac:dyDescent="0.25">
      <c r="A229" t="s">
        <v>56</v>
      </c>
      <c r="B229" t="s">
        <v>48</v>
      </c>
      <c r="C229" t="s">
        <v>38</v>
      </c>
      <c r="D2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9" t="s">
        <v>33</v>
      </c>
      <c r="F229" t="s">
        <v>43</v>
      </c>
      <c r="G229" t="s">
        <v>45</v>
      </c>
      <c r="H2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9" s="20">
        <f>Таблица26[[#This Row],[team-1-win]]+Таблица26[[#This Row],[team-2-win]]</f>
        <v>1</v>
      </c>
    </row>
    <row r="230" spans="1:9" x14ac:dyDescent="0.25">
      <c r="A230" t="s">
        <v>56</v>
      </c>
      <c r="B230" t="s">
        <v>48</v>
      </c>
      <c r="C230" t="s">
        <v>38</v>
      </c>
      <c r="D2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0" t="s">
        <v>33</v>
      </c>
      <c r="F230" t="s">
        <v>43</v>
      </c>
      <c r="G230" t="s">
        <v>63</v>
      </c>
      <c r="H2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0" s="20">
        <f>Таблица26[[#This Row],[team-1-win]]+Таблица26[[#This Row],[team-2-win]]</f>
        <v>1</v>
      </c>
    </row>
    <row r="231" spans="1:9" x14ac:dyDescent="0.25">
      <c r="A231" t="s">
        <v>56</v>
      </c>
      <c r="B231" t="s">
        <v>48</v>
      </c>
      <c r="C231" t="s">
        <v>38</v>
      </c>
      <c r="D2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1" t="s">
        <v>33</v>
      </c>
      <c r="F231" t="s">
        <v>45</v>
      </c>
      <c r="G231" t="s">
        <v>63</v>
      </c>
      <c r="H2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1" s="20">
        <f>Таблица26[[#This Row],[team-1-win]]+Таблица26[[#This Row],[team-2-win]]</f>
        <v>1</v>
      </c>
    </row>
    <row r="232" spans="1:9" x14ac:dyDescent="0.25">
      <c r="A232" t="s">
        <v>56</v>
      </c>
      <c r="B232" t="s">
        <v>48</v>
      </c>
      <c r="C232" t="s">
        <v>38</v>
      </c>
      <c r="D2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2" t="s">
        <v>43</v>
      </c>
      <c r="F232" t="s">
        <v>45</v>
      </c>
      <c r="G232" t="s">
        <v>63</v>
      </c>
      <c r="H2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2" s="20">
        <f>Таблица26[[#This Row],[team-1-win]]+Таблица26[[#This Row],[team-2-win]]</f>
        <v>1</v>
      </c>
    </row>
    <row r="233" spans="1:9" x14ac:dyDescent="0.25">
      <c r="A233" t="s">
        <v>56</v>
      </c>
      <c r="B233" t="s">
        <v>33</v>
      </c>
      <c r="C233" t="s">
        <v>43</v>
      </c>
      <c r="D2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3" t="s">
        <v>48</v>
      </c>
      <c r="F233" t="s">
        <v>45</v>
      </c>
      <c r="G233" t="s">
        <v>63</v>
      </c>
      <c r="H2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3" s="20">
        <f>Таблица26[[#This Row],[team-1-win]]+Таблица26[[#This Row],[team-2-win]]</f>
        <v>1</v>
      </c>
    </row>
    <row r="234" spans="1:9" x14ac:dyDescent="0.25">
      <c r="A234" t="s">
        <v>56</v>
      </c>
      <c r="B234" t="s">
        <v>33</v>
      </c>
      <c r="C234" t="s">
        <v>43</v>
      </c>
      <c r="D2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4" t="s">
        <v>48</v>
      </c>
      <c r="F234" t="s">
        <v>45</v>
      </c>
      <c r="G234" t="s">
        <v>38</v>
      </c>
      <c r="H2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4" s="20">
        <f>Таблица26[[#This Row],[team-1-win]]+Таблица26[[#This Row],[team-2-win]]</f>
        <v>1</v>
      </c>
    </row>
    <row r="235" spans="1:9" x14ac:dyDescent="0.25">
      <c r="A235" t="s">
        <v>56</v>
      </c>
      <c r="B235" t="s">
        <v>33</v>
      </c>
      <c r="C235" t="s">
        <v>43</v>
      </c>
      <c r="D2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5" t="s">
        <v>48</v>
      </c>
      <c r="F235" t="s">
        <v>63</v>
      </c>
      <c r="G235" t="s">
        <v>38</v>
      </c>
      <c r="H2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5" s="20">
        <f>Таблица26[[#This Row],[team-1-win]]+Таблица26[[#This Row],[team-2-win]]</f>
        <v>1</v>
      </c>
    </row>
    <row r="236" spans="1:9" x14ac:dyDescent="0.25">
      <c r="A236" t="s">
        <v>56</v>
      </c>
      <c r="B236" t="s">
        <v>33</v>
      </c>
      <c r="C236" t="s">
        <v>43</v>
      </c>
      <c r="D2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6" t="s">
        <v>45</v>
      </c>
      <c r="F236" t="s">
        <v>63</v>
      </c>
      <c r="G236" t="s">
        <v>38</v>
      </c>
      <c r="H2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6" s="20">
        <f>Таблица26[[#This Row],[team-1-win]]+Таблица26[[#This Row],[team-2-win]]</f>
        <v>1</v>
      </c>
    </row>
    <row r="237" spans="1:9" x14ac:dyDescent="0.25">
      <c r="A237" t="s">
        <v>56</v>
      </c>
      <c r="B237" t="s">
        <v>33</v>
      </c>
      <c r="C237" t="s">
        <v>45</v>
      </c>
      <c r="D2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7" t="s">
        <v>48</v>
      </c>
      <c r="F237" t="s">
        <v>43</v>
      </c>
      <c r="G237" t="s">
        <v>63</v>
      </c>
      <c r="H2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7" s="20">
        <f>Таблица26[[#This Row],[team-1-win]]+Таблица26[[#This Row],[team-2-win]]</f>
        <v>1</v>
      </c>
    </row>
    <row r="238" spans="1:9" x14ac:dyDescent="0.25">
      <c r="A238" t="s">
        <v>56</v>
      </c>
      <c r="B238" t="s">
        <v>33</v>
      </c>
      <c r="C238" t="s">
        <v>45</v>
      </c>
      <c r="D2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8" t="s">
        <v>48</v>
      </c>
      <c r="F238" t="s">
        <v>43</v>
      </c>
      <c r="G238" t="s">
        <v>38</v>
      </c>
      <c r="H2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8" s="20">
        <f>Таблица26[[#This Row],[team-1-win]]+Таблица26[[#This Row],[team-2-win]]</f>
        <v>1</v>
      </c>
    </row>
    <row r="239" spans="1:9" x14ac:dyDescent="0.25">
      <c r="A239" t="s">
        <v>56</v>
      </c>
      <c r="B239" t="s">
        <v>33</v>
      </c>
      <c r="C239" t="s">
        <v>45</v>
      </c>
      <c r="D2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9" t="s">
        <v>48</v>
      </c>
      <c r="F239" t="s">
        <v>63</v>
      </c>
      <c r="G239" t="s">
        <v>38</v>
      </c>
      <c r="H2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9" s="20">
        <f>Таблица26[[#This Row],[team-1-win]]+Таблица26[[#This Row],[team-2-win]]</f>
        <v>1</v>
      </c>
    </row>
    <row r="240" spans="1:9" x14ac:dyDescent="0.25">
      <c r="A240" t="s">
        <v>56</v>
      </c>
      <c r="B240" t="s">
        <v>33</v>
      </c>
      <c r="C240" t="s">
        <v>45</v>
      </c>
      <c r="D2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0" t="s">
        <v>43</v>
      </c>
      <c r="F240" t="s">
        <v>63</v>
      </c>
      <c r="G240" t="s">
        <v>38</v>
      </c>
      <c r="H2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0" s="20">
        <f>Таблица26[[#This Row],[team-1-win]]+Таблица26[[#This Row],[team-2-win]]</f>
        <v>1</v>
      </c>
    </row>
    <row r="241" spans="1:9" x14ac:dyDescent="0.25">
      <c r="A241" t="s">
        <v>56</v>
      </c>
      <c r="B241" t="s">
        <v>33</v>
      </c>
      <c r="C241" t="s">
        <v>63</v>
      </c>
      <c r="D2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1" t="s">
        <v>48</v>
      </c>
      <c r="F241" t="s">
        <v>43</v>
      </c>
      <c r="G241" t="s">
        <v>45</v>
      </c>
      <c r="H2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1" s="20">
        <f>Таблица26[[#This Row],[team-1-win]]+Таблица26[[#This Row],[team-2-win]]</f>
        <v>1</v>
      </c>
    </row>
    <row r="242" spans="1:9" x14ac:dyDescent="0.25">
      <c r="A242" t="s">
        <v>56</v>
      </c>
      <c r="B242" t="s">
        <v>33</v>
      </c>
      <c r="C242" t="s">
        <v>63</v>
      </c>
      <c r="D2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2" t="s">
        <v>48</v>
      </c>
      <c r="F242" t="s">
        <v>43</v>
      </c>
      <c r="G242" t="s">
        <v>38</v>
      </c>
      <c r="H2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2" s="20">
        <f>Таблица26[[#This Row],[team-1-win]]+Таблица26[[#This Row],[team-2-win]]</f>
        <v>1</v>
      </c>
    </row>
    <row r="243" spans="1:9" x14ac:dyDescent="0.25">
      <c r="A243" t="s">
        <v>56</v>
      </c>
      <c r="B243" t="s">
        <v>33</v>
      </c>
      <c r="C243" t="s">
        <v>63</v>
      </c>
      <c r="D2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3" t="s">
        <v>48</v>
      </c>
      <c r="F243" t="s">
        <v>45</v>
      </c>
      <c r="G243" t="s">
        <v>38</v>
      </c>
      <c r="H2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3" s="20">
        <f>Таблица26[[#This Row],[team-1-win]]+Таблица26[[#This Row],[team-2-win]]</f>
        <v>1</v>
      </c>
    </row>
    <row r="244" spans="1:9" x14ac:dyDescent="0.25">
      <c r="A244" t="s">
        <v>56</v>
      </c>
      <c r="B244" t="s">
        <v>33</v>
      </c>
      <c r="C244" t="s">
        <v>63</v>
      </c>
      <c r="D2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4" t="s">
        <v>43</v>
      </c>
      <c r="F244" t="s">
        <v>45</v>
      </c>
      <c r="G244" t="s">
        <v>38</v>
      </c>
      <c r="H2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4" s="20">
        <f>Таблица26[[#This Row],[team-1-win]]+Таблица26[[#This Row],[team-2-win]]</f>
        <v>1</v>
      </c>
    </row>
    <row r="245" spans="1:9" x14ac:dyDescent="0.25">
      <c r="A245" t="s">
        <v>56</v>
      </c>
      <c r="B245" t="s">
        <v>33</v>
      </c>
      <c r="C245" t="s">
        <v>38</v>
      </c>
      <c r="D2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5" t="s">
        <v>48</v>
      </c>
      <c r="F245" t="s">
        <v>43</v>
      </c>
      <c r="G245" t="s">
        <v>45</v>
      </c>
      <c r="H2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5" s="20">
        <f>Таблица26[[#This Row],[team-1-win]]+Таблица26[[#This Row],[team-2-win]]</f>
        <v>1</v>
      </c>
    </row>
    <row r="246" spans="1:9" x14ac:dyDescent="0.25">
      <c r="A246" t="s">
        <v>56</v>
      </c>
      <c r="B246" t="s">
        <v>33</v>
      </c>
      <c r="C246" t="s">
        <v>38</v>
      </c>
      <c r="D2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6" t="s">
        <v>48</v>
      </c>
      <c r="F246" t="s">
        <v>43</v>
      </c>
      <c r="G246" t="s">
        <v>63</v>
      </c>
      <c r="H2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6" s="20">
        <f>Таблица26[[#This Row],[team-1-win]]+Таблица26[[#This Row],[team-2-win]]</f>
        <v>1</v>
      </c>
    </row>
    <row r="247" spans="1:9" x14ac:dyDescent="0.25">
      <c r="A247" t="s">
        <v>56</v>
      </c>
      <c r="B247" t="s">
        <v>33</v>
      </c>
      <c r="C247" t="s">
        <v>38</v>
      </c>
      <c r="D2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7" t="s">
        <v>48</v>
      </c>
      <c r="F247" t="s">
        <v>45</v>
      </c>
      <c r="G247" t="s">
        <v>63</v>
      </c>
      <c r="H2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7" s="20">
        <f>Таблица26[[#This Row],[team-1-win]]+Таблица26[[#This Row],[team-2-win]]</f>
        <v>1</v>
      </c>
    </row>
    <row r="248" spans="1:9" x14ac:dyDescent="0.25">
      <c r="A248" t="s">
        <v>56</v>
      </c>
      <c r="B248" t="s">
        <v>33</v>
      </c>
      <c r="C248" t="s">
        <v>38</v>
      </c>
      <c r="D2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8" t="s">
        <v>43</v>
      </c>
      <c r="F248" t="s">
        <v>45</v>
      </c>
      <c r="G248" t="s">
        <v>63</v>
      </c>
      <c r="H2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8" s="20">
        <f>Таблица26[[#This Row],[team-1-win]]+Таблица26[[#This Row],[team-2-win]]</f>
        <v>1</v>
      </c>
    </row>
    <row r="249" spans="1:9" x14ac:dyDescent="0.25">
      <c r="A249" t="s">
        <v>56</v>
      </c>
      <c r="B249" t="s">
        <v>43</v>
      </c>
      <c r="C249" t="s">
        <v>45</v>
      </c>
      <c r="D2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9" t="s">
        <v>48</v>
      </c>
      <c r="F249" t="s">
        <v>33</v>
      </c>
      <c r="G249" t="s">
        <v>63</v>
      </c>
      <c r="H2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9" s="20">
        <f>Таблица26[[#This Row],[team-1-win]]+Таблица26[[#This Row],[team-2-win]]</f>
        <v>1</v>
      </c>
    </row>
    <row r="250" spans="1:9" x14ac:dyDescent="0.25">
      <c r="A250" t="s">
        <v>56</v>
      </c>
      <c r="B250" t="s">
        <v>43</v>
      </c>
      <c r="C250" t="s">
        <v>45</v>
      </c>
      <c r="D2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0" t="s">
        <v>48</v>
      </c>
      <c r="F250" t="s">
        <v>33</v>
      </c>
      <c r="G250" t="s">
        <v>38</v>
      </c>
      <c r="H2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0" s="20">
        <f>Таблица26[[#This Row],[team-1-win]]+Таблица26[[#This Row],[team-2-win]]</f>
        <v>1</v>
      </c>
    </row>
    <row r="251" spans="1:9" x14ac:dyDescent="0.25">
      <c r="A251" t="s">
        <v>56</v>
      </c>
      <c r="B251" t="s">
        <v>43</v>
      </c>
      <c r="C251" t="s">
        <v>45</v>
      </c>
      <c r="D2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1" t="s">
        <v>48</v>
      </c>
      <c r="F251" t="s">
        <v>63</v>
      </c>
      <c r="G251" t="s">
        <v>38</v>
      </c>
      <c r="H2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1" s="20">
        <f>Таблица26[[#This Row],[team-1-win]]+Таблица26[[#This Row],[team-2-win]]</f>
        <v>1</v>
      </c>
    </row>
    <row r="252" spans="1:9" x14ac:dyDescent="0.25">
      <c r="A252" t="s">
        <v>56</v>
      </c>
      <c r="B252" t="s">
        <v>43</v>
      </c>
      <c r="C252" t="s">
        <v>45</v>
      </c>
      <c r="D2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2" t="s">
        <v>33</v>
      </c>
      <c r="F252" t="s">
        <v>63</v>
      </c>
      <c r="G252" t="s">
        <v>38</v>
      </c>
      <c r="H2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2" s="20">
        <f>Таблица26[[#This Row],[team-1-win]]+Таблица26[[#This Row],[team-2-win]]</f>
        <v>1</v>
      </c>
    </row>
    <row r="253" spans="1:9" x14ac:dyDescent="0.25">
      <c r="A253" t="s">
        <v>56</v>
      </c>
      <c r="B253" t="s">
        <v>43</v>
      </c>
      <c r="C253" t="s">
        <v>63</v>
      </c>
      <c r="D2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3" t="s">
        <v>48</v>
      </c>
      <c r="F253" t="s">
        <v>33</v>
      </c>
      <c r="G253" t="s">
        <v>45</v>
      </c>
      <c r="H2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3" s="20">
        <f>Таблица26[[#This Row],[team-1-win]]+Таблица26[[#This Row],[team-2-win]]</f>
        <v>1</v>
      </c>
    </row>
    <row r="254" spans="1:9" x14ac:dyDescent="0.25">
      <c r="A254" t="s">
        <v>56</v>
      </c>
      <c r="B254" t="s">
        <v>43</v>
      </c>
      <c r="C254" t="s">
        <v>63</v>
      </c>
      <c r="D2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4" t="s">
        <v>48</v>
      </c>
      <c r="F254" t="s">
        <v>33</v>
      </c>
      <c r="G254" t="s">
        <v>38</v>
      </c>
      <c r="H2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4" s="20">
        <f>Таблица26[[#This Row],[team-1-win]]+Таблица26[[#This Row],[team-2-win]]</f>
        <v>1</v>
      </c>
    </row>
    <row r="255" spans="1:9" x14ac:dyDescent="0.25">
      <c r="A255" t="s">
        <v>56</v>
      </c>
      <c r="B255" t="s">
        <v>43</v>
      </c>
      <c r="C255" t="s">
        <v>63</v>
      </c>
      <c r="D2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5" t="s">
        <v>48</v>
      </c>
      <c r="F255" t="s">
        <v>45</v>
      </c>
      <c r="G255" t="s">
        <v>38</v>
      </c>
      <c r="H2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5" s="20">
        <f>Таблица26[[#This Row],[team-1-win]]+Таблица26[[#This Row],[team-2-win]]</f>
        <v>1</v>
      </c>
    </row>
    <row r="256" spans="1:9" x14ac:dyDescent="0.25">
      <c r="A256" t="s">
        <v>56</v>
      </c>
      <c r="B256" t="s">
        <v>43</v>
      </c>
      <c r="C256" t="s">
        <v>63</v>
      </c>
      <c r="D2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6" t="s">
        <v>33</v>
      </c>
      <c r="F256" t="s">
        <v>45</v>
      </c>
      <c r="G256" t="s">
        <v>38</v>
      </c>
      <c r="H2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6" s="20">
        <f>Таблица26[[#This Row],[team-1-win]]+Таблица26[[#This Row],[team-2-win]]</f>
        <v>1</v>
      </c>
    </row>
    <row r="257" spans="1:9" x14ac:dyDescent="0.25">
      <c r="A257" t="s">
        <v>56</v>
      </c>
      <c r="B257" t="s">
        <v>43</v>
      </c>
      <c r="C257" t="s">
        <v>38</v>
      </c>
      <c r="D2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7" t="s">
        <v>48</v>
      </c>
      <c r="F257" t="s">
        <v>33</v>
      </c>
      <c r="G257" t="s">
        <v>45</v>
      </c>
      <c r="H2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7" s="20">
        <f>Таблица26[[#This Row],[team-1-win]]+Таблица26[[#This Row],[team-2-win]]</f>
        <v>1</v>
      </c>
    </row>
    <row r="258" spans="1:9" x14ac:dyDescent="0.25">
      <c r="A258" t="s">
        <v>56</v>
      </c>
      <c r="B258" t="s">
        <v>43</v>
      </c>
      <c r="C258" t="s">
        <v>38</v>
      </c>
      <c r="D2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8" t="s">
        <v>48</v>
      </c>
      <c r="F258" t="s">
        <v>33</v>
      </c>
      <c r="G258" t="s">
        <v>63</v>
      </c>
      <c r="H2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8" s="20">
        <f>Таблица26[[#This Row],[team-1-win]]+Таблица26[[#This Row],[team-2-win]]</f>
        <v>1</v>
      </c>
    </row>
    <row r="259" spans="1:9" x14ac:dyDescent="0.25">
      <c r="A259" t="s">
        <v>56</v>
      </c>
      <c r="B259" t="s">
        <v>43</v>
      </c>
      <c r="C259" t="s">
        <v>38</v>
      </c>
      <c r="D2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9" t="s">
        <v>48</v>
      </c>
      <c r="F259" t="s">
        <v>45</v>
      </c>
      <c r="G259" t="s">
        <v>63</v>
      </c>
      <c r="H2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9" s="20">
        <f>Таблица26[[#This Row],[team-1-win]]+Таблица26[[#This Row],[team-2-win]]</f>
        <v>1</v>
      </c>
    </row>
    <row r="260" spans="1:9" x14ac:dyDescent="0.25">
      <c r="A260" t="s">
        <v>56</v>
      </c>
      <c r="B260" t="s">
        <v>43</v>
      </c>
      <c r="C260" t="s">
        <v>38</v>
      </c>
      <c r="D2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0" t="s">
        <v>33</v>
      </c>
      <c r="F260" t="s">
        <v>45</v>
      </c>
      <c r="G260" t="s">
        <v>63</v>
      </c>
      <c r="H2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60" s="20">
        <f>Таблица26[[#This Row],[team-1-win]]+Таблица26[[#This Row],[team-2-win]]</f>
        <v>1</v>
      </c>
    </row>
    <row r="261" spans="1:9" x14ac:dyDescent="0.25">
      <c r="A261" t="s">
        <v>56</v>
      </c>
      <c r="B261" t="s">
        <v>45</v>
      </c>
      <c r="C261" t="s">
        <v>63</v>
      </c>
      <c r="D2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1" t="s">
        <v>48</v>
      </c>
      <c r="F261" t="s">
        <v>33</v>
      </c>
      <c r="G261" t="s">
        <v>43</v>
      </c>
      <c r="H2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61" s="20">
        <f>Таблица26[[#This Row],[team-1-win]]+Таблица26[[#This Row],[team-2-win]]</f>
        <v>1</v>
      </c>
    </row>
    <row r="262" spans="1:9" x14ac:dyDescent="0.25">
      <c r="A262" t="s">
        <v>56</v>
      </c>
      <c r="B262" t="s">
        <v>45</v>
      </c>
      <c r="C262" t="s">
        <v>63</v>
      </c>
      <c r="D2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2" t="s">
        <v>48</v>
      </c>
      <c r="F262" t="s">
        <v>33</v>
      </c>
      <c r="G262" t="s">
        <v>38</v>
      </c>
      <c r="H2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62" s="20">
        <f>Таблица26[[#This Row],[team-1-win]]+Таблица26[[#This Row],[team-2-win]]</f>
        <v>1</v>
      </c>
    </row>
    <row r="263" spans="1:9" x14ac:dyDescent="0.25">
      <c r="A263" t="s">
        <v>56</v>
      </c>
      <c r="B263" t="s">
        <v>45</v>
      </c>
      <c r="C263" t="s">
        <v>63</v>
      </c>
      <c r="D2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3" t="s">
        <v>48</v>
      </c>
      <c r="F263" t="s">
        <v>43</v>
      </c>
      <c r="G263" t="s">
        <v>38</v>
      </c>
      <c r="H2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63" s="20">
        <f>Таблица26[[#This Row],[team-1-win]]+Таблица26[[#This Row],[team-2-win]]</f>
        <v>1</v>
      </c>
    </row>
    <row r="264" spans="1:9" x14ac:dyDescent="0.25">
      <c r="A264" t="s">
        <v>56</v>
      </c>
      <c r="B264" t="s">
        <v>45</v>
      </c>
      <c r="C264" t="s">
        <v>63</v>
      </c>
      <c r="D2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4" t="s">
        <v>33</v>
      </c>
      <c r="F264" t="s">
        <v>43</v>
      </c>
      <c r="G264" t="s">
        <v>38</v>
      </c>
      <c r="H2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4" s="20">
        <f>Таблица26[[#This Row],[team-1-win]]+Таблица26[[#This Row],[team-2-win]]</f>
        <v>1</v>
      </c>
    </row>
    <row r="265" spans="1:9" x14ac:dyDescent="0.25">
      <c r="A265" t="s">
        <v>56</v>
      </c>
      <c r="B265" t="s">
        <v>45</v>
      </c>
      <c r="C265" t="s">
        <v>38</v>
      </c>
      <c r="D2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5" t="s">
        <v>48</v>
      </c>
      <c r="F265" t="s">
        <v>33</v>
      </c>
      <c r="G265" t="s">
        <v>43</v>
      </c>
      <c r="H2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5" s="20">
        <f>Таблица26[[#This Row],[team-1-win]]+Таблица26[[#This Row],[team-2-win]]</f>
        <v>1</v>
      </c>
    </row>
    <row r="266" spans="1:9" x14ac:dyDescent="0.25">
      <c r="A266" t="s">
        <v>56</v>
      </c>
      <c r="B266" t="s">
        <v>45</v>
      </c>
      <c r="C266" t="s">
        <v>38</v>
      </c>
      <c r="D2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6" t="s">
        <v>48</v>
      </c>
      <c r="F266" t="s">
        <v>33</v>
      </c>
      <c r="G266" t="s">
        <v>63</v>
      </c>
      <c r="H2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66" s="20">
        <f>Таблица26[[#This Row],[team-1-win]]+Таблица26[[#This Row],[team-2-win]]</f>
        <v>1</v>
      </c>
    </row>
    <row r="267" spans="1:9" x14ac:dyDescent="0.25">
      <c r="A267" t="s">
        <v>56</v>
      </c>
      <c r="B267" t="s">
        <v>45</v>
      </c>
      <c r="C267" t="s">
        <v>38</v>
      </c>
      <c r="D2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7" t="s">
        <v>48</v>
      </c>
      <c r="F267" t="s">
        <v>43</v>
      </c>
      <c r="G267" t="s">
        <v>63</v>
      </c>
      <c r="H2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7" s="20">
        <f>Таблица26[[#This Row],[team-1-win]]+Таблица26[[#This Row],[team-2-win]]</f>
        <v>1</v>
      </c>
    </row>
    <row r="268" spans="1:9" x14ac:dyDescent="0.25">
      <c r="A268" t="s">
        <v>56</v>
      </c>
      <c r="B268" t="s">
        <v>45</v>
      </c>
      <c r="C268" t="s">
        <v>38</v>
      </c>
      <c r="D2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8" t="s">
        <v>33</v>
      </c>
      <c r="F268" t="s">
        <v>43</v>
      </c>
      <c r="G268" t="s">
        <v>63</v>
      </c>
      <c r="H2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68" s="20">
        <f>Таблица26[[#This Row],[team-1-win]]+Таблица26[[#This Row],[team-2-win]]</f>
        <v>1</v>
      </c>
    </row>
    <row r="269" spans="1:9" x14ac:dyDescent="0.25">
      <c r="A269" t="s">
        <v>56</v>
      </c>
      <c r="B269" t="s">
        <v>63</v>
      </c>
      <c r="C269" t="s">
        <v>38</v>
      </c>
      <c r="D2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9" t="s">
        <v>48</v>
      </c>
      <c r="F269" t="s">
        <v>33</v>
      </c>
      <c r="G269" t="s">
        <v>43</v>
      </c>
      <c r="H2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9" s="20">
        <f>Таблица26[[#This Row],[team-1-win]]+Таблица26[[#This Row],[team-2-win]]</f>
        <v>1</v>
      </c>
    </row>
    <row r="270" spans="1:9" x14ac:dyDescent="0.25">
      <c r="A270" t="s">
        <v>56</v>
      </c>
      <c r="B270" t="s">
        <v>63</v>
      </c>
      <c r="C270" t="s">
        <v>38</v>
      </c>
      <c r="D2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0" t="s">
        <v>48</v>
      </c>
      <c r="F270" t="s">
        <v>33</v>
      </c>
      <c r="G270" t="s">
        <v>45</v>
      </c>
      <c r="H2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0" s="20">
        <f>Таблица26[[#This Row],[team-1-win]]+Таблица26[[#This Row],[team-2-win]]</f>
        <v>1</v>
      </c>
    </row>
    <row r="271" spans="1:9" x14ac:dyDescent="0.25">
      <c r="A271" t="s">
        <v>56</v>
      </c>
      <c r="B271" t="s">
        <v>63</v>
      </c>
      <c r="C271" t="s">
        <v>38</v>
      </c>
      <c r="D2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1" t="s">
        <v>48</v>
      </c>
      <c r="F271" t="s">
        <v>43</v>
      </c>
      <c r="G271" t="s">
        <v>45</v>
      </c>
      <c r="H2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1" s="20">
        <f>Таблица26[[#This Row],[team-1-win]]+Таблица26[[#This Row],[team-2-win]]</f>
        <v>1</v>
      </c>
    </row>
    <row r="272" spans="1:9" x14ac:dyDescent="0.25">
      <c r="A272" t="s">
        <v>56</v>
      </c>
      <c r="B272" t="s">
        <v>63</v>
      </c>
      <c r="C272" t="s">
        <v>38</v>
      </c>
      <c r="D2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2" t="s">
        <v>33</v>
      </c>
      <c r="F272" t="s">
        <v>43</v>
      </c>
      <c r="G272" t="s">
        <v>45</v>
      </c>
      <c r="H2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2" s="20">
        <f>Таблица26[[#This Row],[team-1-win]]+Таблица26[[#This Row],[team-2-win]]</f>
        <v>1</v>
      </c>
    </row>
    <row r="273" spans="1:9" x14ac:dyDescent="0.25">
      <c r="A273" t="s">
        <v>48</v>
      </c>
      <c r="B273" t="s">
        <v>33</v>
      </c>
      <c r="C273" t="s">
        <v>43</v>
      </c>
      <c r="D2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3" t="s">
        <v>45</v>
      </c>
      <c r="F273" t="s">
        <v>63</v>
      </c>
      <c r="G273" t="s">
        <v>38</v>
      </c>
      <c r="H2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3" s="20">
        <f>Таблица26[[#This Row],[team-1-win]]+Таблица26[[#This Row],[team-2-win]]</f>
        <v>1</v>
      </c>
    </row>
    <row r="274" spans="1:9" x14ac:dyDescent="0.25">
      <c r="A274" t="s">
        <v>48</v>
      </c>
      <c r="B274" t="s">
        <v>33</v>
      </c>
      <c r="C274" t="s">
        <v>45</v>
      </c>
      <c r="D2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4" t="s">
        <v>43</v>
      </c>
      <c r="F274" t="s">
        <v>63</v>
      </c>
      <c r="G274" t="s">
        <v>38</v>
      </c>
      <c r="H2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4" s="20">
        <f>Таблица26[[#This Row],[team-1-win]]+Таблица26[[#This Row],[team-2-win]]</f>
        <v>1</v>
      </c>
    </row>
    <row r="275" spans="1:9" x14ac:dyDescent="0.25">
      <c r="A275" t="s">
        <v>48</v>
      </c>
      <c r="B275" t="s">
        <v>33</v>
      </c>
      <c r="C275" t="s">
        <v>63</v>
      </c>
      <c r="D2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5" t="s">
        <v>43</v>
      </c>
      <c r="F275" t="s">
        <v>45</v>
      </c>
      <c r="G275" t="s">
        <v>38</v>
      </c>
      <c r="H2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5" s="20">
        <f>Таблица26[[#This Row],[team-1-win]]+Таблица26[[#This Row],[team-2-win]]</f>
        <v>1</v>
      </c>
    </row>
    <row r="276" spans="1:9" x14ac:dyDescent="0.25">
      <c r="A276" t="s">
        <v>48</v>
      </c>
      <c r="B276" t="s">
        <v>33</v>
      </c>
      <c r="C276" t="s">
        <v>38</v>
      </c>
      <c r="D2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6" t="s">
        <v>43</v>
      </c>
      <c r="F276" t="s">
        <v>45</v>
      </c>
      <c r="G276" t="s">
        <v>63</v>
      </c>
      <c r="H2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6" s="20">
        <f>Таблица26[[#This Row],[team-1-win]]+Таблица26[[#This Row],[team-2-win]]</f>
        <v>1</v>
      </c>
    </row>
    <row r="277" spans="1:9" x14ac:dyDescent="0.25">
      <c r="A277" t="s">
        <v>48</v>
      </c>
      <c r="B277" t="s">
        <v>43</v>
      </c>
      <c r="C277" t="s">
        <v>45</v>
      </c>
      <c r="D2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7" t="s">
        <v>33</v>
      </c>
      <c r="F277" t="s">
        <v>63</v>
      </c>
      <c r="G277" t="s">
        <v>38</v>
      </c>
      <c r="H2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7" s="20">
        <f>Таблица26[[#This Row],[team-1-win]]+Таблица26[[#This Row],[team-2-win]]</f>
        <v>1</v>
      </c>
    </row>
    <row r="278" spans="1:9" x14ac:dyDescent="0.25">
      <c r="A278" t="s">
        <v>48</v>
      </c>
      <c r="B278" t="s">
        <v>43</v>
      </c>
      <c r="C278" t="s">
        <v>63</v>
      </c>
      <c r="D2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8" t="s">
        <v>33</v>
      </c>
      <c r="F278" t="s">
        <v>45</v>
      </c>
      <c r="G278" t="s">
        <v>38</v>
      </c>
      <c r="H2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8" s="20">
        <f>Таблица26[[#This Row],[team-1-win]]+Таблица26[[#This Row],[team-2-win]]</f>
        <v>1</v>
      </c>
    </row>
    <row r="279" spans="1:9" x14ac:dyDescent="0.25">
      <c r="A279" t="s">
        <v>48</v>
      </c>
      <c r="B279" t="s">
        <v>43</v>
      </c>
      <c r="C279" t="s">
        <v>38</v>
      </c>
      <c r="D2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9" t="s">
        <v>33</v>
      </c>
      <c r="F279" t="s">
        <v>45</v>
      </c>
      <c r="G279" t="s">
        <v>63</v>
      </c>
      <c r="H2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9" s="20">
        <f>Таблица26[[#This Row],[team-1-win]]+Таблица26[[#This Row],[team-2-win]]</f>
        <v>1</v>
      </c>
    </row>
    <row r="280" spans="1:9" x14ac:dyDescent="0.25">
      <c r="A280" t="s">
        <v>48</v>
      </c>
      <c r="B280" t="s">
        <v>45</v>
      </c>
      <c r="C280" t="s">
        <v>63</v>
      </c>
      <c r="D2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80" t="s">
        <v>33</v>
      </c>
      <c r="F280" t="s">
        <v>43</v>
      </c>
      <c r="G280" t="s">
        <v>38</v>
      </c>
      <c r="H2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80" s="20">
        <f>Таблица26[[#This Row],[team-1-win]]+Таблица26[[#This Row],[team-2-win]]</f>
        <v>1</v>
      </c>
    </row>
    <row r="281" spans="1:9" x14ac:dyDescent="0.25">
      <c r="A281" t="s">
        <v>48</v>
      </c>
      <c r="B281" t="s">
        <v>45</v>
      </c>
      <c r="C281" t="s">
        <v>38</v>
      </c>
      <c r="D2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81" t="s">
        <v>33</v>
      </c>
      <c r="F281" t="s">
        <v>43</v>
      </c>
      <c r="G281" t="s">
        <v>63</v>
      </c>
      <c r="H2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1" s="20">
        <f>Таблица26[[#This Row],[team-1-win]]+Таблица26[[#This Row],[team-2-win]]</f>
        <v>1</v>
      </c>
    </row>
    <row r="282" spans="1:9" x14ac:dyDescent="0.25">
      <c r="A282" t="s">
        <v>48</v>
      </c>
      <c r="B282" t="s">
        <v>63</v>
      </c>
      <c r="C282" t="s">
        <v>38</v>
      </c>
      <c r="D2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82" t="s">
        <v>33</v>
      </c>
      <c r="F282" t="s">
        <v>43</v>
      </c>
      <c r="G282" t="s">
        <v>45</v>
      </c>
      <c r="H2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82" s="20">
        <f>Таблица26[[#This Row],[team-1-win]]+Таблица26[[#This Row],[team-2-win]]</f>
        <v>1</v>
      </c>
    </row>
  </sheetData>
  <mergeCells count="2">
    <mergeCell ref="A1:I1"/>
    <mergeCell ref="K1:P1"/>
  </mergeCells>
  <phoneticPr fontId="3" type="noConversion"/>
  <conditionalFormatting sqref="P3:P5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885E-AA77-4085-866A-0C5D013A86CB}">
  <dimension ref="A1:D9"/>
  <sheetViews>
    <sheetView tabSelected="1" workbookViewId="0">
      <selection activeCell="I18" sqref="I18"/>
    </sheetView>
  </sheetViews>
  <sheetFormatPr defaultRowHeight="15" x14ac:dyDescent="0.25"/>
  <cols>
    <col min="1" max="1" width="16" bestFit="1" customWidth="1"/>
    <col min="2" max="2" width="9.42578125" bestFit="1" customWidth="1"/>
    <col min="3" max="3" width="7.42578125" bestFit="1" customWidth="1"/>
    <col min="4" max="4" width="10.85546875" style="3" bestFit="1" customWidth="1"/>
    <col min="7" max="7" width="23.140625" bestFit="1" customWidth="1"/>
    <col min="8" max="8" width="8" bestFit="1" customWidth="1"/>
    <col min="9" max="9" width="7.42578125" bestFit="1" customWidth="1"/>
    <col min="10" max="10" width="18.42578125" bestFit="1" customWidth="1"/>
    <col min="11" max="11" width="15.5703125" bestFit="1" customWidth="1"/>
  </cols>
  <sheetData>
    <row r="1" spans="1:4" x14ac:dyDescent="0.25">
      <c r="A1" t="s">
        <v>106</v>
      </c>
      <c r="B1" t="s">
        <v>58</v>
      </c>
      <c r="C1" t="s">
        <v>79</v>
      </c>
      <c r="D1" s="3" t="s">
        <v>80</v>
      </c>
    </row>
    <row r="2" spans="1:4" x14ac:dyDescent="0.25">
      <c r="A2" t="s">
        <v>53</v>
      </c>
      <c r="B2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2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195</v>
      </c>
      <c r="D2" s="3">
        <f>Table4[[#This Row],[wins]]/Table4[[#This Row],[battles]]</f>
        <v>0.61904761904761907</v>
      </c>
    </row>
    <row r="3" spans="1:4" x14ac:dyDescent="0.25">
      <c r="A3" t="s">
        <v>56</v>
      </c>
      <c r="B3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3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165</v>
      </c>
      <c r="D3" s="3">
        <f>Table4[[#This Row],[wins]]/Table4[[#This Row],[battles]]</f>
        <v>0.52380952380952384</v>
      </c>
    </row>
    <row r="4" spans="1:4" x14ac:dyDescent="0.25">
      <c r="A4" t="s">
        <v>48</v>
      </c>
      <c r="B4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4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137</v>
      </c>
      <c r="D4" s="3">
        <f>Table4[[#This Row],[wins]]/Table4[[#This Row],[battles]]</f>
        <v>0.43492063492063493</v>
      </c>
    </row>
    <row r="5" spans="1:4" x14ac:dyDescent="0.25">
      <c r="A5" t="s">
        <v>33</v>
      </c>
      <c r="B5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5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156</v>
      </c>
      <c r="D5" s="3">
        <f>Table4[[#This Row],[wins]]/Table4[[#This Row],[battles]]</f>
        <v>0.49523809523809526</v>
      </c>
    </row>
    <row r="6" spans="1:4" x14ac:dyDescent="0.25">
      <c r="A6" t="s">
        <v>43</v>
      </c>
      <c r="B6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6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140</v>
      </c>
      <c r="D6" s="3">
        <f>Table4[[#This Row],[wins]]/Table4[[#This Row],[battles]]</f>
        <v>0.44444444444444442</v>
      </c>
    </row>
    <row r="7" spans="1:4" x14ac:dyDescent="0.25">
      <c r="A7" t="s">
        <v>45</v>
      </c>
      <c r="B7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7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153</v>
      </c>
      <c r="D7" s="3">
        <f>Table4[[#This Row],[wins]]/Table4[[#This Row],[battles]]</f>
        <v>0.48571428571428571</v>
      </c>
    </row>
    <row r="8" spans="1:4" x14ac:dyDescent="0.25">
      <c r="A8" t="s">
        <v>63</v>
      </c>
      <c r="B8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8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146</v>
      </c>
      <c r="D8" s="3">
        <f>Table4[[#This Row],[wins]]/Table4[[#This Row],[battles]]</f>
        <v>0.46349206349206351</v>
      </c>
    </row>
    <row r="9" spans="1:4" x14ac:dyDescent="0.25">
      <c r="A9" t="s">
        <v>38</v>
      </c>
      <c r="B9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9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168</v>
      </c>
      <c r="D9" s="3">
        <f>Table4[[#This Row],[wins]]/Table4[[#This Row],[battles]]</f>
        <v>0.53333333333333333</v>
      </c>
    </row>
  </sheetData>
  <conditionalFormatting sqref="D2:D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0B43-A2BB-4CF9-9C6C-55527BC15CFA}">
  <dimension ref="A1:J19"/>
  <sheetViews>
    <sheetView workbookViewId="0">
      <selection activeCell="L7" sqref="L7"/>
    </sheetView>
  </sheetViews>
  <sheetFormatPr defaultRowHeight="15" x14ac:dyDescent="0.25"/>
  <cols>
    <col min="1" max="1" width="23.1406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8.140625" bestFit="1" customWidth="1"/>
    <col min="9" max="9" width="8.7109375" bestFit="1" customWidth="1"/>
    <col min="10" max="10" width="12.85546875" bestFit="1" customWidth="1"/>
  </cols>
  <sheetData>
    <row r="1" spans="1:10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183</v>
      </c>
      <c r="I1" t="s">
        <v>184</v>
      </c>
      <c r="J1" t="s">
        <v>185</v>
      </c>
    </row>
    <row r="2" spans="1:10" x14ac:dyDescent="0.25">
      <c r="A2" t="s">
        <v>54</v>
      </c>
      <c r="B2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212</v>
      </c>
      <c r="C2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126</v>
      </c>
      <c r="D2" s="3">
        <f>IF(SUM(Table7[[#This Row],[takes]]) &gt; 0,Table7[[#This Row],[takes]]/SUM(Table7[takes]),0)</f>
        <v>0.67301587301587307</v>
      </c>
      <c r="E2" s="3">
        <f>IF(Table7[[#This Row],[takes]]&gt;0,Table7[[#This Row],[wins]]/Table7[[#This Row],[takes]],0)</f>
        <v>0.59433962264150941</v>
      </c>
      <c r="G2">
        <v>1</v>
      </c>
      <c r="H2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f>
        <v>51</v>
      </c>
      <c r="I2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f>
        <v>233</v>
      </c>
      <c r="J2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f>
        <v>147</v>
      </c>
    </row>
    <row r="3" spans="1:10" x14ac:dyDescent="0.25">
      <c r="A3" t="s">
        <v>114</v>
      </c>
      <c r="B3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39</v>
      </c>
      <c r="C3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23</v>
      </c>
      <c r="D3" s="3">
        <f>IF(SUM(Table7[[#This Row],[takes]]) &gt; 0,Table7[[#This Row],[takes]]/SUM(Table7[takes]),0)</f>
        <v>0.12380952380952381</v>
      </c>
      <c r="E3" s="3">
        <f>IF(Table7[[#This Row],[takes]]&gt;0,Table7[[#This Row],[wins]]/Table7[[#This Row],[takes]],0)</f>
        <v>0.58974358974358976</v>
      </c>
      <c r="G3">
        <v>2</v>
      </c>
      <c r="H3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f>
        <v>75</v>
      </c>
      <c r="I3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f>
        <v>44</v>
      </c>
      <c r="J3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f>
        <v>71</v>
      </c>
    </row>
    <row r="4" spans="1:10" x14ac:dyDescent="0.25">
      <c r="A4" t="s">
        <v>115</v>
      </c>
      <c r="B4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64</v>
      </c>
      <c r="C4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46</v>
      </c>
      <c r="D4" s="3">
        <f>IF(SUM(Table7[[#This Row],[takes]]) &gt; 0,Table7[[#This Row],[takes]]/SUM(Table7[takes]),0)</f>
        <v>0.20317460317460317</v>
      </c>
      <c r="E4" s="3">
        <f>IF(Table7[[#This Row],[takes]]&gt;0,Table7[[#This Row],[wins]]/Table7[[#This Row],[takes]],0)</f>
        <v>0.71875</v>
      </c>
      <c r="G4">
        <v>3</v>
      </c>
      <c r="H4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f>
        <v>189</v>
      </c>
      <c r="I4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f>
        <v>38</v>
      </c>
      <c r="J4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f>
        <v>97</v>
      </c>
    </row>
    <row r="6" spans="1:10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10" x14ac:dyDescent="0.25">
      <c r="A7" s="2" t="s">
        <v>55</v>
      </c>
      <c r="B7" s="2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80</v>
      </c>
      <c r="C7" s="2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58</v>
      </c>
      <c r="D7" s="16">
        <f>IF(SUM(Table8[[#This Row],[takes]]) &gt; 0,Table8[[#This Row],[takes]]/SUM(Table8[takes]),0)</f>
        <v>0.36363636363636365</v>
      </c>
      <c r="E7" s="16">
        <f>IF(Table8[[#This Row],[takes]]&gt;0,Table8[[#This Row],[wins]]/Table8[[#This Row],[takes]],0)</f>
        <v>0.72499999999999998</v>
      </c>
    </row>
    <row r="8" spans="1:10" x14ac:dyDescent="0.25">
      <c r="A8" t="s">
        <v>83</v>
      </c>
      <c r="B8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112</v>
      </c>
      <c r="C8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66</v>
      </c>
      <c r="D8" s="3">
        <f>IF(SUM(Table8[[#This Row],[takes]]) &gt; 0,Table8[[#This Row],[takes]]/SUM(Table8[takes]),0)</f>
        <v>0.50909090909090904</v>
      </c>
      <c r="E8" s="3">
        <f>IF(Table8[[#This Row],[takes]]&gt;0,Table8[[#This Row],[wins]]/Table8[[#This Row],[takes]],0)</f>
        <v>0.5892857142857143</v>
      </c>
    </row>
    <row r="9" spans="1:10" x14ac:dyDescent="0.25">
      <c r="A9" s="14" t="s">
        <v>116</v>
      </c>
      <c r="B9" s="14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28</v>
      </c>
      <c r="C9" s="14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17</v>
      </c>
      <c r="D9" s="17">
        <f>IF(SUM(Table8[[#This Row],[takes]]) &gt; 0,Table8[[#This Row],[takes]]/SUM(Table8[takes]),0)</f>
        <v>0.12727272727272726</v>
      </c>
      <c r="E9" s="17">
        <f>IF(Table8[[#This Row],[takes]]&gt;0,Table8[[#This Row],[wins]]/Table8[[#This Row],[takes]],0)</f>
        <v>0.6071428571428571</v>
      </c>
    </row>
    <row r="11" spans="1:10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10" x14ac:dyDescent="0.25">
      <c r="A12" s="1" t="s">
        <v>117</v>
      </c>
      <c r="B12" s="1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57</v>
      </c>
      <c r="C12" s="1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49</v>
      </c>
      <c r="D12" s="18">
        <f>IF(SUM(Table9[[#This Row],[takes]]) &gt; 0,Table9[[#This Row],[takes]]/SUM(Table9[takes]),0)</f>
        <v>0.48305084745762711</v>
      </c>
      <c r="E12" s="18">
        <f>IF(Table9[[#This Row],[takes]]&gt;0,Table9[[#This Row],[wins]]/Table9[[#This Row],[takes]],0)</f>
        <v>0.85964912280701755</v>
      </c>
    </row>
    <row r="13" spans="1:10" x14ac:dyDescent="0.25">
      <c r="A13" s="2" t="s">
        <v>105</v>
      </c>
      <c r="B13" s="2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16</v>
      </c>
      <c r="C13" s="2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10</v>
      </c>
      <c r="D13" s="16">
        <f>IF(SUM(Table9[[#This Row],[takes]]) &gt; 0,Table9[[#This Row],[takes]]/SUM(Table9[takes]),0)</f>
        <v>0.13559322033898305</v>
      </c>
      <c r="E13" s="16">
        <f>IF(Table9[[#This Row],[takes]]&gt;0,Table9[[#This Row],[wins]]/Table9[[#This Row],[takes]],0)</f>
        <v>0.625</v>
      </c>
    </row>
    <row r="14" spans="1:10" x14ac:dyDescent="0.25">
      <c r="A14" s="15" t="s">
        <v>97</v>
      </c>
      <c r="B14" s="15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45</v>
      </c>
      <c r="C14" s="15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20</v>
      </c>
      <c r="D14" s="19">
        <f>IF(SUM(Table9[[#This Row],[takes]]) &gt; 0,Table9[[#This Row],[takes]]/SUM(Table9[takes]),0)</f>
        <v>0.38135593220338981</v>
      </c>
      <c r="E14" s="19">
        <f>IF(Table9[[#This Row],[takes]]&gt;0,Table9[[#This Row],[wins]]/Table9[[#This Row],[takes]],0)</f>
        <v>0.44444444444444442</v>
      </c>
    </row>
    <row r="16" spans="1:10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98</v>
      </c>
      <c r="B17" s="2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33</v>
      </c>
      <c r="C17" s="2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27</v>
      </c>
      <c r="D17" s="16">
        <f>IF(SUM(Table10[[#This Row],[takes]]) &gt; 0,Table10[[#This Row],[takes]]/SUM(Table10[takes]),0)</f>
        <v>0.63461538461538458</v>
      </c>
      <c r="E17" s="16">
        <f>IF(Table10[[#This Row],[takes]]&gt;0,Table10[[#This Row],[wins]]/Table10[[#This Row],[takes]],0)</f>
        <v>0.81818181818181823</v>
      </c>
    </row>
    <row r="18" spans="1:5" x14ac:dyDescent="0.25">
      <c r="A18" s="2" t="s">
        <v>118</v>
      </c>
      <c r="B18" s="2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9</v>
      </c>
      <c r="C18" s="2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8</v>
      </c>
      <c r="D18" s="16">
        <f>IF(SUM(Table10[[#This Row],[takes]]) &gt; 0,Table10[[#This Row],[takes]]/SUM(Table10[takes]),0)</f>
        <v>0.17307692307692307</v>
      </c>
      <c r="E18" s="16">
        <f>IF(Table10[[#This Row],[takes]]&gt;0,Table10[[#This Row],[wins]]/Table10[[#This Row],[takes]],0)</f>
        <v>0.88888888888888884</v>
      </c>
    </row>
    <row r="19" spans="1:5" x14ac:dyDescent="0.25">
      <c r="A19" s="14" t="s">
        <v>119</v>
      </c>
      <c r="B19" s="14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10</v>
      </c>
      <c r="C19" s="14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9</v>
      </c>
      <c r="D19" s="17">
        <f>IF(SUM(Table10[[#This Row],[takes]]) &gt; 0,Table10[[#This Row],[takes]]/SUM(Table10[takes]),0)</f>
        <v>0.19230769230769232</v>
      </c>
      <c r="E19" s="17">
        <f>IF(Table10[[#This Row],[takes]]&gt;0,Table10[[#This Row],[wins]]/Table10[[#This Row],[takes]],0)</f>
        <v>0.9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CCE0E-6D00-4D3D-AC55-B99D03669447}">
  <dimension ref="A1:I19"/>
  <sheetViews>
    <sheetView workbookViewId="0">
      <selection activeCell="E23" sqref="E23"/>
    </sheetView>
  </sheetViews>
  <sheetFormatPr defaultRowHeight="15" x14ac:dyDescent="0.25"/>
  <cols>
    <col min="1" max="1" width="18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8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186</v>
      </c>
      <c r="I1" t="s">
        <v>185</v>
      </c>
    </row>
    <row r="2" spans="1:9" x14ac:dyDescent="0.25">
      <c r="A2" t="s">
        <v>68</v>
      </c>
      <c r="B2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97</v>
      </c>
      <c r="C2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39</v>
      </c>
      <c r="D2" s="3">
        <f>IF(SUM(Table712[[#This Row],[takes]]) &gt; 0,Table712[[#This Row],[takes]]/SUM(Table712[takes]),0)</f>
        <v>0.30793650793650795</v>
      </c>
      <c r="E2" s="3">
        <f>IF(Table712[[#This Row],[takes]]&gt;0,Table712[[#This Row],[wins]]/Table712[[#This Row],[takes]],0)</f>
        <v>0.40206185567010311</v>
      </c>
      <c r="G2">
        <v>1</v>
      </c>
      <c r="H2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f>
        <v>149</v>
      </c>
      <c r="I2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f>
        <v>183</v>
      </c>
    </row>
    <row r="3" spans="1:9" x14ac:dyDescent="0.25">
      <c r="A3" t="s">
        <v>123</v>
      </c>
      <c r="B3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105</v>
      </c>
      <c r="C3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69</v>
      </c>
      <c r="D3" s="3">
        <f>IF(SUM(Table712[[#This Row],[takes]]) &gt; 0,Table712[[#This Row],[takes]]/SUM(Table712[takes]),0)</f>
        <v>0.33333333333333331</v>
      </c>
      <c r="E3" s="3">
        <f>IF(Table712[[#This Row],[takes]]&gt;0,Table712[[#This Row],[wins]]/Table712[[#This Row],[takes]],0)</f>
        <v>0.65714285714285714</v>
      </c>
      <c r="G3">
        <v>2</v>
      </c>
      <c r="H3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f>
        <v>87</v>
      </c>
      <c r="I3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f>
        <v>70</v>
      </c>
    </row>
    <row r="4" spans="1:9" x14ac:dyDescent="0.25">
      <c r="A4" t="s">
        <v>57</v>
      </c>
      <c r="B4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113</v>
      </c>
      <c r="C4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57</v>
      </c>
      <c r="D4" s="3">
        <f>IF(SUM(Table712[[#This Row],[takes]]) &gt; 0,Table712[[#This Row],[takes]]/SUM(Table712[takes]),0)</f>
        <v>0.35873015873015873</v>
      </c>
      <c r="E4" s="3">
        <f>IF(Table712[[#This Row],[takes]]&gt;0,Table712[[#This Row],[wins]]/Table712[[#This Row],[takes]],0)</f>
        <v>0.50442477876106195</v>
      </c>
      <c r="G4">
        <v>3</v>
      </c>
      <c r="H4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f>
        <v>79</v>
      </c>
      <c r="I4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f>
        <v>62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69</v>
      </c>
      <c r="B7" s="2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132</v>
      </c>
      <c r="C7" s="2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74</v>
      </c>
      <c r="D7" s="16">
        <f>IF(SUM(Table813[[#This Row],[takes]]) &gt; 0,Table813[[#This Row],[takes]]/SUM(Table813[takes]),0)</f>
        <v>0.57391304347826089</v>
      </c>
      <c r="E7" s="16">
        <f>IF(Table813[[#This Row],[takes]]&gt;0,Table813[[#This Row],[wins]]/Table813[[#This Row],[takes]],0)</f>
        <v>0.56060606060606055</v>
      </c>
    </row>
    <row r="8" spans="1:9" x14ac:dyDescent="0.25">
      <c r="A8" t="s">
        <v>124</v>
      </c>
      <c r="B8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50</v>
      </c>
      <c r="C8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24</v>
      </c>
      <c r="D8" s="3">
        <f>IF(SUM(Table813[[#This Row],[takes]]) &gt; 0,Table813[[#This Row],[takes]]/SUM(Table813[takes]),0)</f>
        <v>0.21739130434782608</v>
      </c>
      <c r="E8" s="3">
        <f>IF(Table813[[#This Row],[takes]]&gt;0,Table813[[#This Row],[wins]]/Table813[[#This Row],[takes]],0)</f>
        <v>0.48</v>
      </c>
    </row>
    <row r="9" spans="1:9" x14ac:dyDescent="0.25">
      <c r="A9" s="14" t="s">
        <v>125</v>
      </c>
      <c r="B9" s="14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48</v>
      </c>
      <c r="C9" s="14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23</v>
      </c>
      <c r="D9" s="17">
        <f>IF(SUM(Table813[[#This Row],[takes]]) &gt; 0,Table813[[#This Row],[takes]]/SUM(Table813[takes]),0)</f>
        <v>0.20869565217391303</v>
      </c>
      <c r="E9" s="17">
        <f>IF(Table813[[#This Row],[takes]]&gt;0,Table813[[#This Row],[wins]]/Table813[[#This Row],[takes]],0)</f>
        <v>0.47916666666666669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126</v>
      </c>
      <c r="B12" s="1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37</v>
      </c>
      <c r="C12" s="1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17</v>
      </c>
      <c r="D12" s="18">
        <f>IF(SUM(Table914[[#This Row],[takes]]) &gt; 0,Table914[[#This Row],[takes]]/SUM(Table914[takes]),0)</f>
        <v>0.25517241379310346</v>
      </c>
      <c r="E12" s="18">
        <f>IF(Table914[[#This Row],[takes]]&gt;0,Table914[[#This Row],[wins]]/Table914[[#This Row],[takes]],0)</f>
        <v>0.45945945945945948</v>
      </c>
    </row>
    <row r="13" spans="1:9" x14ac:dyDescent="0.25">
      <c r="A13" s="2" t="s">
        <v>87</v>
      </c>
      <c r="B13" s="2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69</v>
      </c>
      <c r="C13" s="2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35</v>
      </c>
      <c r="D13" s="16">
        <f>IF(SUM(Table914[[#This Row],[takes]]) &gt; 0,Table914[[#This Row],[takes]]/SUM(Table914[takes]),0)</f>
        <v>0.47586206896551725</v>
      </c>
      <c r="E13" s="16">
        <f>IF(Table914[[#This Row],[takes]]&gt;0,Table914[[#This Row],[wins]]/Table914[[#This Row],[takes]],0)</f>
        <v>0.50724637681159424</v>
      </c>
    </row>
    <row r="14" spans="1:9" x14ac:dyDescent="0.25">
      <c r="A14" s="15" t="s">
        <v>85</v>
      </c>
      <c r="B14" s="15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39</v>
      </c>
      <c r="C14" s="15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25</v>
      </c>
      <c r="D14" s="19">
        <f>IF(SUM(Table914[[#This Row],[takes]]) &gt; 0,Table914[[#This Row],[takes]]/SUM(Table914[takes]),0)</f>
        <v>0.26896551724137929</v>
      </c>
      <c r="E14" s="19">
        <f>IF(Table914[[#This Row],[takes]]&gt;0,Table914[[#This Row],[wins]]/Table914[[#This Row],[takes]],0)</f>
        <v>0.64102564102564108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88</v>
      </c>
      <c r="B17" s="2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30</v>
      </c>
      <c r="C17" s="2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13</v>
      </c>
      <c r="D17" s="16">
        <f>IF(SUM(Table1015[[#This Row],[takes]]) &gt; 0,Table1015[[#This Row],[takes]]/SUM(Table1015[takes]),0)</f>
        <v>0.50847457627118642</v>
      </c>
      <c r="E17" s="16">
        <f>IF(Table1015[[#This Row],[takes]]&gt;0,Table1015[[#This Row],[wins]]/Table1015[[#This Row],[takes]],0)</f>
        <v>0.43333333333333335</v>
      </c>
    </row>
    <row r="18" spans="1:5" x14ac:dyDescent="0.25">
      <c r="A18" s="2" t="s">
        <v>127</v>
      </c>
      <c r="B18" s="2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16</v>
      </c>
      <c r="C18" s="2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6</v>
      </c>
      <c r="D18" s="16">
        <f>IF(SUM(Table1015[[#This Row],[takes]]) &gt; 0,Table1015[[#This Row],[takes]]/SUM(Table1015[takes]),0)</f>
        <v>0.2711864406779661</v>
      </c>
      <c r="E18" s="16">
        <f>IF(Table1015[[#This Row],[takes]]&gt;0,Table1015[[#This Row],[wins]]/Table1015[[#This Row],[takes]],0)</f>
        <v>0.375</v>
      </c>
    </row>
    <row r="19" spans="1:5" x14ac:dyDescent="0.25">
      <c r="A19" s="14" t="s">
        <v>128</v>
      </c>
      <c r="B19" s="14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13</v>
      </c>
      <c r="C19" s="14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4</v>
      </c>
      <c r="D19" s="17">
        <f>IF(SUM(Table1015[[#This Row],[takes]]) &gt; 0,Table1015[[#This Row],[takes]]/SUM(Table1015[takes]),0)</f>
        <v>0.22033898305084745</v>
      </c>
      <c r="E19" s="17">
        <f>IF(Table1015[[#This Row],[takes]]&gt;0,Table1015[[#This Row],[wins]]/Table1015[[#This Row],[takes]],0)</f>
        <v>0.30769230769230771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0DE2-EB6A-482A-AC9B-5515EB8CC8CE}">
  <dimension ref="A1:I19"/>
  <sheetViews>
    <sheetView workbookViewId="0">
      <selection activeCell="E29" sqref="E29"/>
    </sheetView>
  </sheetViews>
  <sheetFormatPr defaultRowHeight="15" x14ac:dyDescent="0.25"/>
  <cols>
    <col min="1" max="1" width="20.71093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7.2851562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187</v>
      </c>
      <c r="I1" t="s">
        <v>185</v>
      </c>
    </row>
    <row r="2" spans="1:9" x14ac:dyDescent="0.25">
      <c r="A2" t="s">
        <v>49</v>
      </c>
      <c r="B2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121</v>
      </c>
      <c r="C2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42</v>
      </c>
      <c r="D2" s="3">
        <f>IF(SUM(Table71216[[#This Row],[takes]]) &gt; 0,Table71216[[#This Row],[takes]]/SUM(Table71216[takes]),0)</f>
        <v>0.38412698412698415</v>
      </c>
      <c r="E2" s="3">
        <f>IF(Table71216[[#This Row],[takes]]&gt;0,Table71216[[#This Row],[wins]]/Table71216[[#This Row],[takes]],0)</f>
        <v>0.34710743801652894</v>
      </c>
      <c r="G2">
        <v>1</v>
      </c>
      <c r="H2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f>
        <v>161</v>
      </c>
      <c r="I2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f>
        <v>216</v>
      </c>
    </row>
    <row r="3" spans="1:9" x14ac:dyDescent="0.25">
      <c r="A3" t="s">
        <v>89</v>
      </c>
      <c r="B3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92</v>
      </c>
      <c r="C3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44</v>
      </c>
      <c r="D3" s="3">
        <f>IF(SUM(Table71216[[#This Row],[takes]]) &gt; 0,Table71216[[#This Row],[takes]]/SUM(Table71216[takes]),0)</f>
        <v>0.29206349206349208</v>
      </c>
      <c r="E3" s="3">
        <f>IF(Table71216[[#This Row],[takes]]&gt;0,Table71216[[#This Row],[wins]]/Table71216[[#This Row],[takes]],0)</f>
        <v>0.47826086956521741</v>
      </c>
      <c r="G3">
        <v>2</v>
      </c>
      <c r="H3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f>
        <v>60</v>
      </c>
      <c r="I3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f>
        <v>65</v>
      </c>
    </row>
    <row r="4" spans="1:9" x14ac:dyDescent="0.25">
      <c r="A4" t="s">
        <v>129</v>
      </c>
      <c r="B4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102</v>
      </c>
      <c r="C4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51</v>
      </c>
      <c r="D4" s="3">
        <f>IF(SUM(Table71216[[#This Row],[takes]]) &gt; 0,Table71216[[#This Row],[takes]]/SUM(Table71216[takes]),0)</f>
        <v>0.32380952380952382</v>
      </c>
      <c r="E4" s="3">
        <f>IF(Table71216[[#This Row],[takes]]&gt;0,Table71216[[#This Row],[wins]]/Table71216[[#This Row],[takes]],0)</f>
        <v>0.5</v>
      </c>
      <c r="G4">
        <v>3</v>
      </c>
      <c r="H4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f>
        <v>94</v>
      </c>
      <c r="I4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f>
        <v>34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71</v>
      </c>
      <c r="B7" s="2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89</v>
      </c>
      <c r="C7" s="2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53</v>
      </c>
      <c r="D7" s="16">
        <f>IF(SUM(Table81317[[#This Row],[takes]]) &gt; 0,Table81317[[#This Row],[takes]]/SUM(Table81317[takes]),0)</f>
        <v>0.40454545454545454</v>
      </c>
      <c r="E7" s="16">
        <f>IF(Table81317[[#This Row],[takes]]&gt;0,Table81317[[#This Row],[wins]]/Table81317[[#This Row],[takes]],0)</f>
        <v>0.5955056179775281</v>
      </c>
    </row>
    <row r="8" spans="1:9" x14ac:dyDescent="0.25">
      <c r="A8" t="s">
        <v>50</v>
      </c>
      <c r="B8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69</v>
      </c>
      <c r="C8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25</v>
      </c>
      <c r="D8" s="3">
        <f>IF(SUM(Table81317[[#This Row],[takes]]) &gt; 0,Table81317[[#This Row],[takes]]/SUM(Table81317[takes]),0)</f>
        <v>0.31363636363636366</v>
      </c>
      <c r="E8" s="3">
        <f>IF(Table81317[[#This Row],[takes]]&gt;0,Table81317[[#This Row],[wins]]/Table81317[[#This Row],[takes]],0)</f>
        <v>0.36231884057971014</v>
      </c>
    </row>
    <row r="9" spans="1:9" x14ac:dyDescent="0.25">
      <c r="A9" s="14" t="s">
        <v>84</v>
      </c>
      <c r="B9" s="14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62</v>
      </c>
      <c r="C9" s="14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29</v>
      </c>
      <c r="D9" s="17">
        <f>IF(SUM(Table81317[[#This Row],[takes]]) &gt; 0,Table81317[[#This Row],[takes]]/SUM(Table81317[takes]),0)</f>
        <v>0.2818181818181818</v>
      </c>
      <c r="E9" s="17">
        <f>IF(Table81317[[#This Row],[takes]]&gt;0,Table81317[[#This Row],[wins]]/Table81317[[#This Row],[takes]],0)</f>
        <v>0.46774193548387094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51</v>
      </c>
      <c r="B12" s="1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52</v>
      </c>
      <c r="C12" s="1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34</v>
      </c>
      <c r="D12" s="18">
        <f>IF(SUM(Table91418[[#This Row],[takes]]) &gt; 0,Table91418[[#This Row],[takes]]/SUM(Table91418[takes]),0)</f>
        <v>0.36879432624113473</v>
      </c>
      <c r="E12" s="18">
        <f>IF(Table91418[[#This Row],[takes]]&gt;0,Table91418[[#This Row],[wins]]/Table91418[[#This Row],[takes]],0)</f>
        <v>0.65384615384615385</v>
      </c>
    </row>
    <row r="13" spans="1:9" x14ac:dyDescent="0.25">
      <c r="A13" s="2" t="s">
        <v>130</v>
      </c>
      <c r="B13" s="2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62</v>
      </c>
      <c r="C13" s="2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31</v>
      </c>
      <c r="D13" s="16">
        <f>IF(SUM(Table91418[[#This Row],[takes]]) &gt; 0,Table91418[[#This Row],[takes]]/SUM(Table91418[takes]),0)</f>
        <v>0.43971631205673761</v>
      </c>
      <c r="E13" s="16">
        <f>IF(Table91418[[#This Row],[takes]]&gt;0,Table91418[[#This Row],[wins]]/Table91418[[#This Row],[takes]],0)</f>
        <v>0.5</v>
      </c>
    </row>
    <row r="14" spans="1:9" x14ac:dyDescent="0.25">
      <c r="A14" s="15" t="s">
        <v>90</v>
      </c>
      <c r="B14" s="15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27</v>
      </c>
      <c r="C14" s="15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12</v>
      </c>
      <c r="D14" s="19">
        <f>IF(SUM(Table91418[[#This Row],[takes]]) &gt; 0,Table91418[[#This Row],[takes]]/SUM(Table91418[takes]),0)</f>
        <v>0.19148936170212766</v>
      </c>
      <c r="E14" s="19">
        <f>IF(Table91418[[#This Row],[takes]]&gt;0,Table91418[[#This Row],[wins]]/Table91418[[#This Row],[takes]],0)</f>
        <v>0.44444444444444442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131</v>
      </c>
      <c r="B17" s="2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33</v>
      </c>
      <c r="C17" s="2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26</v>
      </c>
      <c r="D17" s="16">
        <f>IF(SUM(Table101519[[#This Row],[takes]]) &gt; 0,Table101519[[#This Row],[takes]]/SUM(Table101519[takes]),0)</f>
        <v>0.46478873239436619</v>
      </c>
      <c r="E17" s="16">
        <f>IF(Table101519[[#This Row],[takes]]&gt;0,Table101519[[#This Row],[wins]]/Table101519[[#This Row],[takes]],0)</f>
        <v>0.78787878787878785</v>
      </c>
    </row>
    <row r="18" spans="1:5" x14ac:dyDescent="0.25">
      <c r="A18" s="2" t="s">
        <v>52</v>
      </c>
      <c r="B18" s="2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35</v>
      </c>
      <c r="C18" s="2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18</v>
      </c>
      <c r="D18" s="16">
        <f>IF(SUM(Table101519[[#This Row],[takes]]) &gt; 0,Table101519[[#This Row],[takes]]/SUM(Table101519[takes]),0)</f>
        <v>0.49295774647887325</v>
      </c>
      <c r="E18" s="16">
        <f>IF(Table101519[[#This Row],[takes]]&gt;0,Table101519[[#This Row],[wins]]/Table101519[[#This Row],[takes]],0)</f>
        <v>0.51428571428571423</v>
      </c>
    </row>
    <row r="19" spans="1:5" x14ac:dyDescent="0.25">
      <c r="A19" s="14" t="s">
        <v>132</v>
      </c>
      <c r="B19" s="14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3</v>
      </c>
      <c r="C19" s="14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2</v>
      </c>
      <c r="D19" s="17">
        <f>IF(SUM(Table101519[[#This Row],[takes]]) &gt; 0,Table101519[[#This Row],[takes]]/SUM(Table101519[takes]),0)</f>
        <v>4.2253521126760563E-2</v>
      </c>
      <c r="E19" s="17">
        <f>IF(Table101519[[#This Row],[takes]]&gt;0,Table101519[[#This Row],[wins]]/Table101519[[#This Row],[takes]],0)</f>
        <v>0.66666666666666663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99E26-DF89-4884-B150-0C0BE369FE45}">
  <dimension ref="A1:I19"/>
  <sheetViews>
    <sheetView workbookViewId="0">
      <selection activeCell="E28" sqref="E28"/>
    </sheetView>
  </sheetViews>
  <sheetFormatPr defaultRowHeight="15" x14ac:dyDescent="0.25"/>
  <cols>
    <col min="1" max="1" width="24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8" width="7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188</v>
      </c>
      <c r="I1" t="s">
        <v>185</v>
      </c>
    </row>
    <row r="2" spans="1:9" x14ac:dyDescent="0.25">
      <c r="A2" t="s">
        <v>46</v>
      </c>
      <c r="B2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123</v>
      </c>
      <c r="C2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66</v>
      </c>
      <c r="D2" s="3">
        <f>IF(SUM(Table7121620[[#This Row],[takes]]) &gt; 0,Table7121620[[#This Row],[takes]]/SUM(Table7121620[takes]),0)</f>
        <v>0.39047619047619048</v>
      </c>
      <c r="E2" s="3">
        <f>IF(Table7121620[[#This Row],[takes]]&gt;0,Table7121620[[#This Row],[wins]]/Table7121620[[#This Row],[takes]],0)</f>
        <v>0.53658536585365857</v>
      </c>
      <c r="G2">
        <v>1</v>
      </c>
      <c r="H2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f>
        <v>96</v>
      </c>
      <c r="I2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f>
        <v>157</v>
      </c>
    </row>
    <row r="3" spans="1:9" x14ac:dyDescent="0.25">
      <c r="A3" t="s">
        <v>65</v>
      </c>
      <c r="B3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72</v>
      </c>
      <c r="C3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32</v>
      </c>
      <c r="D3" s="3">
        <f>IF(SUM(Table7121620[[#This Row],[takes]]) &gt; 0,Table7121620[[#This Row],[takes]]/SUM(Table7121620[takes]),0)</f>
        <v>0.22857142857142856</v>
      </c>
      <c r="E3" s="3">
        <f>IF(Table7121620[[#This Row],[takes]]&gt;0,Table7121620[[#This Row],[wins]]/Table7121620[[#This Row],[takes]],0)</f>
        <v>0.44444444444444442</v>
      </c>
      <c r="G3">
        <v>2</v>
      </c>
      <c r="H3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f>
        <v>120</v>
      </c>
      <c r="I3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f>
        <v>87</v>
      </c>
    </row>
    <row r="4" spans="1:9" x14ac:dyDescent="0.25">
      <c r="A4" t="s">
        <v>34</v>
      </c>
      <c r="B4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120</v>
      </c>
      <c r="C4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58</v>
      </c>
      <c r="D4" s="3">
        <f>IF(SUM(Table7121620[[#This Row],[takes]]) &gt; 0,Table7121620[[#This Row],[takes]]/SUM(Table7121620[takes]),0)</f>
        <v>0.38095238095238093</v>
      </c>
      <c r="E4" s="3">
        <f>IF(Table7121620[[#This Row],[takes]]&gt;0,Table7121620[[#This Row],[wins]]/Table7121620[[#This Row],[takes]],0)</f>
        <v>0.48333333333333334</v>
      </c>
      <c r="G4">
        <v>3</v>
      </c>
      <c r="H4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f>
        <v>99</v>
      </c>
      <c r="I4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f>
        <v>71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66</v>
      </c>
      <c r="B7" s="2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67</v>
      </c>
      <c r="C7" s="2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35</v>
      </c>
      <c r="D7" s="16">
        <f>IF(SUM(Table8131721[[#This Row],[takes]]) &gt; 0,Table8131721[[#This Row],[takes]]/SUM(Table8131721[takes]),0)</f>
        <v>0.31455399061032863</v>
      </c>
      <c r="E7" s="16">
        <f>IF(Table8131721[[#This Row],[takes]]&gt;0,Table8131721[[#This Row],[wins]]/Table8131721[[#This Row],[takes]],0)</f>
        <v>0.52238805970149249</v>
      </c>
    </row>
    <row r="8" spans="1:9" x14ac:dyDescent="0.25">
      <c r="A8" t="s">
        <v>133</v>
      </c>
      <c r="B8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51</v>
      </c>
      <c r="C8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22</v>
      </c>
      <c r="D8" s="3">
        <f>IF(SUM(Table8131721[[#This Row],[takes]]) &gt; 0,Table8131721[[#This Row],[takes]]/SUM(Table8131721[takes]),0)</f>
        <v>0.23943661971830985</v>
      </c>
      <c r="E8" s="3">
        <f>IF(Table8131721[[#This Row],[takes]]&gt;0,Table8131721[[#This Row],[wins]]/Table8131721[[#This Row],[takes]],0)</f>
        <v>0.43137254901960786</v>
      </c>
    </row>
    <row r="9" spans="1:9" x14ac:dyDescent="0.25">
      <c r="A9" s="14" t="s">
        <v>35</v>
      </c>
      <c r="B9" s="14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95</v>
      </c>
      <c r="C9" s="14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54</v>
      </c>
      <c r="D9" s="17">
        <f>IF(SUM(Table8131721[[#This Row],[takes]]) &gt; 0,Table8131721[[#This Row],[takes]]/SUM(Table8131721[takes]),0)</f>
        <v>0.4460093896713615</v>
      </c>
      <c r="E9" s="17">
        <f>IF(Table8131721[[#This Row],[takes]]&gt;0,Table8131721[[#This Row],[wins]]/Table8131721[[#This Row],[takes]],0)</f>
        <v>0.56842105263157894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36</v>
      </c>
      <c r="B12" s="1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44</v>
      </c>
      <c r="C12" s="1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29</v>
      </c>
      <c r="D12" s="18">
        <f>IF(SUM(Table9141822[[#This Row],[takes]]) &gt; 0,Table9141822[[#This Row],[takes]]/SUM(Table9141822[takes]),0)</f>
        <v>0.31654676258992803</v>
      </c>
      <c r="E12" s="18">
        <f>IF(Table9141822[[#This Row],[takes]]&gt;0,Table9141822[[#This Row],[wins]]/Table9141822[[#This Row],[takes]],0)</f>
        <v>0.65909090909090906</v>
      </c>
    </row>
    <row r="13" spans="1:9" x14ac:dyDescent="0.25">
      <c r="A13" s="2" t="s">
        <v>134</v>
      </c>
      <c r="B13" s="2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51</v>
      </c>
      <c r="C13" s="2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24</v>
      </c>
      <c r="D13" s="16">
        <f>IF(SUM(Table9141822[[#This Row],[takes]]) &gt; 0,Table9141822[[#This Row],[takes]]/SUM(Table9141822[takes]),0)</f>
        <v>0.36690647482014388</v>
      </c>
      <c r="E13" s="16">
        <f>IF(Table9141822[[#This Row],[takes]]&gt;0,Table9141822[[#This Row],[wins]]/Table9141822[[#This Row],[takes]],0)</f>
        <v>0.47058823529411764</v>
      </c>
    </row>
    <row r="14" spans="1:9" x14ac:dyDescent="0.25">
      <c r="A14" s="15" t="s">
        <v>135</v>
      </c>
      <c r="B14" s="15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44</v>
      </c>
      <c r="C14" s="15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21</v>
      </c>
      <c r="D14" s="19">
        <f>IF(SUM(Table9141822[[#This Row],[takes]]) &gt; 0,Table9141822[[#This Row],[takes]]/SUM(Table9141822[takes]),0)</f>
        <v>0.31654676258992803</v>
      </c>
      <c r="E14" s="19">
        <f>IF(Table9141822[[#This Row],[takes]]&gt;0,Table9141822[[#This Row],[wins]]/Table9141822[[#This Row],[takes]],0)</f>
        <v>0.47727272727272729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136</v>
      </c>
      <c r="B17" s="2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44</v>
      </c>
      <c r="C17" s="2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27</v>
      </c>
      <c r="D17" s="16">
        <f>IF(SUM(Table10151923[[#This Row],[takes]]) &gt; 0,Table10151923[[#This Row],[takes]]/SUM(Table10151923[takes]),0)</f>
        <v>0.72131147540983609</v>
      </c>
      <c r="E17" s="16">
        <f>IF(Table10151923[[#This Row],[takes]]&gt;0,Table10151923[[#This Row],[wins]]/Table10151923[[#This Row],[takes]],0)</f>
        <v>0.61363636363636365</v>
      </c>
    </row>
    <row r="18" spans="1:5" x14ac:dyDescent="0.25">
      <c r="A18" s="2" t="s">
        <v>37</v>
      </c>
      <c r="B18" s="2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9</v>
      </c>
      <c r="C18" s="2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7</v>
      </c>
      <c r="D18" s="16">
        <f>IF(SUM(Table10151923[[#This Row],[takes]]) &gt; 0,Table10151923[[#This Row],[takes]]/SUM(Table10151923[takes]),0)</f>
        <v>0.14754098360655737</v>
      </c>
      <c r="E18" s="16">
        <f>IF(Table10151923[[#This Row],[takes]]&gt;0,Table10151923[[#This Row],[wins]]/Table10151923[[#This Row],[takes]],0)</f>
        <v>0.77777777777777779</v>
      </c>
    </row>
    <row r="19" spans="1:5" x14ac:dyDescent="0.25">
      <c r="A19" s="14" t="s">
        <v>137</v>
      </c>
      <c r="B19" s="14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8</v>
      </c>
      <c r="C19" s="14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6</v>
      </c>
      <c r="D19" s="17">
        <f>IF(SUM(Table10151923[[#This Row],[takes]]) &gt; 0,Table10151923[[#This Row],[takes]]/SUM(Table10151923[takes]),0)</f>
        <v>0.13114754098360656</v>
      </c>
      <c r="E19" s="17">
        <f>IF(Table10151923[[#This Row],[takes]]&gt;0,Table10151923[[#This Row],[wins]]/Table10151923[[#This Row],[takes]],0)</f>
        <v>0.75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</vt:lpstr>
      <vt:lpstr>0-statistics</vt:lpstr>
      <vt:lpstr>1</vt:lpstr>
      <vt:lpstr>1-statistics</vt:lpstr>
      <vt:lpstr>statistics</vt:lpstr>
      <vt:lpstr>paragon</vt:lpstr>
      <vt:lpstr>highlander</vt:lpstr>
      <vt:lpstr>druid</vt:lpstr>
      <vt:lpstr>oracle</vt:lpstr>
      <vt:lpstr>avatar</vt:lpstr>
      <vt:lpstr>shadow</vt:lpstr>
      <vt:lpstr>lightbringer</vt:lpstr>
      <vt:lpstr>avenger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2022-02-01T08:03:01Z</dcterms:modified>
</cp:coreProperties>
</file>