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0313D996-4688-4ECF-A732-FF8B60D4F0C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2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B18" i="7"/>
  <c r="B19" i="7"/>
  <c r="E19" i="7" s="1"/>
  <c r="B17" i="6"/>
  <c r="B18" i="6"/>
  <c r="B19" i="6"/>
  <c r="E19" i="6" s="1"/>
  <c r="B17" i="5"/>
  <c r="B18" i="5"/>
  <c r="B19" i="5"/>
  <c r="E19" i="5" s="1"/>
  <c r="B17" i="4"/>
  <c r="B18" i="4"/>
  <c r="D18" i="4" s="1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B8" i="1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D3" i="4" s="1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8" i="12"/>
  <c r="S5" i="12"/>
  <c r="V2" i="12" s="1"/>
  <c r="S7" i="12"/>
  <c r="S1" i="12"/>
  <c r="S4" i="12"/>
  <c r="P8" i="2"/>
  <c r="P7" i="2"/>
  <c r="P2" i="2"/>
  <c r="P1" i="2"/>
  <c r="P5" i="2"/>
  <c r="S5" i="2" s="1"/>
  <c r="P4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8" i="11"/>
  <c r="E7" i="11"/>
  <c r="E17" i="9"/>
  <c r="E17" i="7"/>
  <c r="E17" i="6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52" i="12" l="1"/>
  <c r="O27" i="12"/>
  <c r="O37" i="12"/>
  <c r="D19" i="4"/>
  <c r="O56" i="12"/>
  <c r="O40" i="12"/>
  <c r="O42" i="12"/>
  <c r="O44" i="12"/>
  <c r="O46" i="12"/>
  <c r="O48" i="12"/>
  <c r="V5" i="12"/>
  <c r="W5" i="12" s="1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4" i="12"/>
  <c r="W4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V3" i="12"/>
  <c r="W3" i="12" s="1"/>
  <c r="O8" i="12"/>
  <c r="O6" i="12"/>
  <c r="O4" i="12"/>
  <c r="O45" i="12"/>
  <c r="O57" i="12"/>
  <c r="O53" i="12"/>
  <c r="O49" i="12"/>
  <c r="V6" i="12"/>
  <c r="W6" i="12" s="1"/>
  <c r="S4" i="2"/>
  <c r="S3" i="2"/>
  <c r="T3" i="2" s="1"/>
  <c r="S6" i="2"/>
  <c r="T6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T4" i="2"/>
  <c r="T5" i="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<sst xmlns="http://schemas.openxmlformats.org/spreadsheetml/2006/main" count="5673" uniqueCount="368">
  <si>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</si>
  <si>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</si>
  <si>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</si>
  <si>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</si>
  <si>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</si>
  <si>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</si>
  <si>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</si>
  <si>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</si>
  <si>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</si>
  <si>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</si>
  <si>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</si>
  <si>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</si>
  <si>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</si>
  <si>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</si>
  <si>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</si>
  <si>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</si>
  <si>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</si>
  <si>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</si>
  <si>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</si>
  <si>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</si>
  <si>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</si>
  <si>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</si>
  <si>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</si>
  <si>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</si>
  <si>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</si>
  <si>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</si>
  <si>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</si>
  <si>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</si>
  <si>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</si>
  <si>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</si>
  <si>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</si>
  <si>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</si>
  <si>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</si>
  <si>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</si>
  <si>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</si>
  <si>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</si>
  <si>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</si>
  <si>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</si>
  <si>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</si>
  <si>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</si>
  <si>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</si>
  <si>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</si>
  <si>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</si>
  <si>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</si>
  <si>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</si>
  <si>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</si>
  <si>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</si>
  <si>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</si>
  <si>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</si>
  <si>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</si>
  <si>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</si>
  <si>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</si>
  <si>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</si>
  <si>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</si>
  <si>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</si>
  <si>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</si>
  <si>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</si>
  <si>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</si>
  <si>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</si>
  <si>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</si>
  <si>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</si>
  <si>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</si>
  <si>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</si>
  <si>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</si>
  <si>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</si>
  <si>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</si>
  <si>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</si>
  <si>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</si>
  <si>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</si>
  <si>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</si>
  <si>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</si>
  <si>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</si>
  <si>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</si>
  <si>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</si>
  <si>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</si>
  <si>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</si>
  <si>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</si>
  <si>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</si>
  <si>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</si>
  <si>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</si>
  <si>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</si>
  <si>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</si>
  <si>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</si>
  <si>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b3342980-04b3-11ec-a5bb-53febc6ba765</t>
  </si>
  <si>
    <t>22-counterattack</t>
  </si>
  <si>
    <t>23-breath-of-life</t>
  </si>
  <si>
    <t>bd923f40-04b6-11ec-a5bb-53febc6ba765</t>
  </si>
  <si>
    <t>33-lightning-strike</t>
  </si>
  <si>
    <t>792e96c0-04b9-11ec-a5bb-53febc6ba765</t>
  </si>
  <si>
    <t>12-heavy-shot</t>
  </si>
  <si>
    <t>6cd5be40-04bd-11ec-81f5-5558d03ce9a6</t>
  </si>
  <si>
    <t>32-thunderer</t>
  </si>
  <si>
    <t>41-decapitation</t>
  </si>
  <si>
    <t>12-poison-touch</t>
  </si>
  <si>
    <t>33-power-of-the-pack</t>
  </si>
  <si>
    <t>23-aura-of-light</t>
  </si>
  <si>
    <t>2e252160-04c0-11ec-81f5-5558d03ce9a6</t>
  </si>
  <si>
    <t>75268cf0-04c2-11ec-81f5-5558d03ce9a6</t>
  </si>
  <si>
    <t>bfaefc60-04c4-11ec-81f5-5558d03ce9a6</t>
  </si>
  <si>
    <t>22-cat-hook</t>
  </si>
  <si>
    <t>33-dark-shot</t>
  </si>
  <si>
    <t>43-oblivion</t>
  </si>
  <si>
    <t>8315a6c0-04c7-11ec-81f5-5558d03ce9a6</t>
  </si>
  <si>
    <t>21-aura-of-might</t>
  </si>
  <si>
    <t>a6b1cad0-04c9-11ec-81f5-5558d03ce9a6</t>
  </si>
  <si>
    <t>23-temporal-strike</t>
  </si>
  <si>
    <t>50f118a0-04cc-11ec-81f5-5558d03ce9a6</t>
  </si>
  <si>
    <t>878d6f10-04ce-11ec-81f5-5558d03ce9a6</t>
  </si>
  <si>
    <t>33-bandaging</t>
  </si>
  <si>
    <t>41-piercing-strike</t>
  </si>
  <si>
    <t>23-scorch</t>
  </si>
  <si>
    <t>32-elements-control</t>
  </si>
  <si>
    <t>42-dragon-spirit</t>
  </si>
  <si>
    <t>40e59100-04d3-11ec-81f5-5558d03ce9a6</t>
  </si>
  <si>
    <t>b43fada0-04d5-11ec-81f5-5558d03ce9a6</t>
  </si>
  <si>
    <t>31-volley</t>
  </si>
  <si>
    <t>e8c7ad90-04d8-11ec-92d4-db8882ed2b97</t>
  </si>
  <si>
    <t>eaf996d0-04da-11ec-92d4-db8882ed2b97</t>
  </si>
  <si>
    <t>13-sun-touch</t>
  </si>
  <si>
    <t>31-retribution</t>
  </si>
  <si>
    <t>2d047380-04de-11ec-92d4-db8882ed2b97</t>
  </si>
  <si>
    <t>4d1bdda0-04e0-11ec-92d4-db8882ed2b97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</si>
  <si>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</si>
  <si>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</si>
  <si>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</si>
  <si>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</si>
  <si>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</si>
  <si>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</si>
  <si>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</si>
  <si>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fab75950-04e3-11ec-92d4-db8882ed2b97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</si>
  <si>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</si>
  <si>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</si>
  <si>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</si>
  <si>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</si>
  <si>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</si>
  <si>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</si>
  <si>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</si>
  <si>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</si>
  <si>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</si>
  <si>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</si>
  <si>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</si>
  <si>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</si>
  <si>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</si>
  <si>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</si>
  <si>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</si>
  <si>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</si>
  <si>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</si>
  <si>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</si>
  <si>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</si>
  <si>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</si>
  <si>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</si>
  <si>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</si>
  <si>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</si>
  <si>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</si>
  <si>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</si>
  <si>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</si>
  <si>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</si>
  <si>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</si>
  <si>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</si>
  <si>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</si>
  <si>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</si>
  <si>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</si>
  <si>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</si>
  <si>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</si>
  <si>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</si>
  <si>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</si>
  <si>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</si>
  <si>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</si>
  <si>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</si>
  <si>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</si>
  <si>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</si>
  <si>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</si>
  <si>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</si>
  <si>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</si>
  <si>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</si>
  <si>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</si>
  <si>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</si>
  <si>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</si>
  <si>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d45a1ca0-04e5-11ec-92d4-db8882ed2b97</t>
  </si>
  <si>
    <t>9f0918a0-04e8-11ec-92d4-db8882ed2b97</t>
  </si>
  <si>
    <t>1df95d30-04eb-11ec-92d4-db8882ed2b97</t>
  </si>
  <si>
    <t>26ec1890-04ed-11ec-92d4-db8882ed2b97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</si>
  <si>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</si>
  <si>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</si>
  <si>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</si>
  <si>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</si>
  <si>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</si>
  <si>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</si>
  <si>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</si>
  <si>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</si>
  <si>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</si>
  <si>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</si>
  <si>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</si>
  <si>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</si>
  <si>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</si>
  <si>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</si>
  <si>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</si>
  <si>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</si>
  <si>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</si>
  <si>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</si>
  <si>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fcd35320-04f1-11ec-9a65-b9bb8b3a938a</t>
  </si>
  <si>
    <t>e1d35410-04f3-11ec-9a65-b9bb8b3a938a</t>
  </si>
  <si>
    <t>a3a60d70-04f5-11ec-9a65-b9bb8b3a938a</t>
  </si>
  <si>
    <t>6b0d7500-04f7-11ec-9a65-b9bb8b3a938a</t>
  </si>
  <si>
    <t>c3c81400-04f9-11ec-9a65-b9bb8b3a938a</t>
  </si>
  <si>
    <t>a79740a0-04fc-11ec-9a65-b9bb8b3a938a</t>
  </si>
  <si>
    <t>88e9fb90-04ff-11ec-9a65-b9bb8b3a938a</t>
  </si>
  <si>
    <t>10b69f40-0502-11ec-9a65-b9bb8b3a938a</t>
  </si>
  <si>
    <t>57265220-0504-11ec-9a65-b9bb8b3a938a</t>
  </si>
  <si>
    <t>d66070f0-0506-11ec-9a65-b9bb8b3a938a</t>
  </si>
  <si>
    <t>e3ff7650-0508-11ec-9a65-b9bb8b3a938a</t>
  </si>
  <si>
    <t>1692d230-050c-11ec-9a65-b9bb8b3a938a</t>
  </si>
  <si>
    <t>6fff8320-050e-11ec-9a65-b9bb8b3a938a</t>
  </si>
  <si>
    <t>62a651a0-0512-11ec-9a65-b9bb8b3a938a</t>
  </si>
  <si>
    <t>5e6f4cc0-0514-11ec-9a65-b9bb8b3a938a</t>
  </si>
  <si>
    <t>40de9b40-0517-11ec-9a65-b9bb8b3a938a</t>
  </si>
  <si>
    <t>76b0eaf0-0519-11ec-9a65-b9bb8b3a938a</t>
  </si>
  <si>
    <t>467049f0-051c-11ec-9a65-b9bb8b3a938a</t>
  </si>
  <si>
    <t>de88fc80-051e-11ec-9a65-b9bb8b3a938a</t>
  </si>
  <si>
    <t>4d368100-0521-11ec-9a65-b9bb8b3a938a</t>
  </si>
  <si>
    <t>23a1f1a0-0524-11ec-9a65-b9bb8b3a938a</t>
  </si>
  <si>
    <t>a29ca100-0527-11ec-9a65-b9bb8b3a938a</t>
  </si>
  <si>
    <t>bf8f87b0-052b-11ec-9a65-b9bb8b3a938a</t>
  </si>
  <si>
    <t>cc43def0-052d-11ec-9a65-b9bb8b3a938a</t>
  </si>
  <si>
    <t>c36ccfa0-0530-11ec-9a65-b9bb8b3a938a</t>
  </si>
  <si>
    <t>0adb06c0-0533-11ec-9a65-b9bb8b3a938a</t>
  </si>
  <si>
    <t>3e1582a0-0537-11ec-9a65-b9bb8b3a938a</t>
  </si>
  <si>
    <t>47dcd6a0-053a-11ec-9a65-b9bb8b3a938a</t>
  </si>
  <si>
    <t>c90fb830-053c-11ec-9a65-b9bb8b3a938a</t>
  </si>
  <si>
    <t>8925f480-053e-11ec-9a65-b9bb8b3a938a</t>
  </si>
  <si>
    <t>5c0c2b70-0540-11ec-9a65-b9bb8b3a938a</t>
  </si>
  <si>
    <t>8edf1dd0-0542-11ec-9a65-b9bb8b3a938a</t>
  </si>
  <si>
    <t>4d8f4500-0545-11ec-9a65-b9bb8b3a938a</t>
  </si>
  <si>
    <t>869177e0-0547-11ec-9a65-b9bb8b3a938a</t>
  </si>
  <si>
    <t>e2fee5b0-0549-11ec-9a65-b9bb8b3a938a</t>
  </si>
  <si>
    <t>7ba929e0-054c-11ec-9a65-b9bb8b3a938a</t>
  </si>
  <si>
    <t>d7f728d0-054e-11ec-9a65-b9bb8b3a938a</t>
  </si>
  <si>
    <t>8393bcb0-0551-11ec-9a65-b9bb8b3a938a</t>
  </si>
  <si>
    <t>b557e1b0-0554-11ec-9a65-b9bb8b3a938a</t>
  </si>
  <si>
    <t>81884d90-0557-11ec-9a65-b9bb8b3a938a</t>
  </si>
  <si>
    <t>554339a0-0559-11ec-9a65-b9bb8b3a938a</t>
  </si>
  <si>
    <t>c6b116a0-055b-11ec-9a65-b9bb8b3a938a</t>
  </si>
  <si>
    <t>1390b520-0561-11ec-9a65-b9bb8b3a938a</t>
  </si>
  <si>
    <t>b74486c0-0565-11ec-9a65-b9bb8b3a938a</t>
  </si>
  <si>
    <t>3d3a4790-0568-11ec-9a65-b9bb8b3a938a</t>
  </si>
  <si>
    <t>82a8f340-056c-11ec-9a65-b9bb8b3a938a</t>
  </si>
  <si>
    <t>6605fd20-056f-11ec-9a65-b9bb8b3a938a</t>
  </si>
  <si>
    <t>4a96f320-0572-11ec-9a65-b9bb8b3a938a</t>
  </si>
  <si>
    <t>aa762490-0573-11ec-9a65-b9bb8b3a938a</t>
  </si>
  <si>
    <t>5033c560-0577-11ec-9a65-b9bb8b3a938a</t>
  </si>
  <si>
    <t>60adfe40-0579-11ec-9a65-b9bb8b3a938a</t>
  </si>
  <si>
    <t>94a26630-057b-11ec-9a65-b9bb8b3a938a</t>
  </si>
  <si>
    <t>Min Crystals Per Battle</t>
  </si>
  <si>
    <t>Min Turns Count</t>
  </si>
  <si>
    <t>Max Crystals Per Battle</t>
  </si>
  <si>
    <t>Max Turns Count</t>
  </si>
  <si>
    <t>53e1bef0-0587-11ec-bf0e-7d27b423b9fe</t>
  </si>
  <si>
    <t>5568a5b0-058a-11ec-bf0e-7d27b423b9fe</t>
  </si>
  <si>
    <t>56ff7580-058e-11ec-bf0e-7d27b423b9fe</t>
  </si>
  <si>
    <t>70d45350-0592-11ec-bf0e-7d27b423b9fe</t>
  </si>
  <si>
    <t>ee978990-0594-11ec-bf0e-7d27b423b9fe</t>
  </si>
  <si>
    <t>40da6d60-0597-11ec-bf0e-7d27b423b9fe</t>
  </si>
  <si>
    <t>ad55cfa0-0599-11ec-bf0e-7d27b423b9fe</t>
  </si>
  <si>
    <t>57879570-0587-11ec-ad35-ef9fa4aa06d8</t>
  </si>
  <si>
    <t>17b5f0d0-058d-11ec-ad35-ef9fa4aa06d8</t>
  </si>
  <si>
    <t>a890ee30-0591-11ec-ad35-ef9fa4aa06d8</t>
  </si>
  <si>
    <t>f86d6e70-0595-11ec-ad35-ef9fa4aa06d8</t>
  </si>
  <si>
    <t>acf12f80-059b-11ec-ad35-ef9fa4aa06d8</t>
  </si>
  <si>
    <t>1ccfcf10-05a0-11ec-ad35-ef9fa4aa06d8</t>
  </si>
  <si>
    <t>b862f070-05a4-11ec-ad35-ef9fa4aa06d8</t>
  </si>
  <si>
    <t>62d4a9d0-05b0-11ec-8f96-cd3f59683396</t>
  </si>
  <si>
    <t>77a241d0-05b3-11ec-8f96-cd3f59683396</t>
  </si>
  <si>
    <t>1e1ee250-05b6-11ec-8f96-cd3f59683396</t>
  </si>
  <si>
    <t>d3578660-05b9-11ec-8f96-cd3f59683396</t>
  </si>
  <si>
    <t>a51c95e0-05bb-11ec-8f96-cd3f59683396</t>
  </si>
  <si>
    <t>9af586f0-05be-11ec-8f96-cd3f59683396</t>
  </si>
  <si>
    <t>66ecba60-05c1-11ec-8f96-cd3f59683396</t>
  </si>
  <si>
    <t>c0630840-05c3-11ec-8f96-cd3f59683396</t>
  </si>
  <si>
    <t>8e49d6b0-05c6-11ec-8f96-cd3f59683396</t>
  </si>
  <si>
    <t>e7abb230-05c8-11ec-8f96-cd3f59683396</t>
  </si>
  <si>
    <t>02d6edb0-05cc-11ec-8f96-cd3f59683396</t>
  </si>
  <si>
    <t>d10facb0-05ce-11ec-8f96-cd3f59683396</t>
  </si>
  <si>
    <t>2aacbc70-05d1-11ec-8f96-cd3f59683396</t>
  </si>
  <si>
    <t>24161cb0-05d3-11ec-8f96-cd3f59683396</t>
  </si>
  <si>
    <t>3d835480-05d6-11ec-8f96-cd3f59683396</t>
  </si>
  <si>
    <t>9851b850-05d8-11ec-8f96-cd3f59683396</t>
  </si>
  <si>
    <t>14b1f140-05dd-11ec-8f96-cd3f59683396</t>
  </si>
  <si>
    <t>887c34d0-05df-11ec-8f96-cd3f59683396</t>
  </si>
  <si>
    <t>99003c40-05e2-11ec-8f96-cd3f59683396</t>
  </si>
  <si>
    <t>a3bda580-05e4-11ec-8f96-cd3f59683396</t>
  </si>
  <si>
    <t>5dff9290-05e6-11ec-8f96-cd3f59683396</t>
  </si>
  <si>
    <t>137ddd10-05e8-11ec-8f96-cd3f59683396</t>
  </si>
  <si>
    <t>ae776870-05ea-11ec-8f96-cd3f59683396</t>
  </si>
  <si>
    <t>7f1a37b0-05ef-11ec-8f96-cd3f59683396</t>
  </si>
  <si>
    <t>d1a7eab0-05f2-11ec-8f96-cd3f59683396</t>
  </si>
  <si>
    <t>973d9f80-05f4-11ec-8f96-cd3f59683396</t>
  </si>
  <si>
    <t>f32cdfd0-05fa-11ec-8f96-cd3f59683396</t>
  </si>
  <si>
    <t>e6d8f3e0-05ff-11ec-8f96-cd3f59683396</t>
  </si>
  <si>
    <t>daead600-0601-11ec-8f96-cd3f59683396</t>
  </si>
  <si>
    <t>85fe15a0-0604-11ec-8f96-cd3f59683396</t>
  </si>
  <si>
    <t>4a6360c0-0606-11ec-8f96-cd3f59683396</t>
  </si>
  <si>
    <t>61a26360-0608-11ec-8f96-cd3f59683396</t>
  </si>
  <si>
    <t>704798b0-060b-11ec-8f96-cd3f59683396</t>
  </si>
  <si>
    <t>9a482190-060e-11ec-8f96-cd3f59683396</t>
  </si>
  <si>
    <t>01648ba0-0611-11ec-8f96-cd3f59683396</t>
  </si>
  <si>
    <t>9e7330d0-0612-11ec-8f96-cd3f59683396</t>
  </si>
  <si>
    <t>71c202b0-0616-11ec-8f96-cd3f59683396</t>
  </si>
  <si>
    <t>59a1ae80-0619-11ec-8f96-cd3f59683396</t>
  </si>
  <si>
    <t>90c91170-061c-11ec-8f96-cd3f59683396</t>
  </si>
  <si>
    <t>282a81f0-061f-11ec-8f96-cd3f59683396</t>
  </si>
  <si>
    <t>6aee91f0-0621-11ec-8f96-cd3f59683396</t>
  </si>
  <si>
    <t>6164c9e0-0623-11ec-8f96-cd3f59683396</t>
  </si>
  <si>
    <t>7c61cd10-05b0-11ec-ac48-ed5eca8d24c5</t>
  </si>
  <si>
    <t>786cd2e0-05b5-11ec-ac48-ed5eca8d24c5</t>
  </si>
  <si>
    <t>70b16560-05bb-11ec-ac48-ed5eca8d24c5</t>
  </si>
  <si>
    <t>f4bbdeb0-05c2-11ec-ac48-ed5eca8d24c5</t>
  </si>
  <si>
    <t>7d874d60-05c8-11ec-ac48-ed5eca8d24c5</t>
  </si>
  <si>
    <t>2afe34a0-05cd-11ec-ac48-ed5eca8d24c5</t>
  </si>
  <si>
    <t>98f9edf0-05d2-11ec-ac48-ed5eca8d24c5</t>
  </si>
  <si>
    <t>b8933c80-05d6-11ec-ac48-ed5eca8d24c5</t>
  </si>
  <si>
    <t>f22d8c80-05df-11ec-ac48-ed5eca8d24c5</t>
  </si>
  <si>
    <t>78d39fa0-05e4-11ec-ac48-ed5eca8d24c5</t>
  </si>
  <si>
    <t>5e8f8ba0-05e8-11ec-ac48-ed5eca8d24c5</t>
  </si>
  <si>
    <t>28cb1a70-05ed-11ec-ac48-ed5eca8d24c5</t>
  </si>
  <si>
    <t>39d5ebd0-05f5-11ec-ac48-ed5eca8d24c5</t>
  </si>
  <si>
    <t>55a946d0-05fb-11ec-ac48-ed5eca8d24c5</t>
  </si>
  <si>
    <t>bba6e880-05ff-11ec-ac48-ed5eca8d24c5</t>
  </si>
  <si>
    <t>e580af80-0602-11ec-ac48-ed5eca8d24c5</t>
  </si>
  <si>
    <t>8d133760-0606-11ec-ac48-ed5eca8d24c5</t>
  </si>
  <si>
    <t>2fbf2b60-060a-11ec-ac48-ed5eca8d24c5</t>
  </si>
  <si>
    <t>adb594b0-060e-11ec-ac48-ed5eca8d24c5</t>
  </si>
  <si>
    <t>637e0030-0613-11ec-ac48-ed5eca8d24c5</t>
  </si>
  <si>
    <t>1b7b6990-0617-11ec-ac48-ed5eca8d24c5</t>
  </si>
  <si>
    <t>d32f2a50-061b-11ec-ac48-ed5eca8d24c5</t>
  </si>
  <si>
    <t>a235a420-061f-11ec-ac48-ed5eca8d24c5</t>
  </si>
  <si>
    <t>d2b87a10-0623-11ec-ac48-ed5eca8d24c5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</si>
  <si>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</si>
  <si>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</si>
  <si>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</si>
  <si>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</si>
  <si>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</si>
  <si>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</si>
  <si>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</si>
  <si>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</si>
  <si>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</si>
  <si>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</si>
  <si>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</si>
  <si>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</si>
  <si>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</si>
  <si>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</si>
  <si>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b7d307e0-0625-11ec-8f96-cd3f59683396</t>
  </si>
  <si>
    <t>65463080-0628-11ec-8f96-cd3f59683396</t>
  </si>
  <si>
    <t>e6a30840-062a-11ec-8f96-cd3f59683396</t>
  </si>
  <si>
    <t>e86c92c0-062c-11ec-8f96-cd3f59683396</t>
  </si>
  <si>
    <t>c0802a90-062e-11ec-8f96-cd3f59683396</t>
  </si>
  <si>
    <t>d2add870-0633-11ec-8f96-cd3f59683396</t>
  </si>
  <si>
    <t>5403d260-0636-11ec-8f96-cd3f59683396</t>
  </si>
  <si>
    <t>0984b4f0-0638-11ec-8f96-cd3f59683396</t>
  </si>
  <si>
    <t>cfb4fc10-0639-11ec-8f96-cd3f59683396</t>
  </si>
  <si>
    <t>7222e790-063b-11ec-8f96-cd3f59683396</t>
  </si>
  <si>
    <t>42260650-063e-11ec-8f96-cd3f59683396</t>
  </si>
  <si>
    <t>e3655ce0-063f-11ec-8f96-cd3f59683396</t>
  </si>
  <si>
    <t>8e7b28d0-0627-11ec-ac48-ed5eca8d24c5</t>
  </si>
  <si>
    <t>e75c3430-062c-11ec-ac48-ed5eca8d24c5</t>
  </si>
  <si>
    <t>9d775390-0631-11ec-ac48-ed5eca8d24c5</t>
  </si>
  <si>
    <t>acb42310-0636-11ec-ac48-ed5eca8d24c5</t>
  </si>
  <si>
    <t>898e1530-063b-11ec-ac48-ed5eca8d24c5</t>
  </si>
  <si>
    <t>0259dcc0-0640-11ec-ac48-ed5eca8d24c5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</si>
</sst>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137" totalsRowShown="0">
  <autoFilter ref="A1:AK137" xr:uid="{00000000-0009-0000-0100-000001000000}"/>
  <tableColumns count="37">
    <tableColumn id="1" xr3:uid="{00000000-0010-0000-0000-000001000000}" name="battle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1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0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39">
      <calculatedColumnFormula>IF(SUM(Table7[[#This Row],[takes]]) &gt; 0,Table7[[#This Row],[takes]]/SUM(Table7[takes]),0)</calculatedColumnFormula>
    </tableColumn>
    <tableColumn id="7" xr3:uid="{FBDA8D4C-951F-4B32-AA8D-F1B4A35AC2BC}" name="take-win-rate" dataDxfId="238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7" headerRowBorderDxfId="236" tableBorderDxfId="235" totalsRowBorderDxfId="234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3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2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1">
      <calculatedColumnFormula>IF(SUM(Table8[[#This Row],[takes]]) &gt; 0,Table8[[#This Row],[takes]]/SUM(Table8[takes]),0)</calculatedColumnFormula>
    </tableColumn>
    <tableColumn id="5" xr3:uid="{EBDCF172-80BC-41F1-9D53-618ADC3547F0}" name="take-win-rate" dataDxfId="230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29" headerRowBorderDxfId="228" tableBorderDxfId="227" totalsRowBorderDxfId="226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5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4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3">
      <calculatedColumnFormula>IF(SUM(Table9[[#This Row],[takes]]) &gt; 0,Table9[[#This Row],[takes]]/SUM(Table9[takes]),0)</calculatedColumnFormula>
    </tableColumn>
    <tableColumn id="5" xr3:uid="{2DDAA65F-690D-446E-8E9B-ACECABF193A6}" name="take-win-rate" dataDxfId="222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1" headerRowBorderDxfId="220" tableBorderDxfId="219" totalsRowBorderDxfId="218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7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6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5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4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17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16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15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3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2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1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10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9" headerRowBorderDxfId="208" tableBorderDxfId="207" totalsRowBorderDxfId="206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5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4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3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2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1" headerRowBorderDxfId="200" tableBorderDxfId="199" totalsRowBorderDxfId="198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7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6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5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4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3" headerRowBorderDxfId="192" tableBorderDxfId="191" totalsRowBorderDxfId="190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9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8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7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6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4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3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2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1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0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5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4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3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82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81" headerRowBorderDxfId="180" tableBorderDxfId="179" totalsRowBorderDxfId="178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7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6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5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4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3" headerRowBorderDxfId="172" tableBorderDxfId="171" totalsRowBorderDxfId="170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9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8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7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6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5" headerRowBorderDxfId="164" tableBorderDxfId="163" totalsRowBorderDxfId="162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61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60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9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8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2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1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7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6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5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54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53" headerRowBorderDxfId="152" tableBorderDxfId="151" totalsRowBorderDxfId="150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9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8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7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6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5" headerRowBorderDxfId="144" tableBorderDxfId="143" totalsRowBorderDxfId="142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41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40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9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8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7" headerRowBorderDxfId="136" tableBorderDxfId="135" totalsRowBorderDxfId="134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33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32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31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30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0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9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59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58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7" totalsRowDxfId="256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9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8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7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26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25" headerRowBorderDxfId="124" tableBorderDxfId="123" totalsRowBorderDxfId="122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21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20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9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8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7" headerRowBorderDxfId="116" tableBorderDxfId="115" totalsRowBorderDxfId="114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13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12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11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10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9" headerRowBorderDxfId="108" tableBorderDxfId="107" totalsRowBorderDxfId="106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105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104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103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102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8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7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101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100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9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98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97" headerRowBorderDxfId="96" tableBorderDxfId="95" totalsRowBorderDxfId="94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93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92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91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90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9" headerRowBorderDxfId="88" tableBorderDxfId="87" totalsRowBorderDxfId="86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85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84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83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82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81" headerRowBorderDxfId="80" tableBorderDxfId="79" totalsRowBorderDxfId="78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77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76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75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74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5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6" totalsRowShown="0">
  <autoFilter ref="R1:T6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5">
      <calculatedColumnFormula>Table6[[#This Row],[Think Time]]*$P$5/1000/60</calculatedColumnFormula>
    </tableColumn>
    <tableColumn id="3" xr3:uid="{9F104377-929D-4CA1-8022-5D02C13680D6}" name="Estimated Full Run Time (hours)" dataDxfId="254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73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72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71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70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69" headerRowBorderDxfId="68" tableBorderDxfId="67" totalsRowBorderDxfId="66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65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64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63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62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61" headerRowBorderDxfId="60" tableBorderDxfId="59" totalsRowBorderDxfId="58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57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56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55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54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53" headerRowBorderDxfId="52" tableBorderDxfId="51" totalsRowBorderDxfId="50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49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48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47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46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4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45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44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43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42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41" headerRowBorderDxfId="40" tableBorderDxfId="39" totalsRowBorderDxfId="38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37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36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35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34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33" headerRowBorderDxfId="32" tableBorderDxfId="31" totalsRowBorderDxfId="30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29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28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27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26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25" headerRowBorderDxfId="24" tableBorderDxfId="23" totalsRowBorderDxfId="22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21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20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19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18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2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1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0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38" totalsRowShown="0">
  <autoFilter ref="A1:BA38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3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2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1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0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49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48" totalsRowDxfId="247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6" totalsRowShown="0">
  <autoFilter ref="U1:W6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6">
      <calculatedColumnFormula>Table641[[#This Row],[Think Time]]*$S$5/1000/60</calculatedColumnFormula>
    </tableColumn>
    <tableColumn id="3" xr3:uid="{0FA5B76A-E646-4973-9E9A-8A991294D912}" name="Estimated Full Run Time (hours)" dataDxfId="245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4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3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2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7"/>
  <sheetViews>
    <sheetView topLeftCell="A73" workbookViewId="0">
      <selection activeCell="B147" sqref="B147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140</v>
      </c>
      <c r="AF1" t="s">
        <v>30</v>
      </c>
      <c r="AG1" t="s">
        <v>31</v>
      </c>
      <c r="AH1" t="s">
        <v>64</v>
      </c>
      <c r="AI1" t="s">
        <v>32</v>
      </c>
      <c r="AJ1" t="s">
        <v>348</v>
      </c>
      <c r="AK1" t="s">
        <v>349</v>
      </c>
    </row>
    <row r="2" spans="1:37" x14ac:dyDescent="0.25">
      <c r="A2" t="s">
        <v>83</v>
      </c>
      <c r="B2" t="s">
        <v>53</v>
      </c>
      <c r="C2">
        <v>3</v>
      </c>
      <c r="D2">
        <v>1</v>
      </c>
      <c r="E2">
        <v>1</v>
      </c>
      <c r="F2" t="s">
        <v>54</v>
      </c>
      <c r="G2" t="s">
        <v>84</v>
      </c>
      <c r="J2" t="s">
        <v>56</v>
      </c>
      <c r="K2">
        <v>1</v>
      </c>
      <c r="M2">
        <v>1</v>
      </c>
      <c r="N2" t="s">
        <v>68</v>
      </c>
      <c r="R2" t="s">
        <v>48</v>
      </c>
      <c r="S2">
        <v>1</v>
      </c>
      <c r="U2">
        <v>1</v>
      </c>
      <c r="V2" t="s">
        <v>49</v>
      </c>
      <c r="W2" t="s">
        <v>85</v>
      </c>
      <c r="Z2" t="s">
        <v>33</v>
      </c>
      <c r="AA2">
        <v>1</v>
      </c>
      <c r="AC2">
        <v>2</v>
      </c>
      <c r="AD2" t="s">
        <v>46</v>
      </c>
      <c r="AE2" t="s">
        <v>35</v>
      </c>
      <c r="AH2">
        <v>6</v>
      </c>
      <c r="AI2">
        <v>40</v>
      </c>
      <c r="AJ2">
        <v>30</v>
      </c>
      <c r="AK2">
        <v>2</v>
      </c>
    </row>
    <row r="3" spans="1:37" x14ac:dyDescent="0.25">
      <c r="A3" t="s">
        <v>86</v>
      </c>
      <c r="B3" t="s">
        <v>53</v>
      </c>
      <c r="C3">
        <v>2</v>
      </c>
      <c r="D3">
        <v>1</v>
      </c>
      <c r="E3">
        <v>2</v>
      </c>
      <c r="F3" t="s">
        <v>54</v>
      </c>
      <c r="G3" t="s">
        <v>55</v>
      </c>
      <c r="J3" t="s">
        <v>56</v>
      </c>
      <c r="K3">
        <v>1</v>
      </c>
      <c r="M3">
        <v>1</v>
      </c>
      <c r="N3" t="s">
        <v>68</v>
      </c>
      <c r="O3" t="s">
        <v>69</v>
      </c>
      <c r="P3" t="s">
        <v>87</v>
      </c>
      <c r="R3" t="s">
        <v>48</v>
      </c>
      <c r="S3">
        <v>1</v>
      </c>
      <c r="U3">
        <v>1</v>
      </c>
      <c r="V3" t="s">
        <v>49</v>
      </c>
      <c r="W3" t="s">
        <v>85</v>
      </c>
      <c r="Z3" t="s">
        <v>43</v>
      </c>
      <c r="AA3">
        <v>1</v>
      </c>
      <c r="AC3">
        <v>2</v>
      </c>
      <c r="AD3" t="s">
        <v>73</v>
      </c>
      <c r="AE3" t="s">
        <v>74</v>
      </c>
      <c r="AH3">
        <v>8</v>
      </c>
      <c r="AI3">
        <v>36</v>
      </c>
      <c r="AJ3">
        <v>30</v>
      </c>
      <c r="AK3">
        <v>2</v>
      </c>
    </row>
    <row r="4" spans="1:37" x14ac:dyDescent="0.25">
      <c r="A4" t="s">
        <v>88</v>
      </c>
      <c r="B4" t="s">
        <v>53</v>
      </c>
      <c r="C4">
        <v>3</v>
      </c>
      <c r="D4">
        <v>1</v>
      </c>
      <c r="E4">
        <v>1</v>
      </c>
      <c r="F4" t="s">
        <v>54</v>
      </c>
      <c r="G4" t="s">
        <v>55</v>
      </c>
      <c r="J4" t="s">
        <v>56</v>
      </c>
      <c r="K4">
        <v>1</v>
      </c>
      <c r="M4">
        <v>1</v>
      </c>
      <c r="N4" t="s">
        <v>68</v>
      </c>
      <c r="R4" t="s">
        <v>48</v>
      </c>
      <c r="S4">
        <v>1</v>
      </c>
      <c r="U4">
        <v>1</v>
      </c>
      <c r="V4" t="s">
        <v>49</v>
      </c>
      <c r="W4" t="s">
        <v>50</v>
      </c>
      <c r="X4" t="s">
        <v>51</v>
      </c>
      <c r="Z4" t="s">
        <v>45</v>
      </c>
      <c r="AA4">
        <v>1</v>
      </c>
      <c r="AC4">
        <v>1</v>
      </c>
      <c r="AD4" t="s">
        <v>89</v>
      </c>
      <c r="AH4">
        <v>5</v>
      </c>
      <c r="AI4">
        <v>37</v>
      </c>
      <c r="AJ4">
        <v>30</v>
      </c>
      <c r="AK4">
        <v>2</v>
      </c>
    </row>
    <row r="5" spans="1:37" x14ac:dyDescent="0.25">
      <c r="A5" t="s">
        <v>90</v>
      </c>
      <c r="B5" t="s">
        <v>53</v>
      </c>
      <c r="C5">
        <v>3</v>
      </c>
      <c r="D5">
        <v>1</v>
      </c>
      <c r="E5">
        <v>1</v>
      </c>
      <c r="F5" t="s">
        <v>54</v>
      </c>
      <c r="G5" t="s">
        <v>84</v>
      </c>
      <c r="J5" t="s">
        <v>56</v>
      </c>
      <c r="K5">
        <v>1</v>
      </c>
      <c r="M5">
        <v>1</v>
      </c>
      <c r="N5" t="s">
        <v>57</v>
      </c>
      <c r="O5" t="s">
        <v>69</v>
      </c>
      <c r="P5" t="s">
        <v>91</v>
      </c>
      <c r="Q5" t="s">
        <v>92</v>
      </c>
      <c r="R5" t="s">
        <v>48</v>
      </c>
      <c r="S5">
        <v>1</v>
      </c>
      <c r="U5">
        <v>1</v>
      </c>
      <c r="V5" t="s">
        <v>93</v>
      </c>
      <c r="W5" t="s">
        <v>85</v>
      </c>
      <c r="X5" t="s">
        <v>94</v>
      </c>
      <c r="Y5" t="s">
        <v>52</v>
      </c>
      <c r="Z5" t="s">
        <v>63</v>
      </c>
      <c r="AA5">
        <v>1</v>
      </c>
      <c r="AC5">
        <v>1</v>
      </c>
      <c r="AD5" t="s">
        <v>72</v>
      </c>
      <c r="AE5" t="s">
        <v>95</v>
      </c>
      <c r="AH5">
        <v>10</v>
      </c>
      <c r="AI5">
        <v>36</v>
      </c>
      <c r="AJ5">
        <v>30</v>
      </c>
      <c r="AK5">
        <v>2</v>
      </c>
    </row>
    <row r="6" spans="1:37" x14ac:dyDescent="0.25">
      <c r="A6" s="4" t="s">
        <v>96</v>
      </c>
      <c r="B6" t="s">
        <v>53</v>
      </c>
      <c r="C6">
        <v>3</v>
      </c>
      <c r="D6">
        <v>1</v>
      </c>
      <c r="E6">
        <v>1</v>
      </c>
      <c r="F6" t="s">
        <v>54</v>
      </c>
      <c r="J6" t="s">
        <v>56</v>
      </c>
      <c r="K6">
        <v>1</v>
      </c>
      <c r="M6">
        <v>1</v>
      </c>
      <c r="N6" t="s">
        <v>68</v>
      </c>
      <c r="O6" t="s">
        <v>69</v>
      </c>
      <c r="R6" t="s">
        <v>48</v>
      </c>
      <c r="S6">
        <v>1</v>
      </c>
      <c r="U6">
        <v>1</v>
      </c>
      <c r="V6" t="s">
        <v>49</v>
      </c>
      <c r="Z6" t="s">
        <v>38</v>
      </c>
      <c r="AA6">
        <v>1</v>
      </c>
      <c r="AB6">
        <v>1</v>
      </c>
      <c r="AC6">
        <v>2</v>
      </c>
      <c r="AD6" t="s">
        <v>67</v>
      </c>
      <c r="AE6" t="s">
        <v>40</v>
      </c>
      <c r="AH6">
        <v>5</v>
      </c>
      <c r="AI6">
        <v>30</v>
      </c>
      <c r="AJ6">
        <v>30</v>
      </c>
      <c r="AK6">
        <v>2</v>
      </c>
    </row>
    <row r="7" spans="1:37" x14ac:dyDescent="0.25">
      <c r="A7" t="s">
        <v>97</v>
      </c>
      <c r="B7" t="s">
        <v>33</v>
      </c>
      <c r="C7">
        <v>1</v>
      </c>
      <c r="E7">
        <v>1</v>
      </c>
      <c r="F7" t="s">
        <v>46</v>
      </c>
      <c r="G7" t="s">
        <v>35</v>
      </c>
      <c r="J7" t="s">
        <v>43</v>
      </c>
      <c r="K7">
        <v>1</v>
      </c>
      <c r="M7">
        <v>1</v>
      </c>
      <c r="N7" t="s">
        <v>73</v>
      </c>
      <c r="O7" t="s">
        <v>74</v>
      </c>
      <c r="P7" t="s">
        <v>75</v>
      </c>
      <c r="R7" t="s">
        <v>53</v>
      </c>
      <c r="S7">
        <v>1</v>
      </c>
      <c r="T7">
        <v>1</v>
      </c>
      <c r="U7">
        <v>1</v>
      </c>
      <c r="V7" t="s">
        <v>54</v>
      </c>
      <c r="W7" t="s">
        <v>84</v>
      </c>
      <c r="Z7" t="s">
        <v>56</v>
      </c>
      <c r="AA7">
        <v>1</v>
      </c>
      <c r="AC7">
        <v>1</v>
      </c>
      <c r="AD7" t="s">
        <v>68</v>
      </c>
      <c r="AE7" t="s">
        <v>69</v>
      </c>
      <c r="AH7">
        <v>5</v>
      </c>
      <c r="AI7">
        <v>30</v>
      </c>
      <c r="AJ7">
        <v>30</v>
      </c>
      <c r="AK7">
        <v>2</v>
      </c>
    </row>
    <row r="8" spans="1:37" x14ac:dyDescent="0.25">
      <c r="A8" t="s">
        <v>98</v>
      </c>
      <c r="B8" t="s">
        <v>33</v>
      </c>
      <c r="C8">
        <v>1</v>
      </c>
      <c r="E8">
        <v>1</v>
      </c>
      <c r="F8" t="s">
        <v>65</v>
      </c>
      <c r="G8" t="s">
        <v>35</v>
      </c>
      <c r="H8" t="s">
        <v>36</v>
      </c>
      <c r="J8" t="s">
        <v>45</v>
      </c>
      <c r="K8">
        <v>1</v>
      </c>
      <c r="M8">
        <v>1</v>
      </c>
      <c r="N8" t="s">
        <v>47</v>
      </c>
      <c r="O8" t="s">
        <v>99</v>
      </c>
      <c r="P8" t="s">
        <v>100</v>
      </c>
      <c r="Q8" t="s">
        <v>101</v>
      </c>
      <c r="R8" t="s">
        <v>53</v>
      </c>
      <c r="S8">
        <v>1</v>
      </c>
      <c r="T8">
        <v>1</v>
      </c>
      <c r="U8">
        <v>1</v>
      </c>
      <c r="V8" t="s">
        <v>54</v>
      </c>
      <c r="W8" t="s">
        <v>84</v>
      </c>
      <c r="Z8" t="s">
        <v>56</v>
      </c>
      <c r="AA8">
        <v>1</v>
      </c>
      <c r="AC8">
        <v>2</v>
      </c>
      <c r="AD8" t="s">
        <v>68</v>
      </c>
      <c r="AE8" t="s">
        <v>69</v>
      </c>
      <c r="AH8">
        <v>8</v>
      </c>
      <c r="AI8">
        <v>35</v>
      </c>
      <c r="AJ8">
        <v>30</v>
      </c>
      <c r="AK8">
        <v>2</v>
      </c>
    </row>
    <row r="9" spans="1:37" x14ac:dyDescent="0.25">
      <c r="A9" t="s">
        <v>102</v>
      </c>
      <c r="B9" t="s">
        <v>53</v>
      </c>
      <c r="C9">
        <v>2</v>
      </c>
      <c r="D9">
        <v>1</v>
      </c>
      <c r="E9">
        <v>1</v>
      </c>
      <c r="F9" t="s">
        <v>54</v>
      </c>
      <c r="J9" t="s">
        <v>56</v>
      </c>
      <c r="K9">
        <v>1</v>
      </c>
      <c r="M9">
        <v>1</v>
      </c>
      <c r="N9" t="s">
        <v>68</v>
      </c>
      <c r="R9" t="s">
        <v>33</v>
      </c>
      <c r="S9">
        <v>1</v>
      </c>
      <c r="U9">
        <v>1</v>
      </c>
      <c r="V9" t="s">
        <v>65</v>
      </c>
      <c r="W9" t="s">
        <v>35</v>
      </c>
      <c r="Z9" t="s">
        <v>63</v>
      </c>
      <c r="AA9">
        <v>1</v>
      </c>
      <c r="AC9">
        <v>1</v>
      </c>
      <c r="AD9" t="s">
        <v>72</v>
      </c>
      <c r="AE9" t="s">
        <v>103</v>
      </c>
      <c r="AH9">
        <v>3</v>
      </c>
      <c r="AI9">
        <v>28</v>
      </c>
      <c r="AJ9">
        <v>30</v>
      </c>
      <c r="AK9">
        <v>2</v>
      </c>
    </row>
    <row r="10" spans="1:37" x14ac:dyDescent="0.25">
      <c r="A10" t="s">
        <v>104</v>
      </c>
      <c r="B10" t="s">
        <v>53</v>
      </c>
      <c r="C10">
        <v>2</v>
      </c>
      <c r="D10">
        <v>1</v>
      </c>
      <c r="E10">
        <v>1</v>
      </c>
      <c r="F10" t="s">
        <v>54</v>
      </c>
      <c r="G10" t="s">
        <v>84</v>
      </c>
      <c r="J10" t="s">
        <v>56</v>
      </c>
      <c r="K10">
        <v>1</v>
      </c>
      <c r="M10">
        <v>2</v>
      </c>
      <c r="N10" t="s">
        <v>68</v>
      </c>
      <c r="R10" t="s">
        <v>33</v>
      </c>
      <c r="S10">
        <v>1</v>
      </c>
      <c r="U10">
        <v>1</v>
      </c>
      <c r="V10" t="s">
        <v>46</v>
      </c>
      <c r="W10" t="s">
        <v>35</v>
      </c>
      <c r="Z10" t="s">
        <v>38</v>
      </c>
      <c r="AA10">
        <v>2</v>
      </c>
      <c r="AB10">
        <v>1</v>
      </c>
      <c r="AC10">
        <v>1</v>
      </c>
      <c r="AD10" t="s">
        <v>67</v>
      </c>
      <c r="AE10" t="s">
        <v>105</v>
      </c>
      <c r="AH10">
        <v>6</v>
      </c>
      <c r="AI10">
        <v>35</v>
      </c>
      <c r="AJ10">
        <v>30</v>
      </c>
      <c r="AK10">
        <v>2</v>
      </c>
    </row>
    <row r="11" spans="1:37" x14ac:dyDescent="0.25">
      <c r="A11" t="s">
        <v>106</v>
      </c>
      <c r="B11" t="s">
        <v>53</v>
      </c>
      <c r="C11">
        <v>2</v>
      </c>
      <c r="D11">
        <v>1</v>
      </c>
      <c r="E11">
        <v>2</v>
      </c>
      <c r="F11" t="s">
        <v>54</v>
      </c>
      <c r="J11" t="s">
        <v>56</v>
      </c>
      <c r="K11">
        <v>1</v>
      </c>
      <c r="M11">
        <v>2</v>
      </c>
      <c r="N11" t="s">
        <v>68</v>
      </c>
      <c r="R11" t="s">
        <v>43</v>
      </c>
      <c r="S11">
        <v>1</v>
      </c>
      <c r="U11">
        <v>1</v>
      </c>
      <c r="V11" t="s">
        <v>73</v>
      </c>
      <c r="W11" t="s">
        <v>74</v>
      </c>
      <c r="Z11" t="s">
        <v>45</v>
      </c>
      <c r="AA11">
        <v>1</v>
      </c>
      <c r="AC11">
        <v>1</v>
      </c>
      <c r="AD11" t="s">
        <v>47</v>
      </c>
      <c r="AE11" t="s">
        <v>76</v>
      </c>
      <c r="AH11">
        <v>5</v>
      </c>
      <c r="AI11">
        <v>29</v>
      </c>
      <c r="AJ11">
        <v>30</v>
      </c>
      <c r="AK11">
        <v>2</v>
      </c>
    </row>
    <row r="12" spans="1:37" x14ac:dyDescent="0.25">
      <c r="A12" t="s">
        <v>107</v>
      </c>
      <c r="B12" t="s">
        <v>53</v>
      </c>
      <c r="C12">
        <v>2</v>
      </c>
      <c r="D12">
        <v>2</v>
      </c>
      <c r="E12">
        <v>1</v>
      </c>
      <c r="F12" t="s">
        <v>54</v>
      </c>
      <c r="G12" t="s">
        <v>84</v>
      </c>
      <c r="H12" t="s">
        <v>108</v>
      </c>
      <c r="I12" t="s">
        <v>109</v>
      </c>
      <c r="J12" t="s">
        <v>56</v>
      </c>
      <c r="K12">
        <v>1</v>
      </c>
      <c r="M12">
        <v>1</v>
      </c>
      <c r="N12" t="s">
        <v>57</v>
      </c>
      <c r="R12" t="s">
        <v>43</v>
      </c>
      <c r="S12">
        <v>1</v>
      </c>
      <c r="U12">
        <v>3</v>
      </c>
      <c r="V12" t="s">
        <v>73</v>
      </c>
      <c r="W12" t="s">
        <v>110</v>
      </c>
      <c r="X12" t="s">
        <v>111</v>
      </c>
      <c r="Y12" t="s">
        <v>112</v>
      </c>
      <c r="Z12" t="s">
        <v>63</v>
      </c>
      <c r="AA12">
        <v>1</v>
      </c>
      <c r="AC12">
        <v>1</v>
      </c>
      <c r="AD12" t="s">
        <v>72</v>
      </c>
      <c r="AH12">
        <v>10</v>
      </c>
      <c r="AI12">
        <v>60</v>
      </c>
      <c r="AJ12">
        <v>30</v>
      </c>
      <c r="AK12">
        <v>2</v>
      </c>
    </row>
    <row r="13" spans="1:37" x14ac:dyDescent="0.25">
      <c r="A13" s="4" t="s">
        <v>113</v>
      </c>
      <c r="B13" t="s">
        <v>53</v>
      </c>
      <c r="C13">
        <v>3</v>
      </c>
      <c r="D13">
        <v>1</v>
      </c>
      <c r="E13">
        <v>1</v>
      </c>
      <c r="F13" t="s">
        <v>54</v>
      </c>
      <c r="G13" t="s">
        <v>84</v>
      </c>
      <c r="J13" t="s">
        <v>56</v>
      </c>
      <c r="K13">
        <v>1</v>
      </c>
      <c r="M13">
        <v>1</v>
      </c>
      <c r="N13" t="s">
        <v>68</v>
      </c>
      <c r="R13" t="s">
        <v>43</v>
      </c>
      <c r="S13">
        <v>1</v>
      </c>
      <c r="U13">
        <v>1</v>
      </c>
      <c r="V13" t="s">
        <v>73</v>
      </c>
      <c r="W13" t="s">
        <v>74</v>
      </c>
      <c r="Z13" t="s">
        <v>38</v>
      </c>
      <c r="AA13">
        <v>2</v>
      </c>
      <c r="AB13">
        <v>1</v>
      </c>
      <c r="AC13">
        <v>2</v>
      </c>
      <c r="AD13" t="s">
        <v>67</v>
      </c>
      <c r="AE13" t="s">
        <v>40</v>
      </c>
      <c r="AH13">
        <v>7</v>
      </c>
      <c r="AI13">
        <v>34</v>
      </c>
      <c r="AJ13">
        <v>30</v>
      </c>
      <c r="AK13">
        <v>2</v>
      </c>
    </row>
    <row r="14" spans="1:37" x14ac:dyDescent="0.25">
      <c r="A14" t="s">
        <v>114</v>
      </c>
      <c r="B14" t="s">
        <v>53</v>
      </c>
      <c r="C14">
        <v>3</v>
      </c>
      <c r="D14">
        <v>1</v>
      </c>
      <c r="E14">
        <v>1</v>
      </c>
      <c r="F14" t="s">
        <v>54</v>
      </c>
      <c r="G14" t="s">
        <v>84</v>
      </c>
      <c r="J14" t="s">
        <v>56</v>
      </c>
      <c r="K14">
        <v>1</v>
      </c>
      <c r="M14">
        <v>1</v>
      </c>
      <c r="N14" t="s">
        <v>68</v>
      </c>
      <c r="R14" t="s">
        <v>45</v>
      </c>
      <c r="S14">
        <v>1</v>
      </c>
      <c r="U14">
        <v>1</v>
      </c>
      <c r="V14" t="s">
        <v>47</v>
      </c>
      <c r="W14" t="s">
        <v>76</v>
      </c>
      <c r="X14" t="s">
        <v>115</v>
      </c>
      <c r="Z14" t="s">
        <v>63</v>
      </c>
      <c r="AA14">
        <v>1</v>
      </c>
      <c r="AC14">
        <v>1</v>
      </c>
      <c r="AD14" t="s">
        <v>72</v>
      </c>
      <c r="AH14">
        <v>5</v>
      </c>
      <c r="AI14">
        <v>29</v>
      </c>
      <c r="AJ14">
        <v>30</v>
      </c>
      <c r="AK14">
        <v>2</v>
      </c>
    </row>
    <row r="15" spans="1:37" x14ac:dyDescent="0.25">
      <c r="A15" t="s">
        <v>116</v>
      </c>
      <c r="B15" t="s">
        <v>53</v>
      </c>
      <c r="C15">
        <v>1</v>
      </c>
      <c r="D15">
        <v>1</v>
      </c>
      <c r="E15">
        <v>1</v>
      </c>
      <c r="F15" t="s">
        <v>54</v>
      </c>
      <c r="J15" t="s">
        <v>56</v>
      </c>
      <c r="K15">
        <v>1</v>
      </c>
      <c r="M15">
        <v>1</v>
      </c>
      <c r="N15" t="s">
        <v>68</v>
      </c>
      <c r="O15" t="s">
        <v>69</v>
      </c>
      <c r="P15" t="s">
        <v>91</v>
      </c>
      <c r="R15" t="s">
        <v>45</v>
      </c>
      <c r="S15">
        <v>1</v>
      </c>
      <c r="U15">
        <v>1</v>
      </c>
      <c r="V15" t="s">
        <v>89</v>
      </c>
      <c r="W15" t="s">
        <v>76</v>
      </c>
      <c r="Z15" t="s">
        <v>38</v>
      </c>
      <c r="AA15">
        <v>1</v>
      </c>
      <c r="AB15">
        <v>1</v>
      </c>
      <c r="AC15">
        <v>1</v>
      </c>
      <c r="AD15" t="s">
        <v>67</v>
      </c>
      <c r="AH15">
        <v>3</v>
      </c>
      <c r="AI15">
        <v>26</v>
      </c>
      <c r="AJ15">
        <v>30</v>
      </c>
      <c r="AK15">
        <v>2</v>
      </c>
    </row>
    <row r="16" spans="1:37" x14ac:dyDescent="0.25">
      <c r="A16" t="s">
        <v>117</v>
      </c>
      <c r="B16" t="s">
        <v>53</v>
      </c>
      <c r="C16">
        <v>2</v>
      </c>
      <c r="D16">
        <v>1</v>
      </c>
      <c r="E16">
        <v>1</v>
      </c>
      <c r="F16" t="s">
        <v>54</v>
      </c>
      <c r="G16" t="s">
        <v>55</v>
      </c>
      <c r="J16" t="s">
        <v>56</v>
      </c>
      <c r="K16">
        <v>1</v>
      </c>
      <c r="M16">
        <v>2</v>
      </c>
      <c r="N16" t="s">
        <v>68</v>
      </c>
      <c r="R16" t="s">
        <v>63</v>
      </c>
      <c r="S16">
        <v>1</v>
      </c>
      <c r="U16">
        <v>2</v>
      </c>
      <c r="V16" t="s">
        <v>118</v>
      </c>
      <c r="W16" t="s">
        <v>95</v>
      </c>
      <c r="X16" t="s">
        <v>119</v>
      </c>
      <c r="Z16" t="s">
        <v>38</v>
      </c>
      <c r="AA16">
        <v>1</v>
      </c>
      <c r="AB16">
        <v>3</v>
      </c>
      <c r="AC16">
        <v>1</v>
      </c>
      <c r="AD16" t="s">
        <v>67</v>
      </c>
      <c r="AE16" t="s">
        <v>40</v>
      </c>
      <c r="AH16">
        <v>9</v>
      </c>
      <c r="AI16">
        <v>43</v>
      </c>
      <c r="AJ16">
        <v>30</v>
      </c>
      <c r="AK16">
        <v>2</v>
      </c>
    </row>
    <row r="17" spans="1:37" x14ac:dyDescent="0.25">
      <c r="A17" t="s">
        <v>120</v>
      </c>
      <c r="B17" t="s">
        <v>56</v>
      </c>
      <c r="C17">
        <v>1</v>
      </c>
      <c r="E17">
        <v>1</v>
      </c>
      <c r="F17" t="s">
        <v>68</v>
      </c>
      <c r="G17" t="s">
        <v>69</v>
      </c>
      <c r="H17" t="s">
        <v>91</v>
      </c>
      <c r="J17" t="s">
        <v>33</v>
      </c>
      <c r="K17">
        <v>1</v>
      </c>
      <c r="M17">
        <v>1</v>
      </c>
      <c r="N17" t="s">
        <v>65</v>
      </c>
      <c r="O17" t="s">
        <v>35</v>
      </c>
      <c r="P17" t="s">
        <v>36</v>
      </c>
      <c r="R17" t="s">
        <v>53</v>
      </c>
      <c r="S17">
        <v>1</v>
      </c>
      <c r="T17">
        <v>1</v>
      </c>
      <c r="U17">
        <v>2</v>
      </c>
      <c r="V17" t="s">
        <v>54</v>
      </c>
      <c r="Z17" t="s">
        <v>48</v>
      </c>
      <c r="AA17">
        <v>1</v>
      </c>
      <c r="AC17">
        <v>1</v>
      </c>
      <c r="AD17" t="s">
        <v>49</v>
      </c>
      <c r="AE17" t="s">
        <v>71</v>
      </c>
      <c r="AH17">
        <v>6</v>
      </c>
      <c r="AI17">
        <v>28</v>
      </c>
      <c r="AJ17">
        <v>30</v>
      </c>
      <c r="AK17">
        <v>2</v>
      </c>
    </row>
    <row r="18" spans="1:37" x14ac:dyDescent="0.25">
      <c r="A18" t="s">
        <v>121</v>
      </c>
      <c r="B18" t="s">
        <v>53</v>
      </c>
      <c r="C18">
        <v>3</v>
      </c>
      <c r="D18">
        <v>1</v>
      </c>
      <c r="E18">
        <v>1</v>
      </c>
      <c r="F18" t="s">
        <v>54</v>
      </c>
      <c r="G18" t="s">
        <v>84</v>
      </c>
      <c r="H18" t="s">
        <v>122</v>
      </c>
      <c r="I18" t="s">
        <v>109</v>
      </c>
      <c r="J18" t="s">
        <v>48</v>
      </c>
      <c r="K18">
        <v>1</v>
      </c>
      <c r="M18">
        <v>1</v>
      </c>
      <c r="N18" t="s">
        <v>49</v>
      </c>
      <c r="R18" t="s">
        <v>56</v>
      </c>
      <c r="S18">
        <v>1</v>
      </c>
      <c r="U18">
        <v>2</v>
      </c>
      <c r="V18" t="s">
        <v>68</v>
      </c>
      <c r="Z18" t="s">
        <v>43</v>
      </c>
      <c r="AA18">
        <v>1</v>
      </c>
      <c r="AC18">
        <v>1</v>
      </c>
      <c r="AD18" t="s">
        <v>73</v>
      </c>
      <c r="AE18" t="s">
        <v>74</v>
      </c>
      <c r="AH18">
        <v>7</v>
      </c>
      <c r="AI18">
        <v>47</v>
      </c>
      <c r="AJ18">
        <v>30</v>
      </c>
      <c r="AK18">
        <v>2</v>
      </c>
    </row>
    <row r="19" spans="1:37" x14ac:dyDescent="0.25">
      <c r="A19" t="s">
        <v>129</v>
      </c>
      <c r="B19" t="s">
        <v>53</v>
      </c>
      <c r="C19">
        <v>2</v>
      </c>
      <c r="D19">
        <v>1</v>
      </c>
      <c r="E19">
        <v>1</v>
      </c>
      <c r="F19" t="s">
        <v>54</v>
      </c>
      <c r="G19" t="s">
        <v>84</v>
      </c>
      <c r="J19" t="s">
        <v>48</v>
      </c>
      <c r="K19">
        <v>1</v>
      </c>
      <c r="M19">
        <v>1</v>
      </c>
      <c r="N19" t="s">
        <v>49</v>
      </c>
      <c r="O19" t="s">
        <v>71</v>
      </c>
      <c r="R19" t="s">
        <v>56</v>
      </c>
      <c r="S19">
        <v>1</v>
      </c>
      <c r="U19">
        <v>1</v>
      </c>
      <c r="V19" t="s">
        <v>68</v>
      </c>
      <c r="Z19" t="s">
        <v>45</v>
      </c>
      <c r="AA19">
        <v>1</v>
      </c>
      <c r="AC19">
        <v>1</v>
      </c>
      <c r="AD19" t="s">
        <v>47</v>
      </c>
      <c r="AH19">
        <v>3</v>
      </c>
      <c r="AI19">
        <v>25</v>
      </c>
      <c r="AJ19">
        <v>30</v>
      </c>
      <c r="AK19">
        <v>2</v>
      </c>
    </row>
    <row r="20" spans="1:37" x14ac:dyDescent="0.25">
      <c r="A20" t="s">
        <v>178</v>
      </c>
      <c r="B20" t="s">
        <v>53</v>
      </c>
      <c r="C20">
        <v>2</v>
      </c>
      <c r="D20">
        <v>1</v>
      </c>
      <c r="E20">
        <v>1</v>
      </c>
      <c r="F20" t="s">
        <v>54</v>
      </c>
      <c r="G20" t="s">
        <v>55</v>
      </c>
      <c r="J20" t="s">
        <v>48</v>
      </c>
      <c r="K20">
        <v>1</v>
      </c>
      <c r="M20">
        <v>1</v>
      </c>
      <c r="N20" t="s">
        <v>49</v>
      </c>
      <c r="O20" t="s">
        <v>50</v>
      </c>
      <c r="P20" t="s">
        <v>51</v>
      </c>
      <c r="R20" t="s">
        <v>56</v>
      </c>
      <c r="S20">
        <v>1</v>
      </c>
      <c r="U20">
        <v>1</v>
      </c>
      <c r="V20" t="s">
        <v>68</v>
      </c>
      <c r="W20" t="s">
        <v>69</v>
      </c>
      <c r="Z20" t="s">
        <v>63</v>
      </c>
      <c r="AA20">
        <v>1</v>
      </c>
      <c r="AC20">
        <v>1</v>
      </c>
      <c r="AD20" t="s">
        <v>72</v>
      </c>
      <c r="AH20">
        <v>5</v>
      </c>
      <c r="AI20">
        <v>34</v>
      </c>
      <c r="AJ20">
        <v>30</v>
      </c>
      <c r="AK20">
        <v>2</v>
      </c>
    </row>
    <row r="21" spans="1:37" x14ac:dyDescent="0.25">
      <c r="A21" t="s">
        <v>179</v>
      </c>
      <c r="B21" t="s">
        <v>56</v>
      </c>
      <c r="C21">
        <v>1</v>
      </c>
      <c r="E21">
        <v>1</v>
      </c>
      <c r="F21" t="s">
        <v>141</v>
      </c>
      <c r="G21" t="s">
        <v>69</v>
      </c>
      <c r="J21" t="s">
        <v>38</v>
      </c>
      <c r="K21">
        <v>3</v>
      </c>
      <c r="L21">
        <v>1</v>
      </c>
      <c r="M21">
        <v>1</v>
      </c>
      <c r="N21" t="s">
        <v>173</v>
      </c>
      <c r="R21" t="s">
        <v>53</v>
      </c>
      <c r="S21">
        <v>2</v>
      </c>
      <c r="T21">
        <v>1</v>
      </c>
      <c r="U21">
        <v>1</v>
      </c>
      <c r="V21" t="s">
        <v>54</v>
      </c>
      <c r="Z21" t="s">
        <v>48</v>
      </c>
      <c r="AA21">
        <v>1</v>
      </c>
      <c r="AC21">
        <v>1</v>
      </c>
      <c r="AD21" t="s">
        <v>49</v>
      </c>
      <c r="AE21" t="s">
        <v>50</v>
      </c>
      <c r="AH21">
        <v>5</v>
      </c>
      <c r="AI21">
        <v>30</v>
      </c>
      <c r="AJ21">
        <v>30</v>
      </c>
      <c r="AK21">
        <v>2</v>
      </c>
    </row>
    <row r="22" spans="1:37" x14ac:dyDescent="0.25">
      <c r="A22" t="s">
        <v>180</v>
      </c>
      <c r="B22" t="s">
        <v>33</v>
      </c>
      <c r="C22">
        <v>1</v>
      </c>
      <c r="E22">
        <v>1</v>
      </c>
      <c r="F22" t="s">
        <v>46</v>
      </c>
      <c r="G22" t="s">
        <v>35</v>
      </c>
      <c r="J22" t="s">
        <v>43</v>
      </c>
      <c r="K22">
        <v>1</v>
      </c>
      <c r="M22">
        <v>1</v>
      </c>
      <c r="N22" t="s">
        <v>73</v>
      </c>
      <c r="O22" t="s">
        <v>74</v>
      </c>
      <c r="R22" t="s">
        <v>53</v>
      </c>
      <c r="S22">
        <v>1</v>
      </c>
      <c r="T22">
        <v>1</v>
      </c>
      <c r="U22">
        <v>2</v>
      </c>
      <c r="V22" t="s">
        <v>54</v>
      </c>
      <c r="Z22" t="s">
        <v>48</v>
      </c>
      <c r="AA22">
        <v>1</v>
      </c>
      <c r="AC22">
        <v>1</v>
      </c>
      <c r="AD22" t="s">
        <v>49</v>
      </c>
      <c r="AE22" t="s">
        <v>85</v>
      </c>
      <c r="AH22">
        <v>4</v>
      </c>
      <c r="AI22">
        <v>25</v>
      </c>
      <c r="AJ22">
        <v>30</v>
      </c>
      <c r="AK22">
        <v>2</v>
      </c>
    </row>
    <row r="23" spans="1:37" x14ac:dyDescent="0.25">
      <c r="A23" t="s">
        <v>181</v>
      </c>
      <c r="B23" t="s">
        <v>33</v>
      </c>
      <c r="C23">
        <v>1</v>
      </c>
      <c r="E23">
        <v>1</v>
      </c>
      <c r="F23" t="s">
        <v>46</v>
      </c>
      <c r="G23" t="s">
        <v>35</v>
      </c>
      <c r="J23" t="s">
        <v>45</v>
      </c>
      <c r="K23">
        <v>1</v>
      </c>
      <c r="M23">
        <v>1</v>
      </c>
      <c r="N23" t="s">
        <v>89</v>
      </c>
      <c r="O23" t="s">
        <v>76</v>
      </c>
      <c r="P23" t="s">
        <v>100</v>
      </c>
      <c r="R23" t="s">
        <v>53</v>
      </c>
      <c r="S23">
        <v>1</v>
      </c>
      <c r="T23">
        <v>1</v>
      </c>
      <c r="U23">
        <v>1</v>
      </c>
      <c r="V23" t="s">
        <v>54</v>
      </c>
      <c r="Z23" t="s">
        <v>48</v>
      </c>
      <c r="AA23">
        <v>1</v>
      </c>
      <c r="AC23">
        <v>1</v>
      </c>
      <c r="AD23" t="s">
        <v>93</v>
      </c>
      <c r="AE23" t="s">
        <v>71</v>
      </c>
      <c r="AH23">
        <v>4</v>
      </c>
      <c r="AI23">
        <v>28</v>
      </c>
      <c r="AJ23">
        <v>30</v>
      </c>
      <c r="AK23">
        <v>2</v>
      </c>
    </row>
    <row r="24" spans="1:37" x14ac:dyDescent="0.25">
      <c r="A24" t="s">
        <v>200</v>
      </c>
      <c r="B24" t="s">
        <v>53</v>
      </c>
      <c r="C24">
        <v>2</v>
      </c>
      <c r="D24">
        <v>1</v>
      </c>
      <c r="E24">
        <v>1</v>
      </c>
      <c r="F24" t="s">
        <v>54</v>
      </c>
      <c r="G24" t="s">
        <v>84</v>
      </c>
      <c r="J24" t="s">
        <v>48</v>
      </c>
      <c r="K24">
        <v>1</v>
      </c>
      <c r="M24">
        <v>1</v>
      </c>
      <c r="N24" t="s">
        <v>49</v>
      </c>
      <c r="O24" t="s">
        <v>71</v>
      </c>
      <c r="P24" t="s">
        <v>148</v>
      </c>
      <c r="R24" t="s">
        <v>33</v>
      </c>
      <c r="S24">
        <v>1</v>
      </c>
      <c r="U24">
        <v>1</v>
      </c>
      <c r="V24" t="s">
        <v>65</v>
      </c>
      <c r="Z24" t="s">
        <v>63</v>
      </c>
      <c r="AA24">
        <v>1</v>
      </c>
      <c r="AC24">
        <v>1</v>
      </c>
      <c r="AD24" t="s">
        <v>72</v>
      </c>
      <c r="AH24">
        <v>4</v>
      </c>
      <c r="AI24">
        <v>25</v>
      </c>
      <c r="AJ24">
        <v>30</v>
      </c>
      <c r="AK24">
        <v>2</v>
      </c>
    </row>
    <row r="25" spans="1:37" x14ac:dyDescent="0.25">
      <c r="A25" t="s">
        <v>201</v>
      </c>
      <c r="B25" t="s">
        <v>33</v>
      </c>
      <c r="C25">
        <v>1</v>
      </c>
      <c r="E25">
        <v>1</v>
      </c>
      <c r="F25" t="s">
        <v>46</v>
      </c>
      <c r="G25" t="s">
        <v>35</v>
      </c>
      <c r="J25" t="s">
        <v>38</v>
      </c>
      <c r="K25">
        <v>3</v>
      </c>
      <c r="L25">
        <v>1</v>
      </c>
      <c r="M25">
        <v>1</v>
      </c>
      <c r="N25" t="s">
        <v>173</v>
      </c>
      <c r="O25" t="s">
        <v>40</v>
      </c>
      <c r="R25" t="s">
        <v>53</v>
      </c>
      <c r="S25">
        <v>2</v>
      </c>
      <c r="T25">
        <v>1</v>
      </c>
      <c r="U25">
        <v>1</v>
      </c>
      <c r="V25" t="s">
        <v>54</v>
      </c>
      <c r="W25" t="s">
        <v>84</v>
      </c>
      <c r="Z25" t="s">
        <v>48</v>
      </c>
      <c r="AA25">
        <v>1</v>
      </c>
      <c r="AC25">
        <v>2</v>
      </c>
      <c r="AD25" t="s">
        <v>49</v>
      </c>
      <c r="AH25">
        <v>7</v>
      </c>
      <c r="AI25">
        <v>23</v>
      </c>
      <c r="AJ25">
        <v>30</v>
      </c>
      <c r="AK25">
        <v>2</v>
      </c>
    </row>
    <row r="26" spans="1:37" x14ac:dyDescent="0.25">
      <c r="A26" t="s">
        <v>202</v>
      </c>
      <c r="B26" t="s">
        <v>53</v>
      </c>
      <c r="C26">
        <v>2</v>
      </c>
      <c r="D26">
        <v>2</v>
      </c>
      <c r="E26">
        <v>1</v>
      </c>
      <c r="F26" t="s">
        <v>54</v>
      </c>
      <c r="J26" t="s">
        <v>48</v>
      </c>
      <c r="K26">
        <v>1</v>
      </c>
      <c r="M26">
        <v>1</v>
      </c>
      <c r="N26" t="s">
        <v>49</v>
      </c>
      <c r="O26" t="s">
        <v>71</v>
      </c>
      <c r="P26" t="s">
        <v>51</v>
      </c>
      <c r="R26" t="s">
        <v>43</v>
      </c>
      <c r="S26">
        <v>1</v>
      </c>
      <c r="U26">
        <v>1</v>
      </c>
      <c r="V26" t="s">
        <v>73</v>
      </c>
      <c r="W26" t="s">
        <v>74</v>
      </c>
      <c r="X26" t="s">
        <v>158</v>
      </c>
      <c r="Y26" t="s">
        <v>112</v>
      </c>
      <c r="Z26" t="s">
        <v>45</v>
      </c>
      <c r="AA26">
        <v>1</v>
      </c>
      <c r="AC26">
        <v>1</v>
      </c>
      <c r="AD26" t="s">
        <v>47</v>
      </c>
      <c r="AH26">
        <v>7</v>
      </c>
      <c r="AI26">
        <v>24</v>
      </c>
      <c r="AJ26">
        <v>30</v>
      </c>
      <c r="AK26">
        <v>2</v>
      </c>
    </row>
    <row r="27" spans="1:37" x14ac:dyDescent="0.25">
      <c r="A27" t="s">
        <v>203</v>
      </c>
      <c r="B27" t="s">
        <v>53</v>
      </c>
      <c r="C27">
        <v>2</v>
      </c>
      <c r="D27">
        <v>1</v>
      </c>
      <c r="E27">
        <v>1</v>
      </c>
      <c r="F27" t="s">
        <v>54</v>
      </c>
      <c r="G27" t="s">
        <v>84</v>
      </c>
      <c r="J27" t="s">
        <v>48</v>
      </c>
      <c r="K27">
        <v>1</v>
      </c>
      <c r="M27">
        <v>1</v>
      </c>
      <c r="N27" t="s">
        <v>49</v>
      </c>
      <c r="O27" t="s">
        <v>71</v>
      </c>
      <c r="R27" t="s">
        <v>43</v>
      </c>
      <c r="S27">
        <v>1</v>
      </c>
      <c r="U27">
        <v>2</v>
      </c>
      <c r="V27" t="s">
        <v>73</v>
      </c>
      <c r="W27" t="s">
        <v>74</v>
      </c>
      <c r="Z27" t="s">
        <v>63</v>
      </c>
      <c r="AA27">
        <v>1</v>
      </c>
      <c r="AC27">
        <v>1</v>
      </c>
      <c r="AD27" t="s">
        <v>72</v>
      </c>
      <c r="AH27">
        <v>5</v>
      </c>
      <c r="AI27">
        <v>32</v>
      </c>
      <c r="AJ27">
        <v>30</v>
      </c>
      <c r="AK27">
        <v>2</v>
      </c>
    </row>
    <row r="28" spans="1:37" x14ac:dyDescent="0.25">
      <c r="A28" t="s">
        <v>204</v>
      </c>
      <c r="B28" t="s">
        <v>53</v>
      </c>
      <c r="C28">
        <v>3</v>
      </c>
      <c r="D28">
        <v>1</v>
      </c>
      <c r="E28">
        <v>1</v>
      </c>
      <c r="F28" t="s">
        <v>54</v>
      </c>
      <c r="G28" t="s">
        <v>55</v>
      </c>
      <c r="J28" t="s">
        <v>48</v>
      </c>
      <c r="K28">
        <v>1</v>
      </c>
      <c r="M28">
        <v>1</v>
      </c>
      <c r="N28" t="s">
        <v>49</v>
      </c>
      <c r="O28" t="s">
        <v>71</v>
      </c>
      <c r="R28" t="s">
        <v>43</v>
      </c>
      <c r="S28">
        <v>1</v>
      </c>
      <c r="U28">
        <v>1</v>
      </c>
      <c r="V28" t="s">
        <v>73</v>
      </c>
      <c r="Z28" t="s">
        <v>38</v>
      </c>
      <c r="AA28">
        <v>1</v>
      </c>
      <c r="AB28">
        <v>1</v>
      </c>
      <c r="AC28">
        <v>1</v>
      </c>
      <c r="AD28" t="s">
        <v>67</v>
      </c>
      <c r="AE28" t="s">
        <v>40</v>
      </c>
      <c r="AH28">
        <v>5</v>
      </c>
      <c r="AI28">
        <v>39</v>
      </c>
      <c r="AJ28">
        <v>30</v>
      </c>
      <c r="AK28">
        <v>2</v>
      </c>
    </row>
    <row r="29" spans="1:37" x14ac:dyDescent="0.25">
      <c r="A29" t="s">
        <v>205</v>
      </c>
      <c r="B29" t="s">
        <v>53</v>
      </c>
      <c r="C29">
        <v>3</v>
      </c>
      <c r="D29">
        <v>1</v>
      </c>
      <c r="E29">
        <v>2</v>
      </c>
      <c r="F29" t="s">
        <v>54</v>
      </c>
      <c r="J29" t="s">
        <v>48</v>
      </c>
      <c r="K29">
        <v>1</v>
      </c>
      <c r="M29">
        <v>1</v>
      </c>
      <c r="N29" t="s">
        <v>49</v>
      </c>
      <c r="O29" t="s">
        <v>50</v>
      </c>
      <c r="R29" t="s">
        <v>45</v>
      </c>
      <c r="S29">
        <v>1</v>
      </c>
      <c r="U29">
        <v>3</v>
      </c>
      <c r="V29" t="s">
        <v>89</v>
      </c>
      <c r="W29" t="s">
        <v>162</v>
      </c>
      <c r="X29" t="s">
        <v>100</v>
      </c>
      <c r="Y29" t="s">
        <v>101</v>
      </c>
      <c r="Z29" t="s">
        <v>63</v>
      </c>
      <c r="AA29">
        <v>1</v>
      </c>
      <c r="AC29">
        <v>1</v>
      </c>
      <c r="AD29" t="s">
        <v>72</v>
      </c>
      <c r="AH29">
        <v>9</v>
      </c>
      <c r="AI29">
        <v>37</v>
      </c>
      <c r="AJ29">
        <v>30</v>
      </c>
      <c r="AK29">
        <v>2</v>
      </c>
    </row>
    <row r="30" spans="1:37" x14ac:dyDescent="0.25">
      <c r="A30" t="s">
        <v>206</v>
      </c>
      <c r="B30" t="s">
        <v>53</v>
      </c>
      <c r="C30">
        <v>1</v>
      </c>
      <c r="D30">
        <v>1</v>
      </c>
      <c r="E30">
        <v>1</v>
      </c>
      <c r="F30" t="s">
        <v>54</v>
      </c>
      <c r="G30" t="s">
        <v>84</v>
      </c>
      <c r="J30" t="s">
        <v>48</v>
      </c>
      <c r="K30">
        <v>1</v>
      </c>
      <c r="M30">
        <v>1</v>
      </c>
      <c r="N30" t="s">
        <v>49</v>
      </c>
      <c r="O30" t="s">
        <v>71</v>
      </c>
      <c r="P30" t="s">
        <v>148</v>
      </c>
      <c r="R30" t="s">
        <v>45</v>
      </c>
      <c r="S30">
        <v>1</v>
      </c>
      <c r="U30">
        <v>1</v>
      </c>
      <c r="V30" t="s">
        <v>47</v>
      </c>
      <c r="W30" t="s">
        <v>76</v>
      </c>
      <c r="Z30" t="s">
        <v>38</v>
      </c>
      <c r="AA30">
        <v>1</v>
      </c>
      <c r="AB30">
        <v>1</v>
      </c>
      <c r="AC30">
        <v>1</v>
      </c>
      <c r="AD30" t="s">
        <v>67</v>
      </c>
      <c r="AH30">
        <v>4</v>
      </c>
      <c r="AI30">
        <v>34</v>
      </c>
      <c r="AJ30">
        <v>30</v>
      </c>
      <c r="AK30">
        <v>2</v>
      </c>
    </row>
    <row r="31" spans="1:37" x14ac:dyDescent="0.25">
      <c r="A31" t="s">
        <v>207</v>
      </c>
      <c r="B31" t="s">
        <v>53</v>
      </c>
      <c r="C31">
        <v>3</v>
      </c>
      <c r="D31">
        <v>1</v>
      </c>
      <c r="E31">
        <v>2</v>
      </c>
      <c r="F31" t="s">
        <v>54</v>
      </c>
      <c r="J31" t="s">
        <v>48</v>
      </c>
      <c r="K31">
        <v>1</v>
      </c>
      <c r="M31">
        <v>1</v>
      </c>
      <c r="N31" t="s">
        <v>49</v>
      </c>
      <c r="O31" t="s">
        <v>71</v>
      </c>
      <c r="P31" t="s">
        <v>51</v>
      </c>
      <c r="R31" t="s">
        <v>63</v>
      </c>
      <c r="S31">
        <v>1</v>
      </c>
      <c r="U31">
        <v>1</v>
      </c>
      <c r="V31" t="s">
        <v>72</v>
      </c>
      <c r="Z31" t="s">
        <v>38</v>
      </c>
      <c r="AA31">
        <v>1</v>
      </c>
      <c r="AB31">
        <v>1</v>
      </c>
      <c r="AC31">
        <v>1</v>
      </c>
      <c r="AD31" t="s">
        <v>67</v>
      </c>
      <c r="AH31">
        <v>5</v>
      </c>
      <c r="AI31">
        <v>33</v>
      </c>
      <c r="AJ31">
        <v>30</v>
      </c>
      <c r="AK31">
        <v>2</v>
      </c>
    </row>
    <row r="32" spans="1:37" x14ac:dyDescent="0.25">
      <c r="A32" t="s">
        <v>208</v>
      </c>
      <c r="B32" t="s">
        <v>53</v>
      </c>
      <c r="C32">
        <v>2</v>
      </c>
      <c r="D32">
        <v>1</v>
      </c>
      <c r="E32">
        <v>1</v>
      </c>
      <c r="F32" t="s">
        <v>54</v>
      </c>
      <c r="G32" t="s">
        <v>84</v>
      </c>
      <c r="J32" t="s">
        <v>33</v>
      </c>
      <c r="K32">
        <v>1</v>
      </c>
      <c r="M32">
        <v>1</v>
      </c>
      <c r="N32" t="s">
        <v>46</v>
      </c>
      <c r="R32" t="s">
        <v>56</v>
      </c>
      <c r="S32">
        <v>1</v>
      </c>
      <c r="U32">
        <v>1</v>
      </c>
      <c r="V32" t="s">
        <v>68</v>
      </c>
      <c r="W32" t="s">
        <v>69</v>
      </c>
      <c r="Z32" t="s">
        <v>48</v>
      </c>
      <c r="AA32">
        <v>1</v>
      </c>
      <c r="AC32">
        <v>1</v>
      </c>
      <c r="AD32" t="s">
        <v>49</v>
      </c>
      <c r="AH32">
        <v>3</v>
      </c>
      <c r="AI32">
        <v>33</v>
      </c>
      <c r="AJ32">
        <v>30</v>
      </c>
      <c r="AK32">
        <v>2</v>
      </c>
    </row>
    <row r="33" spans="1:37" x14ac:dyDescent="0.25">
      <c r="A33" t="s">
        <v>209</v>
      </c>
      <c r="B33" t="s">
        <v>53</v>
      </c>
      <c r="C33">
        <v>3</v>
      </c>
      <c r="D33">
        <v>1</v>
      </c>
      <c r="E33">
        <v>1</v>
      </c>
      <c r="F33" t="s">
        <v>54</v>
      </c>
      <c r="G33" t="s">
        <v>55</v>
      </c>
      <c r="J33" t="s">
        <v>33</v>
      </c>
      <c r="K33">
        <v>1</v>
      </c>
      <c r="M33">
        <v>2</v>
      </c>
      <c r="N33" t="s">
        <v>46</v>
      </c>
      <c r="O33" t="s">
        <v>35</v>
      </c>
      <c r="R33" t="s">
        <v>56</v>
      </c>
      <c r="S33">
        <v>1</v>
      </c>
      <c r="U33">
        <v>3</v>
      </c>
      <c r="V33" t="s">
        <v>68</v>
      </c>
      <c r="Z33" t="s">
        <v>43</v>
      </c>
      <c r="AA33">
        <v>1</v>
      </c>
      <c r="AC33">
        <v>1</v>
      </c>
      <c r="AD33" t="s">
        <v>73</v>
      </c>
      <c r="AE33" t="s">
        <v>74</v>
      </c>
      <c r="AF33" t="s">
        <v>111</v>
      </c>
      <c r="AH33">
        <v>9</v>
      </c>
      <c r="AI33">
        <v>27</v>
      </c>
      <c r="AJ33">
        <v>30</v>
      </c>
      <c r="AK33">
        <v>2</v>
      </c>
    </row>
    <row r="34" spans="1:37" x14ac:dyDescent="0.25">
      <c r="A34" t="s">
        <v>210</v>
      </c>
      <c r="B34" t="s">
        <v>56</v>
      </c>
      <c r="C34">
        <v>1</v>
      </c>
      <c r="E34">
        <v>2</v>
      </c>
      <c r="F34" t="s">
        <v>68</v>
      </c>
      <c r="G34" t="s">
        <v>69</v>
      </c>
      <c r="H34" t="s">
        <v>91</v>
      </c>
      <c r="I34" t="s">
        <v>145</v>
      </c>
      <c r="J34" t="s">
        <v>45</v>
      </c>
      <c r="K34">
        <v>1</v>
      </c>
      <c r="M34">
        <v>1</v>
      </c>
      <c r="N34" t="s">
        <v>47</v>
      </c>
      <c r="O34" t="s">
        <v>162</v>
      </c>
      <c r="P34" t="s">
        <v>100</v>
      </c>
      <c r="Q34" t="s">
        <v>101</v>
      </c>
      <c r="R34" t="s">
        <v>53</v>
      </c>
      <c r="S34">
        <v>2</v>
      </c>
      <c r="T34">
        <v>1</v>
      </c>
      <c r="U34">
        <v>3</v>
      </c>
      <c r="V34" t="s">
        <v>54</v>
      </c>
      <c r="Z34" t="s">
        <v>33</v>
      </c>
      <c r="AA34">
        <v>1</v>
      </c>
      <c r="AC34">
        <v>1</v>
      </c>
      <c r="AD34" t="s">
        <v>46</v>
      </c>
      <c r="AH34">
        <v>10</v>
      </c>
      <c r="AI34">
        <v>42</v>
      </c>
      <c r="AJ34">
        <v>30</v>
      </c>
      <c r="AK34">
        <v>2</v>
      </c>
    </row>
    <row r="35" spans="1:37" x14ac:dyDescent="0.25">
      <c r="A35" t="s">
        <v>211</v>
      </c>
      <c r="B35" t="s">
        <v>53</v>
      </c>
      <c r="C35">
        <v>3</v>
      </c>
      <c r="D35">
        <v>1</v>
      </c>
      <c r="E35">
        <v>1</v>
      </c>
      <c r="F35" t="s">
        <v>54</v>
      </c>
      <c r="J35" t="s">
        <v>33</v>
      </c>
      <c r="K35">
        <v>1</v>
      </c>
      <c r="M35">
        <v>1</v>
      </c>
      <c r="N35" t="s">
        <v>46</v>
      </c>
      <c r="O35" t="s">
        <v>35</v>
      </c>
      <c r="P35" t="s">
        <v>36</v>
      </c>
      <c r="R35" t="s">
        <v>56</v>
      </c>
      <c r="S35">
        <v>1</v>
      </c>
      <c r="U35">
        <v>1</v>
      </c>
      <c r="V35" t="s">
        <v>68</v>
      </c>
      <c r="W35" t="s">
        <v>69</v>
      </c>
      <c r="Z35" t="s">
        <v>63</v>
      </c>
      <c r="AA35">
        <v>1</v>
      </c>
      <c r="AC35">
        <v>1</v>
      </c>
      <c r="AD35" t="s">
        <v>72</v>
      </c>
      <c r="AH35">
        <v>5</v>
      </c>
      <c r="AI35">
        <v>31</v>
      </c>
      <c r="AJ35">
        <v>30</v>
      </c>
      <c r="AK35">
        <v>2</v>
      </c>
    </row>
    <row r="36" spans="1:37" x14ac:dyDescent="0.25">
      <c r="A36" t="s">
        <v>212</v>
      </c>
      <c r="B36" t="s">
        <v>53</v>
      </c>
      <c r="C36">
        <v>3</v>
      </c>
      <c r="D36">
        <v>1</v>
      </c>
      <c r="E36">
        <v>2</v>
      </c>
      <c r="F36" t="s">
        <v>54</v>
      </c>
      <c r="G36" t="s">
        <v>55</v>
      </c>
      <c r="J36" t="s">
        <v>33</v>
      </c>
      <c r="K36">
        <v>1</v>
      </c>
      <c r="M36">
        <v>1</v>
      </c>
      <c r="N36" t="s">
        <v>65</v>
      </c>
      <c r="O36" t="s">
        <v>35</v>
      </c>
      <c r="P36" t="s">
        <v>36</v>
      </c>
      <c r="R36" t="s">
        <v>56</v>
      </c>
      <c r="S36">
        <v>1</v>
      </c>
      <c r="U36">
        <v>3</v>
      </c>
      <c r="V36" t="s">
        <v>68</v>
      </c>
      <c r="W36" t="s">
        <v>69</v>
      </c>
      <c r="X36" t="s">
        <v>144</v>
      </c>
      <c r="Y36" t="s">
        <v>146</v>
      </c>
      <c r="Z36" t="s">
        <v>38</v>
      </c>
      <c r="AA36">
        <v>1</v>
      </c>
      <c r="AB36">
        <v>1</v>
      </c>
      <c r="AC36">
        <v>1</v>
      </c>
      <c r="AD36" t="s">
        <v>67</v>
      </c>
      <c r="AE36" t="s">
        <v>40</v>
      </c>
      <c r="AH36">
        <v>12</v>
      </c>
      <c r="AI36">
        <v>52</v>
      </c>
      <c r="AJ36">
        <v>30</v>
      </c>
      <c r="AK36">
        <v>2</v>
      </c>
    </row>
    <row r="37" spans="1:37" x14ac:dyDescent="0.25">
      <c r="A37" t="s">
        <v>213</v>
      </c>
      <c r="B37" t="s">
        <v>53</v>
      </c>
      <c r="C37">
        <v>2</v>
      </c>
      <c r="D37">
        <v>1</v>
      </c>
      <c r="E37">
        <v>1</v>
      </c>
      <c r="F37" t="s">
        <v>54</v>
      </c>
      <c r="J37" t="s">
        <v>33</v>
      </c>
      <c r="K37">
        <v>1</v>
      </c>
      <c r="M37">
        <v>1</v>
      </c>
      <c r="N37" t="s">
        <v>46</v>
      </c>
      <c r="O37" t="s">
        <v>35</v>
      </c>
      <c r="R37" t="s">
        <v>48</v>
      </c>
      <c r="S37">
        <v>1</v>
      </c>
      <c r="U37">
        <v>1</v>
      </c>
      <c r="V37" t="s">
        <v>49</v>
      </c>
      <c r="Z37" t="s">
        <v>43</v>
      </c>
      <c r="AA37">
        <v>1</v>
      </c>
      <c r="AC37">
        <v>1</v>
      </c>
      <c r="AD37" t="s">
        <v>73</v>
      </c>
      <c r="AE37" t="s">
        <v>74</v>
      </c>
      <c r="AF37" t="s">
        <v>75</v>
      </c>
      <c r="AH37">
        <v>4</v>
      </c>
      <c r="AI37">
        <v>26</v>
      </c>
      <c r="AJ37">
        <v>30</v>
      </c>
      <c r="AK37">
        <v>2</v>
      </c>
    </row>
    <row r="38" spans="1:37" x14ac:dyDescent="0.25">
      <c r="A38" t="s">
        <v>214</v>
      </c>
      <c r="B38" t="s">
        <v>53</v>
      </c>
      <c r="C38">
        <v>2</v>
      </c>
      <c r="D38">
        <v>1</v>
      </c>
      <c r="E38">
        <v>1</v>
      </c>
      <c r="F38" t="s">
        <v>54</v>
      </c>
      <c r="J38" t="s">
        <v>33</v>
      </c>
      <c r="K38">
        <v>1</v>
      </c>
      <c r="M38">
        <v>1</v>
      </c>
      <c r="N38" t="s">
        <v>65</v>
      </c>
      <c r="R38" t="s">
        <v>48</v>
      </c>
      <c r="S38">
        <v>1</v>
      </c>
      <c r="U38">
        <v>1</v>
      </c>
      <c r="V38" t="s">
        <v>49</v>
      </c>
      <c r="W38" t="s">
        <v>71</v>
      </c>
      <c r="Z38" t="s">
        <v>45</v>
      </c>
      <c r="AA38">
        <v>1</v>
      </c>
      <c r="AC38">
        <v>1</v>
      </c>
      <c r="AD38" t="s">
        <v>47</v>
      </c>
      <c r="AH38">
        <v>2</v>
      </c>
      <c r="AI38">
        <v>39</v>
      </c>
      <c r="AJ38">
        <v>30</v>
      </c>
      <c r="AK38">
        <v>2</v>
      </c>
    </row>
    <row r="39" spans="1:37" x14ac:dyDescent="0.25">
      <c r="A39" t="s">
        <v>215</v>
      </c>
      <c r="B39" t="s">
        <v>48</v>
      </c>
      <c r="C39">
        <v>1</v>
      </c>
      <c r="E39">
        <v>1</v>
      </c>
      <c r="F39" t="s">
        <v>49</v>
      </c>
      <c r="G39" t="s">
        <v>71</v>
      </c>
      <c r="H39" t="s">
        <v>51</v>
      </c>
      <c r="I39" t="s">
        <v>52</v>
      </c>
      <c r="J39" t="s">
        <v>63</v>
      </c>
      <c r="K39">
        <v>1</v>
      </c>
      <c r="M39">
        <v>1</v>
      </c>
      <c r="N39" t="s">
        <v>72</v>
      </c>
      <c r="O39" t="s">
        <v>103</v>
      </c>
      <c r="R39" t="s">
        <v>53</v>
      </c>
      <c r="S39">
        <v>2</v>
      </c>
      <c r="T39">
        <v>1</v>
      </c>
      <c r="U39">
        <v>1</v>
      </c>
      <c r="V39" t="s">
        <v>54</v>
      </c>
      <c r="W39" t="s">
        <v>84</v>
      </c>
      <c r="Z39" t="s">
        <v>33</v>
      </c>
      <c r="AA39">
        <v>1</v>
      </c>
      <c r="AC39">
        <v>1</v>
      </c>
      <c r="AD39" t="s">
        <v>46</v>
      </c>
      <c r="AE39" t="s">
        <v>66</v>
      </c>
      <c r="AH39">
        <v>7</v>
      </c>
      <c r="AI39">
        <v>29</v>
      </c>
      <c r="AJ39">
        <v>30</v>
      </c>
      <c r="AK39">
        <v>2</v>
      </c>
    </row>
    <row r="40" spans="1:37" x14ac:dyDescent="0.25">
      <c r="A40" t="s">
        <v>216</v>
      </c>
      <c r="B40" t="s">
        <v>53</v>
      </c>
      <c r="C40">
        <v>1</v>
      </c>
      <c r="D40">
        <v>1</v>
      </c>
      <c r="E40">
        <v>1</v>
      </c>
      <c r="F40" t="s">
        <v>54</v>
      </c>
      <c r="G40" t="s">
        <v>84</v>
      </c>
      <c r="H40" t="s">
        <v>122</v>
      </c>
      <c r="J40" t="s">
        <v>33</v>
      </c>
      <c r="K40">
        <v>1</v>
      </c>
      <c r="M40">
        <v>1</v>
      </c>
      <c r="N40" t="s">
        <v>65</v>
      </c>
      <c r="O40" t="s">
        <v>66</v>
      </c>
      <c r="P40" t="s">
        <v>36</v>
      </c>
      <c r="Q40" t="s">
        <v>37</v>
      </c>
      <c r="R40" t="s">
        <v>48</v>
      </c>
      <c r="S40">
        <v>1</v>
      </c>
      <c r="U40">
        <v>2</v>
      </c>
      <c r="V40" t="s">
        <v>49</v>
      </c>
      <c r="Z40" t="s">
        <v>38</v>
      </c>
      <c r="AA40">
        <v>1</v>
      </c>
      <c r="AB40">
        <v>1</v>
      </c>
      <c r="AC40">
        <v>1</v>
      </c>
      <c r="AD40" t="s">
        <v>67</v>
      </c>
      <c r="AH40">
        <v>6</v>
      </c>
      <c r="AI40">
        <v>38</v>
      </c>
      <c r="AJ40">
        <v>30</v>
      </c>
      <c r="AK40">
        <v>2</v>
      </c>
    </row>
    <row r="41" spans="1:37" x14ac:dyDescent="0.25">
      <c r="A41" t="s">
        <v>217</v>
      </c>
      <c r="B41" t="s">
        <v>53</v>
      </c>
      <c r="C41">
        <v>2</v>
      </c>
      <c r="D41">
        <v>1</v>
      </c>
      <c r="E41">
        <v>1</v>
      </c>
      <c r="F41" t="s">
        <v>54</v>
      </c>
      <c r="G41" t="s">
        <v>84</v>
      </c>
      <c r="J41" t="s">
        <v>33</v>
      </c>
      <c r="K41">
        <v>1</v>
      </c>
      <c r="M41">
        <v>2</v>
      </c>
      <c r="N41" t="s">
        <v>46</v>
      </c>
      <c r="O41" t="s">
        <v>35</v>
      </c>
      <c r="R41" t="s">
        <v>43</v>
      </c>
      <c r="S41">
        <v>1</v>
      </c>
      <c r="U41">
        <v>1</v>
      </c>
      <c r="V41" t="s">
        <v>73</v>
      </c>
      <c r="W41" t="s">
        <v>74</v>
      </c>
      <c r="X41" t="s">
        <v>75</v>
      </c>
      <c r="Z41" t="s">
        <v>45</v>
      </c>
      <c r="AA41">
        <v>1</v>
      </c>
      <c r="AC41">
        <v>1</v>
      </c>
      <c r="AD41" t="s">
        <v>47</v>
      </c>
      <c r="AE41" t="s">
        <v>76</v>
      </c>
      <c r="AH41">
        <v>7</v>
      </c>
      <c r="AI41">
        <v>34</v>
      </c>
      <c r="AJ41">
        <v>30</v>
      </c>
      <c r="AK41">
        <v>2</v>
      </c>
    </row>
    <row r="42" spans="1:37" x14ac:dyDescent="0.25">
      <c r="A42" t="s">
        <v>218</v>
      </c>
      <c r="B42" t="s">
        <v>53</v>
      </c>
      <c r="C42">
        <v>2</v>
      </c>
      <c r="D42">
        <v>1</v>
      </c>
      <c r="E42">
        <v>2</v>
      </c>
      <c r="F42" t="s">
        <v>54</v>
      </c>
      <c r="G42" t="s">
        <v>84</v>
      </c>
      <c r="J42" t="s">
        <v>33</v>
      </c>
      <c r="K42">
        <v>1</v>
      </c>
      <c r="M42">
        <v>1</v>
      </c>
      <c r="N42" t="s">
        <v>46</v>
      </c>
      <c r="R42" t="s">
        <v>43</v>
      </c>
      <c r="S42">
        <v>1</v>
      </c>
      <c r="U42">
        <v>1</v>
      </c>
      <c r="V42" t="s">
        <v>73</v>
      </c>
      <c r="W42" t="s">
        <v>74</v>
      </c>
      <c r="X42" t="s">
        <v>75</v>
      </c>
      <c r="Z42" t="s">
        <v>63</v>
      </c>
      <c r="AA42">
        <v>1</v>
      </c>
      <c r="AC42">
        <v>1</v>
      </c>
      <c r="AD42" t="s">
        <v>72</v>
      </c>
      <c r="AH42">
        <v>5</v>
      </c>
      <c r="AI42">
        <v>32</v>
      </c>
      <c r="AJ42">
        <v>30</v>
      </c>
      <c r="AK42">
        <v>2</v>
      </c>
    </row>
    <row r="43" spans="1:37" x14ac:dyDescent="0.25">
      <c r="A43" t="s">
        <v>219</v>
      </c>
      <c r="B43" t="s">
        <v>43</v>
      </c>
      <c r="C43">
        <v>1</v>
      </c>
      <c r="E43">
        <v>1</v>
      </c>
      <c r="F43" t="s">
        <v>73</v>
      </c>
      <c r="G43" t="s">
        <v>74</v>
      </c>
      <c r="J43" t="s">
        <v>38</v>
      </c>
      <c r="K43">
        <v>3</v>
      </c>
      <c r="L43">
        <v>1</v>
      </c>
      <c r="M43">
        <v>2</v>
      </c>
      <c r="N43" t="s">
        <v>173</v>
      </c>
      <c r="R43" t="s">
        <v>53</v>
      </c>
      <c r="S43">
        <v>2</v>
      </c>
      <c r="T43">
        <v>1</v>
      </c>
      <c r="U43">
        <v>1</v>
      </c>
      <c r="V43" t="s">
        <v>54</v>
      </c>
      <c r="W43" t="s">
        <v>84</v>
      </c>
      <c r="X43" t="s">
        <v>108</v>
      </c>
      <c r="Z43" t="s">
        <v>33</v>
      </c>
      <c r="AA43">
        <v>1</v>
      </c>
      <c r="AC43">
        <v>1</v>
      </c>
      <c r="AD43" t="s">
        <v>65</v>
      </c>
      <c r="AE43" t="s">
        <v>35</v>
      </c>
      <c r="AH43">
        <v>8</v>
      </c>
      <c r="AI43">
        <v>38</v>
      </c>
      <c r="AJ43">
        <v>30</v>
      </c>
      <c r="AK43">
        <v>2</v>
      </c>
    </row>
    <row r="44" spans="1:37" x14ac:dyDescent="0.25">
      <c r="A44" t="s">
        <v>220</v>
      </c>
      <c r="B44" t="s">
        <v>53</v>
      </c>
      <c r="C44">
        <v>2</v>
      </c>
      <c r="D44">
        <v>1</v>
      </c>
      <c r="E44">
        <v>1</v>
      </c>
      <c r="F44" t="s">
        <v>54</v>
      </c>
      <c r="G44" t="s">
        <v>55</v>
      </c>
      <c r="H44" t="s">
        <v>135</v>
      </c>
      <c r="J44" t="s">
        <v>33</v>
      </c>
      <c r="K44">
        <v>1</v>
      </c>
      <c r="M44">
        <v>1</v>
      </c>
      <c r="N44" t="s">
        <v>46</v>
      </c>
      <c r="O44" t="s">
        <v>151</v>
      </c>
      <c r="P44" t="s">
        <v>36</v>
      </c>
      <c r="R44" t="s">
        <v>45</v>
      </c>
      <c r="S44">
        <v>1</v>
      </c>
      <c r="U44">
        <v>2</v>
      </c>
      <c r="V44" t="s">
        <v>47</v>
      </c>
      <c r="Z44" t="s">
        <v>63</v>
      </c>
      <c r="AA44">
        <v>1</v>
      </c>
      <c r="AC44">
        <v>1</v>
      </c>
      <c r="AD44" t="s">
        <v>72</v>
      </c>
      <c r="AH44">
        <v>6</v>
      </c>
      <c r="AI44">
        <v>46</v>
      </c>
      <c r="AJ44">
        <v>30</v>
      </c>
      <c r="AK44">
        <v>2</v>
      </c>
    </row>
    <row r="45" spans="1:37" x14ac:dyDescent="0.25">
      <c r="A45" t="s">
        <v>221</v>
      </c>
      <c r="B45" t="s">
        <v>45</v>
      </c>
      <c r="C45">
        <v>1</v>
      </c>
      <c r="E45">
        <v>1</v>
      </c>
      <c r="F45" t="s">
        <v>47</v>
      </c>
      <c r="G45" t="s">
        <v>162</v>
      </c>
      <c r="J45" t="s">
        <v>38</v>
      </c>
      <c r="K45">
        <v>1</v>
      </c>
      <c r="L45">
        <v>1</v>
      </c>
      <c r="M45">
        <v>1</v>
      </c>
      <c r="N45" t="s">
        <v>67</v>
      </c>
      <c r="O45" t="s">
        <v>40</v>
      </c>
      <c r="P45" t="s">
        <v>175</v>
      </c>
      <c r="Q45" t="s">
        <v>177</v>
      </c>
      <c r="R45" t="s">
        <v>53</v>
      </c>
      <c r="S45">
        <v>3</v>
      </c>
      <c r="T45">
        <v>1</v>
      </c>
      <c r="U45">
        <v>2</v>
      </c>
      <c r="V45" t="s">
        <v>54</v>
      </c>
      <c r="W45" t="s">
        <v>55</v>
      </c>
      <c r="Z45" t="s">
        <v>33</v>
      </c>
      <c r="AA45">
        <v>1</v>
      </c>
      <c r="AC45">
        <v>1</v>
      </c>
      <c r="AD45" t="s">
        <v>65</v>
      </c>
      <c r="AE45" t="s">
        <v>35</v>
      </c>
      <c r="AH45">
        <v>9</v>
      </c>
      <c r="AI45">
        <v>54</v>
      </c>
      <c r="AJ45">
        <v>30</v>
      </c>
      <c r="AK45">
        <v>2</v>
      </c>
    </row>
    <row r="46" spans="1:37" x14ac:dyDescent="0.25">
      <c r="A46" t="s">
        <v>222</v>
      </c>
      <c r="B46" t="s">
        <v>53</v>
      </c>
      <c r="C46">
        <v>2</v>
      </c>
      <c r="D46">
        <v>1</v>
      </c>
      <c r="E46">
        <v>1</v>
      </c>
      <c r="F46" t="s">
        <v>54</v>
      </c>
      <c r="J46" t="s">
        <v>33</v>
      </c>
      <c r="K46">
        <v>1</v>
      </c>
      <c r="M46">
        <v>1</v>
      </c>
      <c r="N46" t="s">
        <v>65</v>
      </c>
      <c r="O46" t="s">
        <v>66</v>
      </c>
      <c r="P46" t="s">
        <v>36</v>
      </c>
      <c r="R46" t="s">
        <v>63</v>
      </c>
      <c r="S46">
        <v>1</v>
      </c>
      <c r="U46">
        <v>1</v>
      </c>
      <c r="V46" t="s">
        <v>72</v>
      </c>
      <c r="Z46" t="s">
        <v>38</v>
      </c>
      <c r="AA46">
        <v>1</v>
      </c>
      <c r="AB46">
        <v>1</v>
      </c>
      <c r="AC46">
        <v>2</v>
      </c>
      <c r="AD46" t="s">
        <v>67</v>
      </c>
      <c r="AE46" t="s">
        <v>40</v>
      </c>
      <c r="AH46">
        <v>5</v>
      </c>
      <c r="AI46">
        <v>27</v>
      </c>
      <c r="AJ46">
        <v>30</v>
      </c>
      <c r="AK46">
        <v>2</v>
      </c>
    </row>
    <row r="47" spans="1:37" x14ac:dyDescent="0.25">
      <c r="A47" t="s">
        <v>223</v>
      </c>
      <c r="B47" t="s">
        <v>56</v>
      </c>
      <c r="C47">
        <v>1</v>
      </c>
      <c r="E47">
        <v>2</v>
      </c>
      <c r="F47" t="s">
        <v>141</v>
      </c>
      <c r="J47" t="s">
        <v>48</v>
      </c>
      <c r="K47">
        <v>1</v>
      </c>
      <c r="M47">
        <v>1</v>
      </c>
      <c r="N47" t="s">
        <v>49</v>
      </c>
      <c r="O47" t="s">
        <v>50</v>
      </c>
      <c r="P47" t="s">
        <v>148</v>
      </c>
      <c r="Q47" t="s">
        <v>52</v>
      </c>
      <c r="R47" t="s">
        <v>53</v>
      </c>
      <c r="S47">
        <v>2</v>
      </c>
      <c r="T47">
        <v>1</v>
      </c>
      <c r="U47">
        <v>1</v>
      </c>
      <c r="V47" t="s">
        <v>54</v>
      </c>
      <c r="W47" t="s">
        <v>84</v>
      </c>
      <c r="Z47" t="s">
        <v>43</v>
      </c>
      <c r="AA47">
        <v>1</v>
      </c>
      <c r="AC47">
        <v>1</v>
      </c>
      <c r="AD47" t="s">
        <v>73</v>
      </c>
      <c r="AH47">
        <v>6</v>
      </c>
      <c r="AI47">
        <v>38</v>
      </c>
      <c r="AJ47">
        <v>30</v>
      </c>
      <c r="AK47">
        <v>2</v>
      </c>
    </row>
    <row r="48" spans="1:37" x14ac:dyDescent="0.25">
      <c r="A48" t="s">
        <v>224</v>
      </c>
      <c r="B48" t="s">
        <v>53</v>
      </c>
      <c r="C48">
        <v>2</v>
      </c>
      <c r="D48">
        <v>1</v>
      </c>
      <c r="E48">
        <v>1</v>
      </c>
      <c r="F48" t="s">
        <v>54</v>
      </c>
      <c r="J48" t="s">
        <v>43</v>
      </c>
      <c r="K48">
        <v>1</v>
      </c>
      <c r="M48">
        <v>2</v>
      </c>
      <c r="N48" t="s">
        <v>73</v>
      </c>
      <c r="O48" t="s">
        <v>74</v>
      </c>
      <c r="R48" t="s">
        <v>56</v>
      </c>
      <c r="S48">
        <v>1</v>
      </c>
      <c r="U48">
        <v>2</v>
      </c>
      <c r="V48" t="s">
        <v>68</v>
      </c>
      <c r="Z48" t="s">
        <v>33</v>
      </c>
      <c r="AA48">
        <v>1</v>
      </c>
      <c r="AC48">
        <v>1</v>
      </c>
      <c r="AD48" t="s">
        <v>34</v>
      </c>
      <c r="AH48">
        <v>4</v>
      </c>
      <c r="AI48">
        <v>30</v>
      </c>
      <c r="AJ48">
        <v>30</v>
      </c>
      <c r="AK48">
        <v>2</v>
      </c>
    </row>
    <row r="49" spans="1:37" x14ac:dyDescent="0.25">
      <c r="A49" t="s">
        <v>225</v>
      </c>
      <c r="B49" t="s">
        <v>56</v>
      </c>
      <c r="C49">
        <v>1</v>
      </c>
      <c r="E49">
        <v>2</v>
      </c>
      <c r="F49" t="s">
        <v>68</v>
      </c>
      <c r="J49" t="s">
        <v>45</v>
      </c>
      <c r="K49">
        <v>3</v>
      </c>
      <c r="M49">
        <v>3</v>
      </c>
      <c r="N49" t="s">
        <v>47</v>
      </c>
      <c r="O49" t="s">
        <v>76</v>
      </c>
      <c r="P49" t="s">
        <v>163</v>
      </c>
      <c r="Q49" t="s">
        <v>164</v>
      </c>
      <c r="R49" t="s">
        <v>53</v>
      </c>
      <c r="S49">
        <v>3</v>
      </c>
      <c r="T49">
        <v>1</v>
      </c>
      <c r="U49">
        <v>1</v>
      </c>
      <c r="V49" t="s">
        <v>54</v>
      </c>
      <c r="W49" t="s">
        <v>84</v>
      </c>
      <c r="X49" t="s">
        <v>108</v>
      </c>
      <c r="Z49" t="s">
        <v>43</v>
      </c>
      <c r="AA49">
        <v>1</v>
      </c>
      <c r="AC49">
        <v>1</v>
      </c>
      <c r="AD49" t="s">
        <v>73</v>
      </c>
      <c r="AE49" t="s">
        <v>110</v>
      </c>
      <c r="AH49">
        <v>14</v>
      </c>
      <c r="AI49">
        <v>55</v>
      </c>
      <c r="AJ49">
        <v>30</v>
      </c>
      <c r="AK49">
        <v>2</v>
      </c>
    </row>
    <row r="50" spans="1:37" x14ac:dyDescent="0.25">
      <c r="A50" s="4" t="s">
        <v>226</v>
      </c>
      <c r="B50" t="s">
        <v>53</v>
      </c>
      <c r="C50">
        <v>2</v>
      </c>
      <c r="D50">
        <v>1</v>
      </c>
      <c r="E50">
        <v>2</v>
      </c>
      <c r="F50" t="s">
        <v>54</v>
      </c>
      <c r="J50" t="s">
        <v>43</v>
      </c>
      <c r="K50">
        <v>1</v>
      </c>
      <c r="M50">
        <v>1</v>
      </c>
      <c r="N50" t="s">
        <v>73</v>
      </c>
      <c r="O50" t="s">
        <v>74</v>
      </c>
      <c r="R50" t="s">
        <v>56</v>
      </c>
      <c r="S50">
        <v>1</v>
      </c>
      <c r="U50">
        <v>3</v>
      </c>
      <c r="V50" t="s">
        <v>141</v>
      </c>
      <c r="W50" t="s">
        <v>69</v>
      </c>
      <c r="X50" t="s">
        <v>91</v>
      </c>
      <c r="Z50" t="s">
        <v>63</v>
      </c>
      <c r="AA50">
        <v>1</v>
      </c>
      <c r="AC50">
        <v>1</v>
      </c>
      <c r="AD50" t="s">
        <v>72</v>
      </c>
      <c r="AH50">
        <v>7</v>
      </c>
      <c r="AI50">
        <v>42</v>
      </c>
      <c r="AJ50">
        <v>30</v>
      </c>
      <c r="AK50">
        <v>2</v>
      </c>
    </row>
    <row r="51" spans="1:37" x14ac:dyDescent="0.25">
      <c r="A51" t="s">
        <v>227</v>
      </c>
      <c r="B51" t="s">
        <v>53</v>
      </c>
      <c r="C51">
        <v>2</v>
      </c>
      <c r="D51">
        <v>1</v>
      </c>
      <c r="E51">
        <v>1</v>
      </c>
      <c r="F51" t="s">
        <v>54</v>
      </c>
      <c r="J51" t="s">
        <v>43</v>
      </c>
      <c r="K51">
        <v>1</v>
      </c>
      <c r="M51">
        <v>1</v>
      </c>
      <c r="N51" t="s">
        <v>73</v>
      </c>
      <c r="R51" t="s">
        <v>56</v>
      </c>
      <c r="S51">
        <v>1</v>
      </c>
      <c r="U51">
        <v>1</v>
      </c>
      <c r="V51" t="s">
        <v>141</v>
      </c>
      <c r="Z51" t="s">
        <v>38</v>
      </c>
      <c r="AA51">
        <v>1</v>
      </c>
      <c r="AB51">
        <v>1</v>
      </c>
      <c r="AC51">
        <v>1</v>
      </c>
      <c r="AD51" t="s">
        <v>67</v>
      </c>
      <c r="AE51" t="s">
        <v>40</v>
      </c>
      <c r="AH51">
        <v>2</v>
      </c>
      <c r="AI51">
        <v>33</v>
      </c>
      <c r="AJ51">
        <v>30</v>
      </c>
      <c r="AK51">
        <v>2</v>
      </c>
    </row>
    <row r="52" spans="1:37" x14ac:dyDescent="0.25">
      <c r="A52" t="s">
        <v>228</v>
      </c>
      <c r="B52" t="s">
        <v>48</v>
      </c>
      <c r="C52">
        <v>1</v>
      </c>
      <c r="E52">
        <v>1</v>
      </c>
      <c r="F52" t="s">
        <v>49</v>
      </c>
      <c r="G52" t="s">
        <v>71</v>
      </c>
      <c r="J52" t="s">
        <v>33</v>
      </c>
      <c r="K52">
        <v>1</v>
      </c>
      <c r="M52">
        <v>1</v>
      </c>
      <c r="N52" t="s">
        <v>46</v>
      </c>
      <c r="O52" t="s">
        <v>35</v>
      </c>
      <c r="R52" t="s">
        <v>53</v>
      </c>
      <c r="S52">
        <v>1</v>
      </c>
      <c r="T52">
        <v>1</v>
      </c>
      <c r="U52">
        <v>1</v>
      </c>
      <c r="V52" t="s">
        <v>54</v>
      </c>
      <c r="Z52" t="s">
        <v>43</v>
      </c>
      <c r="AA52">
        <v>1</v>
      </c>
      <c r="AC52">
        <v>1</v>
      </c>
      <c r="AD52" t="s">
        <v>73</v>
      </c>
      <c r="AE52" t="s">
        <v>74</v>
      </c>
      <c r="AH52">
        <v>3</v>
      </c>
      <c r="AI52">
        <v>24</v>
      </c>
      <c r="AJ52">
        <v>30</v>
      </c>
      <c r="AK52">
        <v>2</v>
      </c>
    </row>
    <row r="53" spans="1:37" x14ac:dyDescent="0.25">
      <c r="A53" t="s">
        <v>229</v>
      </c>
      <c r="B53" t="s">
        <v>53</v>
      </c>
      <c r="C53">
        <v>1</v>
      </c>
      <c r="D53">
        <v>1</v>
      </c>
      <c r="E53">
        <v>1</v>
      </c>
      <c r="F53" t="s">
        <v>54</v>
      </c>
      <c r="G53" t="s">
        <v>55</v>
      </c>
      <c r="J53" t="s">
        <v>43</v>
      </c>
      <c r="K53">
        <v>1</v>
      </c>
      <c r="M53">
        <v>2</v>
      </c>
      <c r="N53" t="s">
        <v>73</v>
      </c>
      <c r="O53" t="s">
        <v>74</v>
      </c>
      <c r="P53" t="s">
        <v>75</v>
      </c>
      <c r="R53" t="s">
        <v>48</v>
      </c>
      <c r="S53">
        <v>1</v>
      </c>
      <c r="U53">
        <v>1</v>
      </c>
      <c r="V53" t="s">
        <v>49</v>
      </c>
      <c r="Z53" t="s">
        <v>45</v>
      </c>
      <c r="AA53">
        <v>1</v>
      </c>
      <c r="AC53">
        <v>1</v>
      </c>
      <c r="AD53" t="s">
        <v>47</v>
      </c>
      <c r="AH53">
        <v>4</v>
      </c>
      <c r="AI53">
        <v>24</v>
      </c>
      <c r="AJ53">
        <v>30</v>
      </c>
      <c r="AK53">
        <v>2</v>
      </c>
    </row>
    <row r="54" spans="1:37" x14ac:dyDescent="0.25">
      <c r="A54" t="s">
        <v>230</v>
      </c>
      <c r="B54" t="s">
        <v>53</v>
      </c>
      <c r="C54">
        <v>2</v>
      </c>
      <c r="D54">
        <v>1</v>
      </c>
      <c r="E54">
        <v>1</v>
      </c>
      <c r="F54" t="s">
        <v>54</v>
      </c>
      <c r="J54" t="s">
        <v>43</v>
      </c>
      <c r="K54">
        <v>1</v>
      </c>
      <c r="M54">
        <v>1</v>
      </c>
      <c r="N54" t="s">
        <v>73</v>
      </c>
      <c r="O54" t="s">
        <v>74</v>
      </c>
      <c r="P54" t="s">
        <v>111</v>
      </c>
      <c r="R54" t="s">
        <v>48</v>
      </c>
      <c r="S54">
        <v>1</v>
      </c>
      <c r="U54">
        <v>1</v>
      </c>
      <c r="V54" t="s">
        <v>49</v>
      </c>
      <c r="W54" t="s">
        <v>50</v>
      </c>
      <c r="Z54" t="s">
        <v>63</v>
      </c>
      <c r="AA54">
        <v>1</v>
      </c>
      <c r="AC54">
        <v>2</v>
      </c>
      <c r="AD54" t="s">
        <v>72</v>
      </c>
      <c r="AH54">
        <v>5</v>
      </c>
      <c r="AI54">
        <v>28</v>
      </c>
      <c r="AJ54">
        <v>30</v>
      </c>
      <c r="AK54">
        <v>2</v>
      </c>
    </row>
    <row r="55" spans="1:37" x14ac:dyDescent="0.25">
      <c r="A55" t="s">
        <v>231</v>
      </c>
      <c r="B55" t="s">
        <v>53</v>
      </c>
      <c r="C55">
        <v>2</v>
      </c>
      <c r="D55">
        <v>1</v>
      </c>
      <c r="E55">
        <v>1</v>
      </c>
      <c r="F55" t="s">
        <v>54</v>
      </c>
      <c r="G55" t="s">
        <v>84</v>
      </c>
      <c r="J55" t="s">
        <v>43</v>
      </c>
      <c r="K55">
        <v>1</v>
      </c>
      <c r="M55">
        <v>1</v>
      </c>
      <c r="N55" t="s">
        <v>73</v>
      </c>
      <c r="R55" t="s">
        <v>48</v>
      </c>
      <c r="S55">
        <v>1</v>
      </c>
      <c r="U55">
        <v>1</v>
      </c>
      <c r="V55" t="s">
        <v>147</v>
      </c>
      <c r="W55" t="s">
        <v>71</v>
      </c>
      <c r="X55" t="s">
        <v>51</v>
      </c>
      <c r="Z55" t="s">
        <v>38</v>
      </c>
      <c r="AA55">
        <v>2</v>
      </c>
      <c r="AB55">
        <v>1</v>
      </c>
      <c r="AC55">
        <v>1</v>
      </c>
      <c r="AD55" t="s">
        <v>67</v>
      </c>
      <c r="AE55" t="s">
        <v>40</v>
      </c>
      <c r="AF55" t="s">
        <v>41</v>
      </c>
      <c r="AH55">
        <v>7</v>
      </c>
      <c r="AI55">
        <v>38</v>
      </c>
      <c r="AJ55">
        <v>30</v>
      </c>
      <c r="AK55">
        <v>2</v>
      </c>
    </row>
    <row r="56" spans="1:37" x14ac:dyDescent="0.25">
      <c r="A56" t="s">
        <v>232</v>
      </c>
      <c r="B56" t="s">
        <v>53</v>
      </c>
      <c r="C56">
        <v>3</v>
      </c>
      <c r="D56">
        <v>2</v>
      </c>
      <c r="E56">
        <v>1</v>
      </c>
      <c r="F56" t="s">
        <v>54</v>
      </c>
      <c r="G56" t="s">
        <v>84</v>
      </c>
      <c r="J56" t="s">
        <v>43</v>
      </c>
      <c r="K56">
        <v>1</v>
      </c>
      <c r="M56">
        <v>1</v>
      </c>
      <c r="N56" t="s">
        <v>73</v>
      </c>
      <c r="O56" t="s">
        <v>110</v>
      </c>
      <c r="P56" t="s">
        <v>158</v>
      </c>
      <c r="R56" t="s">
        <v>33</v>
      </c>
      <c r="S56">
        <v>1</v>
      </c>
      <c r="U56">
        <v>1</v>
      </c>
      <c r="V56" t="s">
        <v>46</v>
      </c>
      <c r="Z56" t="s">
        <v>45</v>
      </c>
      <c r="AA56">
        <v>1</v>
      </c>
      <c r="AC56">
        <v>1</v>
      </c>
      <c r="AD56" t="s">
        <v>47</v>
      </c>
      <c r="AE56" t="s">
        <v>162</v>
      </c>
      <c r="AF56" t="s">
        <v>163</v>
      </c>
      <c r="AG56" t="s">
        <v>164</v>
      </c>
      <c r="AH56">
        <v>9</v>
      </c>
      <c r="AI56">
        <v>29</v>
      </c>
      <c r="AJ56">
        <v>30</v>
      </c>
      <c r="AK56">
        <v>2</v>
      </c>
    </row>
    <row r="57" spans="1:37" x14ac:dyDescent="0.25">
      <c r="A57" t="s">
        <v>233</v>
      </c>
      <c r="B57" t="s">
        <v>53</v>
      </c>
      <c r="C57">
        <v>3</v>
      </c>
      <c r="D57">
        <v>1</v>
      </c>
      <c r="E57">
        <v>1</v>
      </c>
      <c r="F57" t="s">
        <v>54</v>
      </c>
      <c r="G57" t="s">
        <v>84</v>
      </c>
      <c r="H57" t="s">
        <v>122</v>
      </c>
      <c r="I57" t="s">
        <v>109</v>
      </c>
      <c r="J57" t="s">
        <v>43</v>
      </c>
      <c r="K57">
        <v>1</v>
      </c>
      <c r="M57">
        <v>1</v>
      </c>
      <c r="N57" t="s">
        <v>73</v>
      </c>
      <c r="O57" t="s">
        <v>74</v>
      </c>
      <c r="R57" t="s">
        <v>33</v>
      </c>
      <c r="S57">
        <v>1</v>
      </c>
      <c r="U57">
        <v>1</v>
      </c>
      <c r="V57" t="s">
        <v>65</v>
      </c>
      <c r="W57" t="s">
        <v>35</v>
      </c>
      <c r="Z57" t="s">
        <v>63</v>
      </c>
      <c r="AA57">
        <v>1</v>
      </c>
      <c r="AC57">
        <v>2</v>
      </c>
      <c r="AD57" t="s">
        <v>72</v>
      </c>
      <c r="AE57" t="s">
        <v>167</v>
      </c>
      <c r="AF57" t="s">
        <v>169</v>
      </c>
      <c r="AG57" t="s">
        <v>172</v>
      </c>
      <c r="AH57">
        <v>11</v>
      </c>
      <c r="AI57">
        <v>31</v>
      </c>
      <c r="AJ57">
        <v>30</v>
      </c>
      <c r="AK57">
        <v>2</v>
      </c>
    </row>
    <row r="58" spans="1:37" x14ac:dyDescent="0.25">
      <c r="A58" t="s">
        <v>234</v>
      </c>
      <c r="B58" t="s">
        <v>53</v>
      </c>
      <c r="C58">
        <v>1</v>
      </c>
      <c r="D58">
        <v>1</v>
      </c>
      <c r="E58">
        <v>1</v>
      </c>
      <c r="F58" t="s">
        <v>54</v>
      </c>
      <c r="J58" t="s">
        <v>43</v>
      </c>
      <c r="K58">
        <v>1</v>
      </c>
      <c r="M58">
        <v>1</v>
      </c>
      <c r="N58" t="s">
        <v>73</v>
      </c>
      <c r="O58" t="s">
        <v>74</v>
      </c>
      <c r="R58" t="s">
        <v>33</v>
      </c>
      <c r="S58">
        <v>1</v>
      </c>
      <c r="U58">
        <v>1</v>
      </c>
      <c r="V58" t="s">
        <v>46</v>
      </c>
      <c r="Z58" t="s">
        <v>38</v>
      </c>
      <c r="AA58">
        <v>1</v>
      </c>
      <c r="AB58">
        <v>1</v>
      </c>
      <c r="AC58">
        <v>1</v>
      </c>
      <c r="AD58" t="s">
        <v>67</v>
      </c>
      <c r="AE58" t="s">
        <v>105</v>
      </c>
      <c r="AF58" t="s">
        <v>175</v>
      </c>
      <c r="AH58">
        <v>3</v>
      </c>
      <c r="AI58">
        <v>35</v>
      </c>
      <c r="AJ58">
        <v>30</v>
      </c>
      <c r="AK58">
        <v>2</v>
      </c>
    </row>
    <row r="59" spans="1:37" x14ac:dyDescent="0.25">
      <c r="A59" t="s">
        <v>235</v>
      </c>
      <c r="B59" t="s">
        <v>53</v>
      </c>
      <c r="C59">
        <v>1</v>
      </c>
      <c r="D59">
        <v>1</v>
      </c>
      <c r="E59">
        <v>1</v>
      </c>
      <c r="F59" t="s">
        <v>54</v>
      </c>
      <c r="J59" t="s">
        <v>43</v>
      </c>
      <c r="K59">
        <v>1</v>
      </c>
      <c r="M59">
        <v>1</v>
      </c>
      <c r="N59" t="s">
        <v>73</v>
      </c>
      <c r="O59" t="s">
        <v>74</v>
      </c>
      <c r="P59" t="s">
        <v>158</v>
      </c>
      <c r="R59" t="s">
        <v>45</v>
      </c>
      <c r="S59">
        <v>1</v>
      </c>
      <c r="U59">
        <v>1</v>
      </c>
      <c r="V59" t="s">
        <v>47</v>
      </c>
      <c r="W59" t="s">
        <v>99</v>
      </c>
      <c r="Z59" t="s">
        <v>63</v>
      </c>
      <c r="AA59">
        <v>1</v>
      </c>
      <c r="AC59">
        <v>1</v>
      </c>
      <c r="AD59" t="s">
        <v>72</v>
      </c>
      <c r="AE59" t="s">
        <v>95</v>
      </c>
      <c r="AF59" t="s">
        <v>168</v>
      </c>
      <c r="AH59">
        <v>5</v>
      </c>
      <c r="AI59">
        <v>33</v>
      </c>
      <c r="AJ59">
        <v>30</v>
      </c>
      <c r="AK59">
        <v>2</v>
      </c>
    </row>
    <row r="60" spans="1:37" x14ac:dyDescent="0.25">
      <c r="A60" t="s">
        <v>236</v>
      </c>
      <c r="B60" t="s">
        <v>53</v>
      </c>
      <c r="C60">
        <v>2</v>
      </c>
      <c r="D60">
        <v>1</v>
      </c>
      <c r="E60">
        <v>1</v>
      </c>
      <c r="F60" t="s">
        <v>54</v>
      </c>
      <c r="J60" t="s">
        <v>43</v>
      </c>
      <c r="K60">
        <v>1</v>
      </c>
      <c r="M60">
        <v>1</v>
      </c>
      <c r="N60" t="s">
        <v>73</v>
      </c>
      <c r="O60" t="s">
        <v>74</v>
      </c>
      <c r="P60" t="s">
        <v>75</v>
      </c>
      <c r="R60" t="s">
        <v>45</v>
      </c>
      <c r="S60">
        <v>1</v>
      </c>
      <c r="U60">
        <v>1</v>
      </c>
      <c r="V60" t="s">
        <v>47</v>
      </c>
      <c r="Z60" t="s">
        <v>38</v>
      </c>
      <c r="AA60">
        <v>1</v>
      </c>
      <c r="AB60">
        <v>1</v>
      </c>
      <c r="AC60">
        <v>1</v>
      </c>
      <c r="AD60" t="s">
        <v>67</v>
      </c>
      <c r="AH60">
        <v>3</v>
      </c>
      <c r="AI60">
        <v>35</v>
      </c>
      <c r="AJ60">
        <v>30</v>
      </c>
      <c r="AK60">
        <v>2</v>
      </c>
    </row>
    <row r="61" spans="1:37" x14ac:dyDescent="0.25">
      <c r="A61" t="s">
        <v>237</v>
      </c>
      <c r="B61" t="s">
        <v>63</v>
      </c>
      <c r="C61">
        <v>1</v>
      </c>
      <c r="E61">
        <v>1</v>
      </c>
      <c r="F61" t="s">
        <v>72</v>
      </c>
      <c r="G61" t="s">
        <v>167</v>
      </c>
      <c r="J61" t="s">
        <v>38</v>
      </c>
      <c r="K61">
        <v>3</v>
      </c>
      <c r="L61">
        <v>1</v>
      </c>
      <c r="M61">
        <v>2</v>
      </c>
      <c r="N61" t="s">
        <v>67</v>
      </c>
      <c r="O61" t="s">
        <v>40</v>
      </c>
      <c r="R61" t="s">
        <v>53</v>
      </c>
      <c r="S61">
        <v>2</v>
      </c>
      <c r="T61">
        <v>1</v>
      </c>
      <c r="U61">
        <v>2</v>
      </c>
      <c r="V61" t="s">
        <v>54</v>
      </c>
      <c r="Z61" t="s">
        <v>43</v>
      </c>
      <c r="AA61">
        <v>1</v>
      </c>
      <c r="AC61">
        <v>1</v>
      </c>
      <c r="AD61" t="s">
        <v>73</v>
      </c>
      <c r="AH61">
        <v>7</v>
      </c>
      <c r="AI61">
        <v>42</v>
      </c>
      <c r="AJ61">
        <v>30</v>
      </c>
      <c r="AK61">
        <v>2</v>
      </c>
    </row>
    <row r="62" spans="1:37" x14ac:dyDescent="0.25">
      <c r="A62" t="s">
        <v>238</v>
      </c>
      <c r="B62" t="s">
        <v>56</v>
      </c>
      <c r="C62">
        <v>1</v>
      </c>
      <c r="E62">
        <v>1</v>
      </c>
      <c r="F62" t="s">
        <v>68</v>
      </c>
      <c r="G62" t="s">
        <v>69</v>
      </c>
      <c r="J62" t="s">
        <v>48</v>
      </c>
      <c r="K62">
        <v>1</v>
      </c>
      <c r="M62">
        <v>1</v>
      </c>
      <c r="N62" t="s">
        <v>49</v>
      </c>
      <c r="O62" t="s">
        <v>71</v>
      </c>
      <c r="P62" t="s">
        <v>51</v>
      </c>
      <c r="R62" t="s">
        <v>53</v>
      </c>
      <c r="S62">
        <v>2</v>
      </c>
      <c r="T62">
        <v>1</v>
      </c>
      <c r="U62">
        <v>3</v>
      </c>
      <c r="V62" t="s">
        <v>54</v>
      </c>
      <c r="W62" t="s">
        <v>134</v>
      </c>
      <c r="Z62" t="s">
        <v>45</v>
      </c>
      <c r="AA62">
        <v>1</v>
      </c>
      <c r="AC62">
        <v>1</v>
      </c>
      <c r="AD62" t="s">
        <v>89</v>
      </c>
      <c r="AE62" t="s">
        <v>76</v>
      </c>
      <c r="AH62">
        <v>8</v>
      </c>
      <c r="AI62">
        <v>40</v>
      </c>
      <c r="AJ62">
        <v>30</v>
      </c>
      <c r="AK62">
        <v>2</v>
      </c>
    </row>
    <row r="63" spans="1:37" x14ac:dyDescent="0.25">
      <c r="A63" t="s">
        <v>239</v>
      </c>
      <c r="B63" t="s">
        <v>56</v>
      </c>
      <c r="C63">
        <v>1</v>
      </c>
      <c r="E63">
        <v>1</v>
      </c>
      <c r="F63" t="s">
        <v>68</v>
      </c>
      <c r="J63" t="s">
        <v>33</v>
      </c>
      <c r="K63">
        <v>1</v>
      </c>
      <c r="M63">
        <v>1</v>
      </c>
      <c r="N63" t="s">
        <v>65</v>
      </c>
      <c r="O63" t="s">
        <v>35</v>
      </c>
      <c r="P63" t="s">
        <v>36</v>
      </c>
      <c r="R63" t="s">
        <v>53</v>
      </c>
      <c r="S63">
        <v>2</v>
      </c>
      <c r="T63">
        <v>1</v>
      </c>
      <c r="U63">
        <v>1</v>
      </c>
      <c r="V63" t="s">
        <v>54</v>
      </c>
      <c r="W63" t="s">
        <v>84</v>
      </c>
      <c r="Z63" t="s">
        <v>45</v>
      </c>
      <c r="AA63">
        <v>1</v>
      </c>
      <c r="AC63">
        <v>1</v>
      </c>
      <c r="AD63" t="s">
        <v>47</v>
      </c>
      <c r="AH63">
        <v>4</v>
      </c>
      <c r="AI63">
        <v>25</v>
      </c>
      <c r="AJ63">
        <v>30</v>
      </c>
      <c r="AK63">
        <v>2</v>
      </c>
    </row>
    <row r="64" spans="1:37" x14ac:dyDescent="0.25">
      <c r="A64" t="s">
        <v>240</v>
      </c>
      <c r="B64" t="s">
        <v>53</v>
      </c>
      <c r="C64">
        <v>3</v>
      </c>
      <c r="D64">
        <v>1</v>
      </c>
      <c r="E64">
        <v>1</v>
      </c>
      <c r="F64" t="s">
        <v>54</v>
      </c>
      <c r="G64" t="s">
        <v>84</v>
      </c>
      <c r="H64" t="s">
        <v>135</v>
      </c>
      <c r="J64" t="s">
        <v>45</v>
      </c>
      <c r="K64">
        <v>1</v>
      </c>
      <c r="M64">
        <v>1</v>
      </c>
      <c r="N64" t="s">
        <v>47</v>
      </c>
      <c r="O64" t="s">
        <v>76</v>
      </c>
      <c r="R64" t="s">
        <v>56</v>
      </c>
      <c r="S64">
        <v>1</v>
      </c>
      <c r="U64">
        <v>2</v>
      </c>
      <c r="V64" t="s">
        <v>68</v>
      </c>
      <c r="W64" t="s">
        <v>69</v>
      </c>
      <c r="Z64" t="s">
        <v>43</v>
      </c>
      <c r="AA64">
        <v>1</v>
      </c>
      <c r="AC64">
        <v>1</v>
      </c>
      <c r="AD64" t="s">
        <v>73</v>
      </c>
      <c r="AE64" t="s">
        <v>110</v>
      </c>
      <c r="AF64" t="s">
        <v>111</v>
      </c>
      <c r="AG64" t="s">
        <v>112</v>
      </c>
      <c r="AH64">
        <v>10</v>
      </c>
      <c r="AI64">
        <v>32</v>
      </c>
      <c r="AJ64">
        <v>30</v>
      </c>
      <c r="AK64">
        <v>2</v>
      </c>
    </row>
    <row r="65" spans="1:37" x14ac:dyDescent="0.25">
      <c r="A65" t="s">
        <v>241</v>
      </c>
      <c r="B65" t="s">
        <v>53</v>
      </c>
      <c r="C65">
        <v>3</v>
      </c>
      <c r="D65">
        <v>1</v>
      </c>
      <c r="E65">
        <v>1</v>
      </c>
      <c r="F65" t="s">
        <v>54</v>
      </c>
      <c r="G65" t="s">
        <v>55</v>
      </c>
      <c r="J65" t="s">
        <v>45</v>
      </c>
      <c r="K65">
        <v>1</v>
      </c>
      <c r="M65">
        <v>1</v>
      </c>
      <c r="N65" t="s">
        <v>47</v>
      </c>
      <c r="O65" t="s">
        <v>76</v>
      </c>
      <c r="P65" t="s">
        <v>100</v>
      </c>
      <c r="Q65" t="s">
        <v>164</v>
      </c>
      <c r="R65" t="s">
        <v>56</v>
      </c>
      <c r="S65">
        <v>1</v>
      </c>
      <c r="U65">
        <v>3</v>
      </c>
      <c r="V65" t="s">
        <v>68</v>
      </c>
      <c r="W65" t="s">
        <v>142</v>
      </c>
      <c r="X65" t="s">
        <v>91</v>
      </c>
      <c r="Z65" t="s">
        <v>63</v>
      </c>
      <c r="AA65">
        <v>1</v>
      </c>
      <c r="AC65">
        <v>2</v>
      </c>
      <c r="AD65" t="s">
        <v>72</v>
      </c>
      <c r="AE65" t="s">
        <v>167</v>
      </c>
      <c r="AH65">
        <v>12</v>
      </c>
      <c r="AI65">
        <v>70</v>
      </c>
      <c r="AJ65">
        <v>30</v>
      </c>
      <c r="AK65">
        <v>2</v>
      </c>
    </row>
    <row r="66" spans="1:37" x14ac:dyDescent="0.25">
      <c r="A66" t="s">
        <v>242</v>
      </c>
      <c r="B66" t="s">
        <v>56</v>
      </c>
      <c r="C66">
        <v>1</v>
      </c>
      <c r="E66">
        <v>3</v>
      </c>
      <c r="F66" t="s">
        <v>68</v>
      </c>
      <c r="J66" t="s">
        <v>38</v>
      </c>
      <c r="K66">
        <v>3</v>
      </c>
      <c r="L66">
        <v>2</v>
      </c>
      <c r="M66">
        <v>1</v>
      </c>
      <c r="N66" t="s">
        <v>67</v>
      </c>
      <c r="O66" t="s">
        <v>40</v>
      </c>
      <c r="P66" t="s">
        <v>175</v>
      </c>
      <c r="Q66" t="s">
        <v>176</v>
      </c>
      <c r="R66" t="s">
        <v>53</v>
      </c>
      <c r="S66">
        <v>2</v>
      </c>
      <c r="T66">
        <v>1</v>
      </c>
      <c r="U66">
        <v>3</v>
      </c>
      <c r="V66" t="s">
        <v>54</v>
      </c>
      <c r="W66" t="s">
        <v>84</v>
      </c>
      <c r="Z66" t="s">
        <v>45</v>
      </c>
      <c r="AA66">
        <v>1</v>
      </c>
      <c r="AC66">
        <v>1</v>
      </c>
      <c r="AD66" t="s">
        <v>47</v>
      </c>
      <c r="AE66" t="s">
        <v>76</v>
      </c>
      <c r="AH66">
        <v>13</v>
      </c>
      <c r="AI66">
        <v>60</v>
      </c>
      <c r="AJ66">
        <v>30</v>
      </c>
      <c r="AK66">
        <v>2</v>
      </c>
    </row>
    <row r="67" spans="1:37" x14ac:dyDescent="0.25">
      <c r="A67" t="s">
        <v>243</v>
      </c>
      <c r="B67" t="s">
        <v>53</v>
      </c>
      <c r="C67">
        <v>3</v>
      </c>
      <c r="D67">
        <v>1</v>
      </c>
      <c r="E67">
        <v>1</v>
      </c>
      <c r="F67" t="s">
        <v>54</v>
      </c>
      <c r="G67" t="s">
        <v>84</v>
      </c>
      <c r="J67" t="s">
        <v>45</v>
      </c>
      <c r="K67">
        <v>1</v>
      </c>
      <c r="M67">
        <v>2</v>
      </c>
      <c r="N67" t="s">
        <v>47</v>
      </c>
      <c r="O67" t="s">
        <v>99</v>
      </c>
      <c r="R67" t="s">
        <v>48</v>
      </c>
      <c r="S67">
        <v>1</v>
      </c>
      <c r="U67">
        <v>1</v>
      </c>
      <c r="V67" t="s">
        <v>147</v>
      </c>
      <c r="Z67" t="s">
        <v>33</v>
      </c>
      <c r="AA67">
        <v>1</v>
      </c>
      <c r="AC67">
        <v>1</v>
      </c>
      <c r="AD67" t="s">
        <v>46</v>
      </c>
      <c r="AH67">
        <v>5</v>
      </c>
      <c r="AI67">
        <v>34</v>
      </c>
      <c r="AJ67">
        <v>30</v>
      </c>
      <c r="AK67">
        <v>2</v>
      </c>
    </row>
    <row r="68" spans="1:37" x14ac:dyDescent="0.25">
      <c r="A68" t="s">
        <v>244</v>
      </c>
      <c r="B68" t="s">
        <v>48</v>
      </c>
      <c r="C68">
        <v>1</v>
      </c>
      <c r="E68">
        <v>2</v>
      </c>
      <c r="F68" t="s">
        <v>49</v>
      </c>
      <c r="G68" t="s">
        <v>71</v>
      </c>
      <c r="H68" t="s">
        <v>51</v>
      </c>
      <c r="I68" t="s">
        <v>52</v>
      </c>
      <c r="J68" t="s">
        <v>43</v>
      </c>
      <c r="K68">
        <v>1</v>
      </c>
      <c r="M68">
        <v>1</v>
      </c>
      <c r="N68" t="s">
        <v>73</v>
      </c>
      <c r="R68" t="s">
        <v>53</v>
      </c>
      <c r="S68">
        <v>2</v>
      </c>
      <c r="T68">
        <v>2</v>
      </c>
      <c r="U68">
        <v>1</v>
      </c>
      <c r="V68" t="s">
        <v>54</v>
      </c>
      <c r="W68" t="s">
        <v>84</v>
      </c>
      <c r="Z68" t="s">
        <v>45</v>
      </c>
      <c r="AA68">
        <v>1</v>
      </c>
      <c r="AC68">
        <v>1</v>
      </c>
      <c r="AD68" t="s">
        <v>47</v>
      </c>
      <c r="AH68">
        <v>7</v>
      </c>
      <c r="AI68">
        <v>57</v>
      </c>
      <c r="AJ68">
        <v>30</v>
      </c>
      <c r="AK68">
        <v>2</v>
      </c>
    </row>
    <row r="69" spans="1:37" x14ac:dyDescent="0.25">
      <c r="A69" t="s">
        <v>245</v>
      </c>
      <c r="B69" t="s">
        <v>48</v>
      </c>
      <c r="C69">
        <v>1</v>
      </c>
      <c r="E69">
        <v>1</v>
      </c>
      <c r="F69" t="s">
        <v>147</v>
      </c>
      <c r="G69" t="s">
        <v>71</v>
      </c>
      <c r="H69" t="s">
        <v>51</v>
      </c>
      <c r="I69" t="s">
        <v>52</v>
      </c>
      <c r="J69" t="s">
        <v>63</v>
      </c>
      <c r="K69">
        <v>1</v>
      </c>
      <c r="M69">
        <v>1</v>
      </c>
      <c r="N69" t="s">
        <v>72</v>
      </c>
      <c r="O69" t="s">
        <v>167</v>
      </c>
      <c r="R69" t="s">
        <v>53</v>
      </c>
      <c r="S69">
        <v>3</v>
      </c>
      <c r="T69">
        <v>1</v>
      </c>
      <c r="U69">
        <v>1</v>
      </c>
      <c r="V69" t="s">
        <v>54</v>
      </c>
      <c r="W69" t="s">
        <v>84</v>
      </c>
      <c r="Z69" t="s">
        <v>45</v>
      </c>
      <c r="AA69">
        <v>1</v>
      </c>
      <c r="AC69">
        <v>1</v>
      </c>
      <c r="AD69" t="s">
        <v>47</v>
      </c>
      <c r="AE69" t="s">
        <v>99</v>
      </c>
      <c r="AF69" t="s">
        <v>115</v>
      </c>
      <c r="AH69">
        <v>9</v>
      </c>
      <c r="AI69">
        <v>37</v>
      </c>
      <c r="AJ69">
        <v>30</v>
      </c>
      <c r="AK69">
        <v>2</v>
      </c>
    </row>
    <row r="70" spans="1:37" x14ac:dyDescent="0.25">
      <c r="A70" t="s">
        <v>246</v>
      </c>
      <c r="B70" t="s">
        <v>53</v>
      </c>
      <c r="C70">
        <v>3</v>
      </c>
      <c r="D70">
        <v>1</v>
      </c>
      <c r="E70">
        <v>1</v>
      </c>
      <c r="F70" t="s">
        <v>54</v>
      </c>
      <c r="G70" t="s">
        <v>84</v>
      </c>
      <c r="H70" t="s">
        <v>122</v>
      </c>
      <c r="J70" t="s">
        <v>45</v>
      </c>
      <c r="K70">
        <v>1</v>
      </c>
      <c r="M70">
        <v>1</v>
      </c>
      <c r="N70" t="s">
        <v>47</v>
      </c>
      <c r="R70" t="s">
        <v>48</v>
      </c>
      <c r="S70">
        <v>1</v>
      </c>
      <c r="U70">
        <v>2</v>
      </c>
      <c r="V70" t="s">
        <v>49</v>
      </c>
      <c r="Z70" t="s">
        <v>38</v>
      </c>
      <c r="AA70">
        <v>2</v>
      </c>
      <c r="AB70">
        <v>1</v>
      </c>
      <c r="AC70">
        <v>1</v>
      </c>
      <c r="AD70" t="s">
        <v>67</v>
      </c>
      <c r="AE70" t="s">
        <v>105</v>
      </c>
      <c r="AH70">
        <v>7</v>
      </c>
      <c r="AI70">
        <v>38</v>
      </c>
      <c r="AJ70">
        <v>30</v>
      </c>
      <c r="AK70">
        <v>2</v>
      </c>
    </row>
    <row r="71" spans="1:37" x14ac:dyDescent="0.25">
      <c r="A71" t="s">
        <v>247</v>
      </c>
      <c r="B71" t="s">
        <v>53</v>
      </c>
      <c r="C71">
        <v>2</v>
      </c>
      <c r="D71">
        <v>1</v>
      </c>
      <c r="E71">
        <v>1</v>
      </c>
      <c r="F71" t="s">
        <v>54</v>
      </c>
      <c r="J71" t="s">
        <v>45</v>
      </c>
      <c r="K71">
        <v>1</v>
      </c>
      <c r="M71">
        <v>1</v>
      </c>
      <c r="N71" t="s">
        <v>47</v>
      </c>
      <c r="R71" t="s">
        <v>33</v>
      </c>
      <c r="S71">
        <v>1</v>
      </c>
      <c r="U71">
        <v>1</v>
      </c>
      <c r="V71" t="s">
        <v>46</v>
      </c>
      <c r="Z71" t="s">
        <v>43</v>
      </c>
      <c r="AA71">
        <v>1</v>
      </c>
      <c r="AC71">
        <v>1</v>
      </c>
      <c r="AD71" t="s">
        <v>73</v>
      </c>
      <c r="AE71" t="s">
        <v>157</v>
      </c>
      <c r="AH71">
        <v>2</v>
      </c>
      <c r="AI71">
        <v>18</v>
      </c>
      <c r="AJ71">
        <v>30</v>
      </c>
      <c r="AK71">
        <v>2</v>
      </c>
    </row>
    <row r="72" spans="1:37" x14ac:dyDescent="0.25">
      <c r="A72" t="s">
        <v>248</v>
      </c>
      <c r="B72" t="s">
        <v>53</v>
      </c>
      <c r="C72">
        <v>2</v>
      </c>
      <c r="D72">
        <v>1</v>
      </c>
      <c r="E72">
        <v>2</v>
      </c>
      <c r="F72" t="s">
        <v>54</v>
      </c>
      <c r="G72" t="s">
        <v>55</v>
      </c>
      <c r="H72" t="s">
        <v>122</v>
      </c>
      <c r="J72" t="s">
        <v>45</v>
      </c>
      <c r="K72">
        <v>1</v>
      </c>
      <c r="M72">
        <v>1</v>
      </c>
      <c r="N72" t="s">
        <v>47</v>
      </c>
      <c r="O72" t="s">
        <v>76</v>
      </c>
      <c r="P72" t="s">
        <v>163</v>
      </c>
      <c r="Q72" t="s">
        <v>101</v>
      </c>
      <c r="R72" t="s">
        <v>33</v>
      </c>
      <c r="S72">
        <v>1</v>
      </c>
      <c r="U72">
        <v>1</v>
      </c>
      <c r="V72" t="s">
        <v>46</v>
      </c>
      <c r="Z72" t="s">
        <v>63</v>
      </c>
      <c r="AA72">
        <v>1</v>
      </c>
      <c r="AC72">
        <v>3</v>
      </c>
      <c r="AD72" t="s">
        <v>72</v>
      </c>
      <c r="AE72" t="s">
        <v>103</v>
      </c>
      <c r="AF72" t="s">
        <v>168</v>
      </c>
      <c r="AG72" t="s">
        <v>172</v>
      </c>
      <c r="AH72">
        <v>12</v>
      </c>
      <c r="AI72">
        <v>48</v>
      </c>
      <c r="AJ72">
        <v>30</v>
      </c>
      <c r="AK72">
        <v>2</v>
      </c>
    </row>
    <row r="73" spans="1:37" x14ac:dyDescent="0.25">
      <c r="A73" t="s">
        <v>249</v>
      </c>
      <c r="B73" t="s">
        <v>53</v>
      </c>
      <c r="C73">
        <v>3</v>
      </c>
      <c r="D73">
        <v>1</v>
      </c>
      <c r="E73">
        <v>1</v>
      </c>
      <c r="F73" t="s">
        <v>54</v>
      </c>
      <c r="G73" t="s">
        <v>84</v>
      </c>
      <c r="J73" t="s">
        <v>45</v>
      </c>
      <c r="K73">
        <v>1</v>
      </c>
      <c r="M73">
        <v>1</v>
      </c>
      <c r="N73" t="s">
        <v>47</v>
      </c>
      <c r="R73" t="s">
        <v>33</v>
      </c>
      <c r="S73">
        <v>1</v>
      </c>
      <c r="U73">
        <v>1</v>
      </c>
      <c r="V73" t="s">
        <v>46</v>
      </c>
      <c r="Z73" t="s">
        <v>38</v>
      </c>
      <c r="AA73">
        <v>1</v>
      </c>
      <c r="AB73">
        <v>1</v>
      </c>
      <c r="AC73">
        <v>1</v>
      </c>
      <c r="AD73" t="s">
        <v>67</v>
      </c>
      <c r="AE73" t="s">
        <v>40</v>
      </c>
      <c r="AH73">
        <v>4</v>
      </c>
      <c r="AI73">
        <v>27</v>
      </c>
      <c r="AJ73">
        <v>30</v>
      </c>
      <c r="AK73">
        <v>2</v>
      </c>
    </row>
    <row r="74" spans="1:37" x14ac:dyDescent="0.25">
      <c r="A74" t="s">
        <v>250</v>
      </c>
      <c r="B74" t="s">
        <v>53</v>
      </c>
      <c r="C74">
        <v>2</v>
      </c>
      <c r="D74">
        <v>1</v>
      </c>
      <c r="E74">
        <v>1</v>
      </c>
      <c r="F74" t="s">
        <v>54</v>
      </c>
      <c r="G74" t="s">
        <v>84</v>
      </c>
      <c r="J74" t="s">
        <v>45</v>
      </c>
      <c r="K74">
        <v>1</v>
      </c>
      <c r="M74">
        <v>1</v>
      </c>
      <c r="N74" t="s">
        <v>47</v>
      </c>
      <c r="R74" t="s">
        <v>43</v>
      </c>
      <c r="S74">
        <v>1</v>
      </c>
      <c r="U74">
        <v>1</v>
      </c>
      <c r="V74" t="s">
        <v>73</v>
      </c>
      <c r="Z74" t="s">
        <v>63</v>
      </c>
      <c r="AA74">
        <v>1</v>
      </c>
      <c r="AC74">
        <v>1</v>
      </c>
      <c r="AD74" t="s">
        <v>72</v>
      </c>
      <c r="AH74">
        <v>2</v>
      </c>
      <c r="AI74">
        <v>29</v>
      </c>
      <c r="AJ74">
        <v>30</v>
      </c>
      <c r="AK74">
        <v>2</v>
      </c>
    </row>
    <row r="75" spans="1:37" x14ac:dyDescent="0.25">
      <c r="A75" t="s">
        <v>251</v>
      </c>
      <c r="B75" t="s">
        <v>43</v>
      </c>
      <c r="C75">
        <v>1</v>
      </c>
      <c r="E75">
        <v>1</v>
      </c>
      <c r="F75" t="s">
        <v>73</v>
      </c>
      <c r="G75" t="s">
        <v>74</v>
      </c>
      <c r="H75" t="s">
        <v>75</v>
      </c>
      <c r="J75" t="s">
        <v>38</v>
      </c>
      <c r="K75">
        <v>1</v>
      </c>
      <c r="L75">
        <v>1</v>
      </c>
      <c r="M75">
        <v>1</v>
      </c>
      <c r="N75" t="s">
        <v>67</v>
      </c>
      <c r="O75" t="s">
        <v>40</v>
      </c>
      <c r="P75" t="s">
        <v>41</v>
      </c>
      <c r="R75" t="s">
        <v>53</v>
      </c>
      <c r="S75">
        <v>2</v>
      </c>
      <c r="T75">
        <v>1</v>
      </c>
      <c r="U75">
        <v>1</v>
      </c>
      <c r="V75" t="s">
        <v>54</v>
      </c>
      <c r="Z75" t="s">
        <v>45</v>
      </c>
      <c r="AA75">
        <v>1</v>
      </c>
      <c r="AC75">
        <v>2</v>
      </c>
      <c r="AD75" t="s">
        <v>47</v>
      </c>
      <c r="AH75">
        <v>6</v>
      </c>
      <c r="AI75">
        <v>35</v>
      </c>
      <c r="AJ75">
        <v>30</v>
      </c>
      <c r="AK75">
        <v>2</v>
      </c>
    </row>
    <row r="76" spans="1:37" x14ac:dyDescent="0.25">
      <c r="A76" t="s">
        <v>256</v>
      </c>
      <c r="B76" t="s">
        <v>53</v>
      </c>
      <c r="C76">
        <v>3</v>
      </c>
      <c r="D76">
        <v>1</v>
      </c>
      <c r="E76">
        <v>2</v>
      </c>
      <c r="F76" t="s">
        <v>54</v>
      </c>
      <c r="G76" t="s">
        <v>84</v>
      </c>
      <c r="H76" t="s">
        <v>135</v>
      </c>
      <c r="J76" t="s">
        <v>45</v>
      </c>
      <c r="K76">
        <v>1</v>
      </c>
      <c r="M76">
        <v>1</v>
      </c>
      <c r="N76" t="s">
        <v>47</v>
      </c>
      <c r="O76" t="s">
        <v>162</v>
      </c>
      <c r="R76" t="s">
        <v>63</v>
      </c>
      <c r="S76">
        <v>1</v>
      </c>
      <c r="U76">
        <v>1</v>
      </c>
      <c r="V76" t="s">
        <v>72</v>
      </c>
      <c r="W76" t="s">
        <v>103</v>
      </c>
      <c r="X76" t="s">
        <v>119</v>
      </c>
      <c r="Z76" t="s">
        <v>38</v>
      </c>
      <c r="AA76">
        <v>2</v>
      </c>
      <c r="AB76">
        <v>1</v>
      </c>
      <c r="AC76">
        <v>2</v>
      </c>
      <c r="AD76" t="s">
        <v>67</v>
      </c>
      <c r="AE76" t="s">
        <v>40</v>
      </c>
      <c r="AH76">
        <v>11</v>
      </c>
      <c r="AI76">
        <v>37</v>
      </c>
      <c r="AJ76">
        <v>30</v>
      </c>
      <c r="AK76">
        <v>2</v>
      </c>
    </row>
    <row r="77" spans="1:37" x14ac:dyDescent="0.25">
      <c r="A77" t="s">
        <v>257</v>
      </c>
      <c r="B77" t="s">
        <v>53</v>
      </c>
      <c r="C77">
        <v>3</v>
      </c>
      <c r="D77">
        <v>1</v>
      </c>
      <c r="E77">
        <v>1</v>
      </c>
      <c r="F77" t="s">
        <v>54</v>
      </c>
      <c r="G77" t="s">
        <v>84</v>
      </c>
      <c r="H77" t="s">
        <v>135</v>
      </c>
      <c r="I77" t="s">
        <v>137</v>
      </c>
      <c r="J77" t="s">
        <v>63</v>
      </c>
      <c r="K77">
        <v>1</v>
      </c>
      <c r="M77">
        <v>1</v>
      </c>
      <c r="N77" t="s">
        <v>72</v>
      </c>
      <c r="O77" t="s">
        <v>167</v>
      </c>
      <c r="R77" t="s">
        <v>56</v>
      </c>
      <c r="S77">
        <v>1</v>
      </c>
      <c r="U77">
        <v>3</v>
      </c>
      <c r="V77" t="s">
        <v>68</v>
      </c>
      <c r="W77" t="s">
        <v>69</v>
      </c>
      <c r="X77" t="s">
        <v>91</v>
      </c>
      <c r="Z77" t="s">
        <v>48</v>
      </c>
      <c r="AA77">
        <v>1</v>
      </c>
      <c r="AC77">
        <v>1</v>
      </c>
      <c r="AD77" t="s">
        <v>49</v>
      </c>
      <c r="AE77" t="s">
        <v>50</v>
      </c>
      <c r="AH77">
        <v>11</v>
      </c>
      <c r="AI77">
        <v>53</v>
      </c>
      <c r="AJ77">
        <v>30</v>
      </c>
      <c r="AK77">
        <v>2</v>
      </c>
    </row>
    <row r="78" spans="1:37" x14ac:dyDescent="0.25">
      <c r="A78" t="s">
        <v>258</v>
      </c>
      <c r="B78" t="s">
        <v>53</v>
      </c>
      <c r="C78">
        <v>3</v>
      </c>
      <c r="D78">
        <v>1</v>
      </c>
      <c r="E78">
        <v>1</v>
      </c>
      <c r="F78" t="s">
        <v>54</v>
      </c>
      <c r="J78" t="s">
        <v>63</v>
      </c>
      <c r="K78">
        <v>1</v>
      </c>
      <c r="M78">
        <v>1</v>
      </c>
      <c r="N78" t="s">
        <v>72</v>
      </c>
      <c r="R78" t="s">
        <v>56</v>
      </c>
      <c r="S78">
        <v>1</v>
      </c>
      <c r="U78">
        <v>1</v>
      </c>
      <c r="V78" t="s">
        <v>68</v>
      </c>
      <c r="Z78" t="s">
        <v>33</v>
      </c>
      <c r="AA78">
        <v>2</v>
      </c>
      <c r="AC78">
        <v>3</v>
      </c>
      <c r="AD78" t="s">
        <v>46</v>
      </c>
      <c r="AE78" t="s">
        <v>66</v>
      </c>
      <c r="AF78" t="s">
        <v>152</v>
      </c>
      <c r="AG78" t="s">
        <v>154</v>
      </c>
      <c r="AH78">
        <v>9</v>
      </c>
      <c r="AI78">
        <v>51</v>
      </c>
      <c r="AJ78">
        <v>30</v>
      </c>
      <c r="AK78">
        <v>2</v>
      </c>
    </row>
    <row r="79" spans="1:37" x14ac:dyDescent="0.25">
      <c r="A79" t="s">
        <v>259</v>
      </c>
      <c r="B79" t="s">
        <v>53</v>
      </c>
      <c r="C79">
        <v>3</v>
      </c>
      <c r="D79">
        <v>1</v>
      </c>
      <c r="E79">
        <v>1</v>
      </c>
      <c r="F79" t="s">
        <v>54</v>
      </c>
      <c r="G79" t="s">
        <v>55</v>
      </c>
      <c r="J79" t="s">
        <v>63</v>
      </c>
      <c r="K79">
        <v>1</v>
      </c>
      <c r="M79">
        <v>1</v>
      </c>
      <c r="N79" t="s">
        <v>72</v>
      </c>
      <c r="R79" t="s">
        <v>56</v>
      </c>
      <c r="S79">
        <v>1</v>
      </c>
      <c r="U79">
        <v>3</v>
      </c>
      <c r="V79" t="s">
        <v>68</v>
      </c>
      <c r="W79" t="s">
        <v>69</v>
      </c>
      <c r="Z79" t="s">
        <v>43</v>
      </c>
      <c r="AA79">
        <v>1</v>
      </c>
      <c r="AC79">
        <v>1</v>
      </c>
      <c r="AD79" t="s">
        <v>73</v>
      </c>
      <c r="AE79" t="s">
        <v>110</v>
      </c>
      <c r="AH79">
        <v>7</v>
      </c>
      <c r="AI79">
        <v>31</v>
      </c>
      <c r="AJ79">
        <v>30</v>
      </c>
      <c r="AK79">
        <v>2</v>
      </c>
    </row>
    <row r="80" spans="1:37" x14ac:dyDescent="0.25">
      <c r="A80" t="s">
        <v>260</v>
      </c>
      <c r="B80" t="s">
        <v>53</v>
      </c>
      <c r="C80">
        <v>2</v>
      </c>
      <c r="D80">
        <v>1</v>
      </c>
      <c r="E80">
        <v>1</v>
      </c>
      <c r="F80" t="s">
        <v>54</v>
      </c>
      <c r="J80" t="s">
        <v>63</v>
      </c>
      <c r="K80">
        <v>1</v>
      </c>
      <c r="M80">
        <v>1</v>
      </c>
      <c r="N80" t="s">
        <v>72</v>
      </c>
      <c r="R80" t="s">
        <v>56</v>
      </c>
      <c r="S80">
        <v>1</v>
      </c>
      <c r="U80">
        <v>2</v>
      </c>
      <c r="V80" t="s">
        <v>68</v>
      </c>
      <c r="Z80" t="s">
        <v>45</v>
      </c>
      <c r="AA80">
        <v>1</v>
      </c>
      <c r="AC80">
        <v>1</v>
      </c>
      <c r="AD80" t="s">
        <v>47</v>
      </c>
      <c r="AH80">
        <v>2</v>
      </c>
      <c r="AI80">
        <v>29</v>
      </c>
      <c r="AJ80">
        <v>30</v>
      </c>
      <c r="AK80">
        <v>2</v>
      </c>
    </row>
    <row r="81" spans="1:37" x14ac:dyDescent="0.25">
      <c r="A81" t="s">
        <v>261</v>
      </c>
      <c r="B81" t="s">
        <v>56</v>
      </c>
      <c r="C81">
        <v>1</v>
      </c>
      <c r="E81">
        <v>1</v>
      </c>
      <c r="F81" t="s">
        <v>68</v>
      </c>
      <c r="G81" t="s">
        <v>69</v>
      </c>
      <c r="J81" t="s">
        <v>38</v>
      </c>
      <c r="K81">
        <v>1</v>
      </c>
      <c r="L81">
        <v>1</v>
      </c>
      <c r="M81">
        <v>2</v>
      </c>
      <c r="N81" t="s">
        <v>67</v>
      </c>
      <c r="O81" t="s">
        <v>40</v>
      </c>
      <c r="P81" t="s">
        <v>41</v>
      </c>
      <c r="Q81" t="s">
        <v>177</v>
      </c>
      <c r="R81" t="s">
        <v>53</v>
      </c>
      <c r="S81">
        <v>2</v>
      </c>
      <c r="T81">
        <v>1</v>
      </c>
      <c r="U81">
        <v>1</v>
      </c>
      <c r="V81" t="s">
        <v>54</v>
      </c>
      <c r="W81" t="s">
        <v>84</v>
      </c>
      <c r="Z81" t="s">
        <v>63</v>
      </c>
      <c r="AA81">
        <v>1</v>
      </c>
      <c r="AC81">
        <v>2</v>
      </c>
      <c r="AD81" t="s">
        <v>72</v>
      </c>
      <c r="AH81">
        <v>8</v>
      </c>
      <c r="AI81">
        <v>31</v>
      </c>
      <c r="AJ81">
        <v>30</v>
      </c>
      <c r="AK81">
        <v>2</v>
      </c>
    </row>
    <row r="82" spans="1:37" x14ac:dyDescent="0.25">
      <c r="A82" t="s">
        <v>262</v>
      </c>
      <c r="B82" t="s">
        <v>53</v>
      </c>
      <c r="C82">
        <v>1</v>
      </c>
      <c r="D82">
        <v>1</v>
      </c>
      <c r="E82">
        <v>1</v>
      </c>
      <c r="F82" t="s">
        <v>54</v>
      </c>
      <c r="G82" t="s">
        <v>55</v>
      </c>
      <c r="H82" t="s">
        <v>108</v>
      </c>
      <c r="I82" t="s">
        <v>109</v>
      </c>
      <c r="J82" t="s">
        <v>63</v>
      </c>
      <c r="K82">
        <v>1</v>
      </c>
      <c r="M82">
        <v>1</v>
      </c>
      <c r="N82" t="s">
        <v>72</v>
      </c>
      <c r="O82" t="s">
        <v>103</v>
      </c>
      <c r="R82" t="s">
        <v>48</v>
      </c>
      <c r="S82">
        <v>1</v>
      </c>
      <c r="U82">
        <v>1</v>
      </c>
      <c r="V82" t="s">
        <v>49</v>
      </c>
      <c r="W82" t="s">
        <v>50</v>
      </c>
      <c r="Z82" t="s">
        <v>33</v>
      </c>
      <c r="AA82">
        <v>1</v>
      </c>
      <c r="AC82">
        <v>1</v>
      </c>
      <c r="AD82" t="s">
        <v>46</v>
      </c>
      <c r="AH82">
        <v>5</v>
      </c>
      <c r="AI82">
        <v>37</v>
      </c>
      <c r="AJ82">
        <v>30</v>
      </c>
      <c r="AK82">
        <v>2</v>
      </c>
    </row>
    <row r="83" spans="1:37" x14ac:dyDescent="0.25">
      <c r="A83" t="s">
        <v>270</v>
      </c>
      <c r="B83" t="s">
        <v>53</v>
      </c>
      <c r="C83">
        <v>2</v>
      </c>
      <c r="D83">
        <v>1</v>
      </c>
      <c r="E83">
        <v>3</v>
      </c>
      <c r="F83" t="s">
        <v>54</v>
      </c>
      <c r="G83" t="s">
        <v>84</v>
      </c>
      <c r="J83" t="s">
        <v>63</v>
      </c>
      <c r="K83">
        <v>1</v>
      </c>
      <c r="M83">
        <v>1</v>
      </c>
      <c r="N83" t="s">
        <v>72</v>
      </c>
      <c r="O83" t="s">
        <v>103</v>
      </c>
      <c r="P83" t="s">
        <v>119</v>
      </c>
      <c r="R83" t="s">
        <v>48</v>
      </c>
      <c r="S83">
        <v>1</v>
      </c>
      <c r="U83">
        <v>1</v>
      </c>
      <c r="V83" t="s">
        <v>49</v>
      </c>
      <c r="Z83" t="s">
        <v>43</v>
      </c>
      <c r="AA83">
        <v>1</v>
      </c>
      <c r="AC83">
        <v>1</v>
      </c>
      <c r="AD83" t="s">
        <v>73</v>
      </c>
      <c r="AE83" t="s">
        <v>74</v>
      </c>
      <c r="AH83">
        <v>7</v>
      </c>
      <c r="AI83">
        <v>39</v>
      </c>
      <c r="AJ83">
        <v>30</v>
      </c>
      <c r="AK83">
        <v>2</v>
      </c>
    </row>
    <row r="84" spans="1:37" x14ac:dyDescent="0.25">
      <c r="A84" t="s">
        <v>271</v>
      </c>
      <c r="B84" t="s">
        <v>53</v>
      </c>
      <c r="C84">
        <v>3</v>
      </c>
      <c r="D84">
        <v>1</v>
      </c>
      <c r="E84">
        <v>1</v>
      </c>
      <c r="F84" t="s">
        <v>54</v>
      </c>
      <c r="G84" t="s">
        <v>84</v>
      </c>
      <c r="J84" t="s">
        <v>63</v>
      </c>
      <c r="K84">
        <v>1</v>
      </c>
      <c r="M84">
        <v>1</v>
      </c>
      <c r="N84" t="s">
        <v>72</v>
      </c>
      <c r="R84" t="s">
        <v>48</v>
      </c>
      <c r="S84">
        <v>1</v>
      </c>
      <c r="U84">
        <v>1</v>
      </c>
      <c r="V84" t="s">
        <v>147</v>
      </c>
      <c r="W84" t="s">
        <v>71</v>
      </c>
      <c r="X84" t="s">
        <v>51</v>
      </c>
      <c r="Z84" t="s">
        <v>45</v>
      </c>
      <c r="AA84">
        <v>1</v>
      </c>
      <c r="AC84">
        <v>1</v>
      </c>
      <c r="AD84" t="s">
        <v>89</v>
      </c>
      <c r="AE84" t="s">
        <v>162</v>
      </c>
      <c r="AF84" t="s">
        <v>100</v>
      </c>
      <c r="AH84">
        <v>7</v>
      </c>
      <c r="AI84">
        <v>35</v>
      </c>
      <c r="AJ84">
        <v>30</v>
      </c>
      <c r="AK84">
        <v>2</v>
      </c>
    </row>
    <row r="85" spans="1:37" x14ac:dyDescent="0.25">
      <c r="A85" t="s">
        <v>272</v>
      </c>
      <c r="B85" t="s">
        <v>48</v>
      </c>
      <c r="C85">
        <v>1</v>
      </c>
      <c r="E85">
        <v>1</v>
      </c>
      <c r="F85" t="s">
        <v>49</v>
      </c>
      <c r="G85" t="s">
        <v>50</v>
      </c>
      <c r="H85" t="s">
        <v>51</v>
      </c>
      <c r="J85" t="s">
        <v>38</v>
      </c>
      <c r="K85">
        <v>1</v>
      </c>
      <c r="L85">
        <v>1</v>
      </c>
      <c r="M85">
        <v>2</v>
      </c>
      <c r="N85" t="s">
        <v>67</v>
      </c>
      <c r="O85" t="s">
        <v>105</v>
      </c>
      <c r="P85" t="s">
        <v>175</v>
      </c>
      <c r="Q85" t="s">
        <v>177</v>
      </c>
      <c r="R85" t="s">
        <v>53</v>
      </c>
      <c r="S85">
        <v>2</v>
      </c>
      <c r="T85">
        <v>1</v>
      </c>
      <c r="U85">
        <v>1</v>
      </c>
      <c r="V85" t="s">
        <v>54</v>
      </c>
      <c r="Z85" t="s">
        <v>63</v>
      </c>
      <c r="AA85">
        <v>1</v>
      </c>
      <c r="AC85">
        <v>1</v>
      </c>
      <c r="AD85" t="s">
        <v>72</v>
      </c>
      <c r="AE85" t="s">
        <v>167</v>
      </c>
      <c r="AH85">
        <v>8</v>
      </c>
      <c r="AI85">
        <v>49</v>
      </c>
      <c r="AJ85">
        <v>30</v>
      </c>
      <c r="AK85">
        <v>2</v>
      </c>
    </row>
    <row r="86" spans="1:37" x14ac:dyDescent="0.25">
      <c r="A86" t="s">
        <v>273</v>
      </c>
      <c r="B86" t="s">
        <v>33</v>
      </c>
      <c r="C86">
        <v>1</v>
      </c>
      <c r="E86">
        <v>1</v>
      </c>
      <c r="F86" t="s">
        <v>46</v>
      </c>
      <c r="G86" t="s">
        <v>35</v>
      </c>
      <c r="J86" t="s">
        <v>43</v>
      </c>
      <c r="K86">
        <v>1</v>
      </c>
      <c r="M86">
        <v>1</v>
      </c>
      <c r="N86" t="s">
        <v>73</v>
      </c>
      <c r="R86" t="s">
        <v>53</v>
      </c>
      <c r="S86">
        <v>2</v>
      </c>
      <c r="T86">
        <v>1</v>
      </c>
      <c r="U86">
        <v>1</v>
      </c>
      <c r="V86" t="s">
        <v>54</v>
      </c>
      <c r="Z86" t="s">
        <v>63</v>
      </c>
      <c r="AA86">
        <v>1</v>
      </c>
      <c r="AC86">
        <v>1</v>
      </c>
      <c r="AD86" t="s">
        <v>72</v>
      </c>
      <c r="AH86">
        <v>2</v>
      </c>
      <c r="AI86">
        <v>25</v>
      </c>
      <c r="AJ86">
        <v>30</v>
      </c>
      <c r="AK86">
        <v>2</v>
      </c>
    </row>
    <row r="87" spans="1:37" x14ac:dyDescent="0.25">
      <c r="A87" t="s">
        <v>274</v>
      </c>
      <c r="B87" t="s">
        <v>33</v>
      </c>
      <c r="C87">
        <v>1</v>
      </c>
      <c r="E87">
        <v>3</v>
      </c>
      <c r="F87" t="s">
        <v>46</v>
      </c>
      <c r="G87" t="s">
        <v>35</v>
      </c>
      <c r="J87" t="s">
        <v>45</v>
      </c>
      <c r="K87">
        <v>1</v>
      </c>
      <c r="M87">
        <v>1</v>
      </c>
      <c r="N87" t="s">
        <v>47</v>
      </c>
      <c r="O87" t="s">
        <v>162</v>
      </c>
      <c r="P87" t="s">
        <v>115</v>
      </c>
      <c r="R87" t="s">
        <v>53</v>
      </c>
      <c r="S87">
        <v>2</v>
      </c>
      <c r="T87">
        <v>1</v>
      </c>
      <c r="U87">
        <v>2</v>
      </c>
      <c r="V87" t="s">
        <v>54</v>
      </c>
      <c r="Z87" t="s">
        <v>63</v>
      </c>
      <c r="AA87">
        <v>1</v>
      </c>
      <c r="AC87">
        <v>2</v>
      </c>
      <c r="AD87" t="s">
        <v>72</v>
      </c>
      <c r="AE87" t="s">
        <v>95</v>
      </c>
      <c r="AH87">
        <v>9</v>
      </c>
      <c r="AI87">
        <v>39</v>
      </c>
      <c r="AJ87">
        <v>30</v>
      </c>
      <c r="AK87">
        <v>2</v>
      </c>
    </row>
    <row r="88" spans="1:37" x14ac:dyDescent="0.25">
      <c r="A88" t="s">
        <v>275</v>
      </c>
      <c r="B88" t="s">
        <v>53</v>
      </c>
      <c r="C88">
        <v>2</v>
      </c>
      <c r="D88">
        <v>1</v>
      </c>
      <c r="E88">
        <v>1</v>
      </c>
      <c r="F88" t="s">
        <v>54</v>
      </c>
      <c r="G88" t="s">
        <v>55</v>
      </c>
      <c r="J88" t="s">
        <v>63</v>
      </c>
      <c r="K88">
        <v>1</v>
      </c>
      <c r="M88">
        <v>1</v>
      </c>
      <c r="N88" t="s">
        <v>72</v>
      </c>
      <c r="R88" t="s">
        <v>33</v>
      </c>
      <c r="S88">
        <v>1</v>
      </c>
      <c r="U88">
        <v>1</v>
      </c>
      <c r="V88" t="s">
        <v>46</v>
      </c>
      <c r="Z88" t="s">
        <v>38</v>
      </c>
      <c r="AA88">
        <v>2</v>
      </c>
      <c r="AB88">
        <v>1</v>
      </c>
      <c r="AC88">
        <v>1</v>
      </c>
      <c r="AD88" t="s">
        <v>67</v>
      </c>
      <c r="AH88">
        <v>3</v>
      </c>
      <c r="AI88">
        <v>37</v>
      </c>
      <c r="AJ88">
        <v>30</v>
      </c>
      <c r="AK88">
        <v>2</v>
      </c>
    </row>
    <row r="89" spans="1:37" x14ac:dyDescent="0.25">
      <c r="A89" t="s">
        <v>276</v>
      </c>
      <c r="B89" t="s">
        <v>53</v>
      </c>
      <c r="C89">
        <v>1</v>
      </c>
      <c r="D89">
        <v>1</v>
      </c>
      <c r="E89">
        <v>1</v>
      </c>
      <c r="F89" t="s">
        <v>54</v>
      </c>
      <c r="J89" t="s">
        <v>63</v>
      </c>
      <c r="K89">
        <v>1</v>
      </c>
      <c r="M89">
        <v>1</v>
      </c>
      <c r="N89" t="s">
        <v>72</v>
      </c>
      <c r="R89" t="s">
        <v>43</v>
      </c>
      <c r="S89">
        <v>1</v>
      </c>
      <c r="U89">
        <v>1</v>
      </c>
      <c r="V89" t="s">
        <v>73</v>
      </c>
      <c r="W89" t="s">
        <v>74</v>
      </c>
      <c r="Z89" t="s">
        <v>45</v>
      </c>
      <c r="AA89">
        <v>1</v>
      </c>
      <c r="AC89">
        <v>2</v>
      </c>
      <c r="AD89" t="s">
        <v>47</v>
      </c>
      <c r="AE89" t="s">
        <v>76</v>
      </c>
      <c r="AF89" t="s">
        <v>115</v>
      </c>
      <c r="AH89">
        <v>4</v>
      </c>
      <c r="AI89">
        <v>31</v>
      </c>
      <c r="AJ89">
        <v>30</v>
      </c>
      <c r="AK89">
        <v>2</v>
      </c>
    </row>
    <row r="90" spans="1:37" x14ac:dyDescent="0.25">
      <c r="A90" t="s">
        <v>277</v>
      </c>
      <c r="B90" t="s">
        <v>53</v>
      </c>
      <c r="C90">
        <v>2</v>
      </c>
      <c r="D90">
        <v>1</v>
      </c>
      <c r="E90">
        <v>3</v>
      </c>
      <c r="F90" t="s">
        <v>54</v>
      </c>
      <c r="J90" t="s">
        <v>63</v>
      </c>
      <c r="K90">
        <v>1</v>
      </c>
      <c r="M90">
        <v>1</v>
      </c>
      <c r="N90" t="s">
        <v>72</v>
      </c>
      <c r="R90" t="s">
        <v>43</v>
      </c>
      <c r="S90">
        <v>1</v>
      </c>
      <c r="U90">
        <v>1</v>
      </c>
      <c r="V90" t="s">
        <v>73</v>
      </c>
      <c r="W90" t="s">
        <v>74</v>
      </c>
      <c r="X90" t="s">
        <v>75</v>
      </c>
      <c r="Y90" t="s">
        <v>112</v>
      </c>
      <c r="Z90" t="s">
        <v>38</v>
      </c>
      <c r="AA90">
        <v>2</v>
      </c>
      <c r="AB90">
        <v>1</v>
      </c>
      <c r="AC90">
        <v>1</v>
      </c>
      <c r="AD90" t="s">
        <v>67</v>
      </c>
      <c r="AE90" t="s">
        <v>105</v>
      </c>
      <c r="AH90">
        <v>8</v>
      </c>
      <c r="AI90">
        <v>36</v>
      </c>
      <c r="AJ90">
        <v>30</v>
      </c>
      <c r="AK90">
        <v>2</v>
      </c>
    </row>
    <row r="91" spans="1:37" x14ac:dyDescent="0.25">
      <c r="A91" t="s">
        <v>278</v>
      </c>
      <c r="B91" t="s">
        <v>45</v>
      </c>
      <c r="C91">
        <v>1</v>
      </c>
      <c r="E91">
        <v>1</v>
      </c>
      <c r="F91" t="s">
        <v>47</v>
      </c>
      <c r="J91" t="s">
        <v>38</v>
      </c>
      <c r="K91">
        <v>3</v>
      </c>
      <c r="L91">
        <v>2</v>
      </c>
      <c r="M91">
        <v>1</v>
      </c>
      <c r="N91" t="s">
        <v>67</v>
      </c>
      <c r="O91" t="s">
        <v>40</v>
      </c>
      <c r="P91" t="s">
        <v>175</v>
      </c>
      <c r="R91" t="s">
        <v>53</v>
      </c>
      <c r="S91">
        <v>1</v>
      </c>
      <c r="T91">
        <v>1</v>
      </c>
      <c r="U91">
        <v>1</v>
      </c>
      <c r="V91" t="s">
        <v>54</v>
      </c>
      <c r="W91" t="s">
        <v>55</v>
      </c>
      <c r="Z91" t="s">
        <v>63</v>
      </c>
      <c r="AA91">
        <v>1</v>
      </c>
      <c r="AC91">
        <v>1</v>
      </c>
      <c r="AD91" t="s">
        <v>72</v>
      </c>
      <c r="AE91" t="s">
        <v>95</v>
      </c>
      <c r="AH91">
        <v>7</v>
      </c>
      <c r="AI91">
        <v>31</v>
      </c>
      <c r="AJ91">
        <v>30</v>
      </c>
      <c r="AK91">
        <v>2</v>
      </c>
    </row>
    <row r="92" spans="1:37" x14ac:dyDescent="0.25">
      <c r="A92" t="s">
        <v>279</v>
      </c>
      <c r="B92" t="s">
        <v>53</v>
      </c>
      <c r="C92">
        <v>2</v>
      </c>
      <c r="D92">
        <v>1</v>
      </c>
      <c r="E92">
        <v>1</v>
      </c>
      <c r="F92" t="s">
        <v>54</v>
      </c>
      <c r="J92" t="s">
        <v>38</v>
      </c>
      <c r="K92">
        <v>2</v>
      </c>
      <c r="L92">
        <v>1</v>
      </c>
      <c r="M92">
        <v>2</v>
      </c>
      <c r="N92" t="s">
        <v>67</v>
      </c>
      <c r="O92" t="s">
        <v>105</v>
      </c>
      <c r="P92" t="s">
        <v>41</v>
      </c>
      <c r="R92" t="s">
        <v>56</v>
      </c>
      <c r="S92">
        <v>1</v>
      </c>
      <c r="U92">
        <v>2</v>
      </c>
      <c r="V92" t="s">
        <v>68</v>
      </c>
      <c r="W92" t="s">
        <v>69</v>
      </c>
      <c r="X92" t="s">
        <v>91</v>
      </c>
      <c r="Z92" t="s">
        <v>48</v>
      </c>
      <c r="AA92">
        <v>1</v>
      </c>
      <c r="AC92">
        <v>1</v>
      </c>
      <c r="AD92" t="s">
        <v>49</v>
      </c>
      <c r="AE92" t="s">
        <v>71</v>
      </c>
      <c r="AH92">
        <v>9</v>
      </c>
      <c r="AI92">
        <v>42</v>
      </c>
      <c r="AJ92">
        <v>30</v>
      </c>
      <c r="AK92">
        <v>2</v>
      </c>
    </row>
    <row r="93" spans="1:37" x14ac:dyDescent="0.25">
      <c r="A93" t="s">
        <v>280</v>
      </c>
      <c r="B93" t="s">
        <v>53</v>
      </c>
      <c r="C93">
        <v>3</v>
      </c>
      <c r="D93">
        <v>1</v>
      </c>
      <c r="E93">
        <v>1</v>
      </c>
      <c r="F93" t="s">
        <v>54</v>
      </c>
      <c r="J93" t="s">
        <v>38</v>
      </c>
      <c r="K93">
        <v>1</v>
      </c>
      <c r="L93">
        <v>1</v>
      </c>
      <c r="M93">
        <v>1</v>
      </c>
      <c r="N93" t="s">
        <v>67</v>
      </c>
      <c r="R93" t="s">
        <v>56</v>
      </c>
      <c r="S93">
        <v>1</v>
      </c>
      <c r="U93">
        <v>2</v>
      </c>
      <c r="V93" t="s">
        <v>68</v>
      </c>
      <c r="Z93" t="s">
        <v>33</v>
      </c>
      <c r="AA93">
        <v>1</v>
      </c>
      <c r="AC93">
        <v>1</v>
      </c>
      <c r="AD93" t="s">
        <v>65</v>
      </c>
      <c r="AE93" t="s">
        <v>35</v>
      </c>
      <c r="AH93">
        <v>4</v>
      </c>
      <c r="AI93">
        <v>37</v>
      </c>
      <c r="AJ93">
        <v>30</v>
      </c>
      <c r="AK93">
        <v>2</v>
      </c>
    </row>
    <row r="94" spans="1:37" x14ac:dyDescent="0.25">
      <c r="A94" t="s">
        <v>281</v>
      </c>
      <c r="B94" t="s">
        <v>53</v>
      </c>
      <c r="C94">
        <v>2</v>
      </c>
      <c r="D94">
        <v>1</v>
      </c>
      <c r="E94">
        <v>1</v>
      </c>
      <c r="F94" t="s">
        <v>54</v>
      </c>
      <c r="J94" t="s">
        <v>38</v>
      </c>
      <c r="K94">
        <v>2</v>
      </c>
      <c r="L94">
        <v>1</v>
      </c>
      <c r="M94">
        <v>1</v>
      </c>
      <c r="N94" t="s">
        <v>67</v>
      </c>
      <c r="O94" t="s">
        <v>105</v>
      </c>
      <c r="R94" t="s">
        <v>56</v>
      </c>
      <c r="S94">
        <v>1</v>
      </c>
      <c r="U94">
        <v>1</v>
      </c>
      <c r="V94" t="s">
        <v>68</v>
      </c>
      <c r="W94" t="s">
        <v>143</v>
      </c>
      <c r="Z94" t="s">
        <v>43</v>
      </c>
      <c r="AA94">
        <v>1</v>
      </c>
      <c r="AC94">
        <v>2</v>
      </c>
      <c r="AD94" t="s">
        <v>73</v>
      </c>
      <c r="AE94" t="s">
        <v>74</v>
      </c>
      <c r="AH94">
        <v>6</v>
      </c>
      <c r="AI94">
        <v>31</v>
      </c>
      <c r="AJ94">
        <v>30</v>
      </c>
      <c r="AK94">
        <v>2</v>
      </c>
    </row>
    <row r="95" spans="1:37" x14ac:dyDescent="0.25">
      <c r="A95" t="s">
        <v>282</v>
      </c>
      <c r="B95" t="s">
        <v>53</v>
      </c>
      <c r="C95">
        <v>2</v>
      </c>
      <c r="D95">
        <v>1</v>
      </c>
      <c r="E95">
        <v>1</v>
      </c>
      <c r="F95" t="s">
        <v>54</v>
      </c>
      <c r="G95" t="s">
        <v>84</v>
      </c>
      <c r="H95" t="s">
        <v>135</v>
      </c>
      <c r="J95" t="s">
        <v>38</v>
      </c>
      <c r="K95">
        <v>1</v>
      </c>
      <c r="L95">
        <v>1</v>
      </c>
      <c r="M95">
        <v>1</v>
      </c>
      <c r="N95" t="s">
        <v>67</v>
      </c>
      <c r="O95" t="s">
        <v>40</v>
      </c>
      <c r="R95" t="s">
        <v>56</v>
      </c>
      <c r="S95">
        <v>1</v>
      </c>
      <c r="U95">
        <v>1</v>
      </c>
      <c r="V95" t="s">
        <v>141</v>
      </c>
      <c r="W95" t="s">
        <v>69</v>
      </c>
      <c r="X95" t="s">
        <v>91</v>
      </c>
      <c r="Z95" t="s">
        <v>45</v>
      </c>
      <c r="AA95">
        <v>1</v>
      </c>
      <c r="AC95">
        <v>1</v>
      </c>
      <c r="AD95" t="s">
        <v>47</v>
      </c>
      <c r="AH95">
        <v>6</v>
      </c>
      <c r="AI95">
        <v>26</v>
      </c>
      <c r="AJ95">
        <v>30</v>
      </c>
      <c r="AK95">
        <v>2</v>
      </c>
    </row>
    <row r="96" spans="1:37" x14ac:dyDescent="0.25">
      <c r="A96" t="s">
        <v>283</v>
      </c>
      <c r="B96" t="s">
        <v>53</v>
      </c>
      <c r="C96">
        <v>2</v>
      </c>
      <c r="D96">
        <v>1</v>
      </c>
      <c r="E96">
        <v>1</v>
      </c>
      <c r="F96" t="s">
        <v>54</v>
      </c>
      <c r="G96" t="s">
        <v>84</v>
      </c>
      <c r="J96" t="s">
        <v>38</v>
      </c>
      <c r="K96">
        <v>2</v>
      </c>
      <c r="L96">
        <v>1</v>
      </c>
      <c r="M96">
        <v>1</v>
      </c>
      <c r="N96" t="s">
        <v>67</v>
      </c>
      <c r="R96" t="s">
        <v>56</v>
      </c>
      <c r="S96">
        <v>1</v>
      </c>
      <c r="U96">
        <v>2</v>
      </c>
      <c r="V96" t="s">
        <v>68</v>
      </c>
      <c r="W96" t="s">
        <v>69</v>
      </c>
      <c r="Z96" t="s">
        <v>63</v>
      </c>
      <c r="AA96">
        <v>1</v>
      </c>
      <c r="AC96">
        <v>1</v>
      </c>
      <c r="AD96" t="s">
        <v>72</v>
      </c>
      <c r="AH96">
        <v>5</v>
      </c>
      <c r="AI96">
        <v>41</v>
      </c>
      <c r="AJ96">
        <v>30</v>
      </c>
      <c r="AK96">
        <v>2</v>
      </c>
    </row>
    <row r="97" spans="1:37" x14ac:dyDescent="0.25">
      <c r="A97" t="s">
        <v>284</v>
      </c>
      <c r="B97" t="s">
        <v>48</v>
      </c>
      <c r="C97">
        <v>1</v>
      </c>
      <c r="E97">
        <v>1</v>
      </c>
      <c r="F97" t="s">
        <v>49</v>
      </c>
      <c r="G97" t="s">
        <v>71</v>
      </c>
      <c r="H97" t="s">
        <v>51</v>
      </c>
      <c r="J97" t="s">
        <v>33</v>
      </c>
      <c r="K97">
        <v>1</v>
      </c>
      <c r="M97">
        <v>1</v>
      </c>
      <c r="N97" t="s">
        <v>65</v>
      </c>
      <c r="O97" t="s">
        <v>66</v>
      </c>
      <c r="P97" t="s">
        <v>36</v>
      </c>
      <c r="R97" t="s">
        <v>53</v>
      </c>
      <c r="S97">
        <v>2</v>
      </c>
      <c r="T97">
        <v>1</v>
      </c>
      <c r="U97">
        <v>1</v>
      </c>
      <c r="V97" t="s">
        <v>54</v>
      </c>
      <c r="Z97" t="s">
        <v>38</v>
      </c>
      <c r="AA97">
        <v>1</v>
      </c>
      <c r="AB97">
        <v>1</v>
      </c>
      <c r="AC97">
        <v>1</v>
      </c>
      <c r="AD97" t="s">
        <v>67</v>
      </c>
      <c r="AH97">
        <v>5</v>
      </c>
      <c r="AI97">
        <v>35</v>
      </c>
      <c r="AJ97">
        <v>30</v>
      </c>
      <c r="AK97">
        <v>2</v>
      </c>
    </row>
    <row r="98" spans="1:37" x14ac:dyDescent="0.25">
      <c r="A98" t="s">
        <v>285</v>
      </c>
      <c r="B98" t="s">
        <v>53</v>
      </c>
      <c r="C98">
        <v>3</v>
      </c>
      <c r="D98">
        <v>2</v>
      </c>
      <c r="E98">
        <v>1</v>
      </c>
      <c r="F98" t="s">
        <v>54</v>
      </c>
      <c r="G98" t="s">
        <v>55</v>
      </c>
      <c r="H98" t="s">
        <v>108</v>
      </c>
      <c r="J98" t="s">
        <v>38</v>
      </c>
      <c r="K98">
        <v>1</v>
      </c>
      <c r="L98">
        <v>1</v>
      </c>
      <c r="M98">
        <v>1</v>
      </c>
      <c r="N98" t="s">
        <v>67</v>
      </c>
      <c r="R98" t="s">
        <v>48</v>
      </c>
      <c r="S98">
        <v>1</v>
      </c>
      <c r="U98">
        <v>1</v>
      </c>
      <c r="V98" t="s">
        <v>49</v>
      </c>
      <c r="W98" t="s">
        <v>71</v>
      </c>
      <c r="X98" t="s">
        <v>148</v>
      </c>
      <c r="Y98" t="s">
        <v>52</v>
      </c>
      <c r="Z98" t="s">
        <v>43</v>
      </c>
      <c r="AA98">
        <v>3</v>
      </c>
      <c r="AC98">
        <v>3</v>
      </c>
      <c r="AD98" t="s">
        <v>73</v>
      </c>
      <c r="AE98" t="s">
        <v>74</v>
      </c>
      <c r="AF98" t="s">
        <v>75</v>
      </c>
      <c r="AG98" t="s">
        <v>112</v>
      </c>
      <c r="AH98">
        <v>16</v>
      </c>
      <c r="AI98">
        <v>57</v>
      </c>
      <c r="AJ98">
        <v>30</v>
      </c>
      <c r="AK98">
        <v>2</v>
      </c>
    </row>
    <row r="99" spans="1:37" x14ac:dyDescent="0.25">
      <c r="A99" t="s">
        <v>286</v>
      </c>
      <c r="B99" t="s">
        <v>53</v>
      </c>
      <c r="C99">
        <v>2</v>
      </c>
      <c r="D99">
        <v>1</v>
      </c>
      <c r="E99">
        <v>1</v>
      </c>
      <c r="F99" t="s">
        <v>54</v>
      </c>
      <c r="J99" t="s">
        <v>38</v>
      </c>
      <c r="K99">
        <v>1</v>
      </c>
      <c r="L99">
        <v>1</v>
      </c>
      <c r="M99">
        <v>1</v>
      </c>
      <c r="N99" t="s">
        <v>173</v>
      </c>
      <c r="R99" t="s">
        <v>48</v>
      </c>
      <c r="S99">
        <v>1</v>
      </c>
      <c r="U99">
        <v>1</v>
      </c>
      <c r="V99" t="s">
        <v>49</v>
      </c>
      <c r="Z99" t="s">
        <v>45</v>
      </c>
      <c r="AA99">
        <v>1</v>
      </c>
      <c r="AC99">
        <v>3</v>
      </c>
      <c r="AD99" t="s">
        <v>47</v>
      </c>
      <c r="AH99">
        <v>3</v>
      </c>
      <c r="AI99">
        <v>32</v>
      </c>
      <c r="AJ99">
        <v>30</v>
      </c>
      <c r="AK99">
        <v>2</v>
      </c>
    </row>
    <row r="100" spans="1:37" x14ac:dyDescent="0.25">
      <c r="A100" t="s">
        <v>287</v>
      </c>
      <c r="B100" t="s">
        <v>53</v>
      </c>
      <c r="C100">
        <v>3</v>
      </c>
      <c r="D100">
        <v>1</v>
      </c>
      <c r="E100">
        <v>1</v>
      </c>
      <c r="F100" t="s">
        <v>54</v>
      </c>
      <c r="G100" t="s">
        <v>84</v>
      </c>
      <c r="H100" t="s">
        <v>135</v>
      </c>
      <c r="J100" t="s">
        <v>38</v>
      </c>
      <c r="K100">
        <v>2</v>
      </c>
      <c r="L100">
        <v>1</v>
      </c>
      <c r="M100">
        <v>1</v>
      </c>
      <c r="N100" t="s">
        <v>67</v>
      </c>
      <c r="R100" t="s">
        <v>48</v>
      </c>
      <c r="S100">
        <v>1</v>
      </c>
      <c r="U100">
        <v>1</v>
      </c>
      <c r="V100" t="s">
        <v>49</v>
      </c>
      <c r="W100" t="s">
        <v>71</v>
      </c>
      <c r="X100" t="s">
        <v>51</v>
      </c>
      <c r="Y100" t="s">
        <v>52</v>
      </c>
      <c r="Z100" t="s">
        <v>63</v>
      </c>
      <c r="AA100">
        <v>1</v>
      </c>
      <c r="AC100">
        <v>1</v>
      </c>
      <c r="AD100" t="s">
        <v>72</v>
      </c>
      <c r="AH100">
        <v>8</v>
      </c>
      <c r="AI100">
        <v>41</v>
      </c>
      <c r="AJ100">
        <v>30</v>
      </c>
      <c r="AK100">
        <v>2</v>
      </c>
    </row>
    <row r="101" spans="1:37" x14ac:dyDescent="0.25">
      <c r="A101" t="s">
        <v>288</v>
      </c>
      <c r="B101" t="s">
        <v>53</v>
      </c>
      <c r="C101">
        <v>2</v>
      </c>
      <c r="D101">
        <v>2</v>
      </c>
      <c r="E101">
        <v>2</v>
      </c>
      <c r="F101" t="s">
        <v>54</v>
      </c>
      <c r="J101" t="s">
        <v>38</v>
      </c>
      <c r="K101">
        <v>1</v>
      </c>
      <c r="L101">
        <v>1</v>
      </c>
      <c r="M101">
        <v>2</v>
      </c>
      <c r="N101" t="s">
        <v>67</v>
      </c>
      <c r="R101" t="s">
        <v>33</v>
      </c>
      <c r="S101">
        <v>1</v>
      </c>
      <c r="U101">
        <v>2</v>
      </c>
      <c r="V101" t="s">
        <v>65</v>
      </c>
      <c r="W101" t="s">
        <v>35</v>
      </c>
      <c r="X101" t="s">
        <v>36</v>
      </c>
      <c r="Z101" t="s">
        <v>43</v>
      </c>
      <c r="AA101">
        <v>1</v>
      </c>
      <c r="AC101">
        <v>1</v>
      </c>
      <c r="AD101" t="s">
        <v>73</v>
      </c>
      <c r="AH101">
        <v>7</v>
      </c>
      <c r="AI101">
        <v>25</v>
      </c>
      <c r="AJ101">
        <v>30</v>
      </c>
      <c r="AK101">
        <v>2</v>
      </c>
    </row>
    <row r="102" spans="1:37" x14ac:dyDescent="0.25">
      <c r="A102" t="s">
        <v>289</v>
      </c>
      <c r="B102" t="s">
        <v>53</v>
      </c>
      <c r="C102">
        <v>3</v>
      </c>
      <c r="D102">
        <v>1</v>
      </c>
      <c r="E102">
        <v>1</v>
      </c>
      <c r="F102" t="s">
        <v>54</v>
      </c>
      <c r="G102" t="s">
        <v>84</v>
      </c>
      <c r="J102" t="s">
        <v>38</v>
      </c>
      <c r="K102">
        <v>1</v>
      </c>
      <c r="L102">
        <v>1</v>
      </c>
      <c r="M102">
        <v>1</v>
      </c>
      <c r="N102" t="s">
        <v>173</v>
      </c>
      <c r="R102" t="s">
        <v>33</v>
      </c>
      <c r="S102">
        <v>1</v>
      </c>
      <c r="U102">
        <v>1</v>
      </c>
      <c r="V102" t="s">
        <v>65</v>
      </c>
      <c r="Z102" t="s">
        <v>45</v>
      </c>
      <c r="AA102">
        <v>1</v>
      </c>
      <c r="AC102">
        <v>1</v>
      </c>
      <c r="AD102" t="s">
        <v>47</v>
      </c>
      <c r="AE102" t="s">
        <v>76</v>
      </c>
      <c r="AH102">
        <v>4</v>
      </c>
      <c r="AI102">
        <v>21</v>
      </c>
      <c r="AJ102">
        <v>30</v>
      </c>
      <c r="AK102">
        <v>2</v>
      </c>
    </row>
    <row r="103" spans="1:37" x14ac:dyDescent="0.25">
      <c r="A103" t="s">
        <v>290</v>
      </c>
      <c r="B103" t="s">
        <v>53</v>
      </c>
      <c r="C103">
        <v>2</v>
      </c>
      <c r="D103">
        <v>1</v>
      </c>
      <c r="E103">
        <v>1</v>
      </c>
      <c r="F103" t="s">
        <v>54</v>
      </c>
      <c r="J103" t="s">
        <v>38</v>
      </c>
      <c r="K103">
        <v>1</v>
      </c>
      <c r="L103">
        <v>1</v>
      </c>
      <c r="M103">
        <v>1</v>
      </c>
      <c r="N103" t="s">
        <v>67</v>
      </c>
      <c r="R103" t="s">
        <v>33</v>
      </c>
      <c r="S103">
        <v>1</v>
      </c>
      <c r="U103">
        <v>1</v>
      </c>
      <c r="V103" t="s">
        <v>65</v>
      </c>
      <c r="W103" t="s">
        <v>35</v>
      </c>
      <c r="Z103" t="s">
        <v>63</v>
      </c>
      <c r="AA103">
        <v>1</v>
      </c>
      <c r="AC103">
        <v>1</v>
      </c>
      <c r="AD103" t="s">
        <v>72</v>
      </c>
      <c r="AE103" t="s">
        <v>95</v>
      </c>
      <c r="AF103" t="s">
        <v>169</v>
      </c>
      <c r="AH103">
        <v>4</v>
      </c>
      <c r="AI103">
        <v>21</v>
      </c>
      <c r="AJ103">
        <v>30</v>
      </c>
      <c r="AK103">
        <v>2</v>
      </c>
    </row>
    <row r="104" spans="1:37" x14ac:dyDescent="0.25">
      <c r="A104" t="s">
        <v>291</v>
      </c>
      <c r="B104" t="s">
        <v>53</v>
      </c>
      <c r="C104">
        <v>1</v>
      </c>
      <c r="D104">
        <v>1</v>
      </c>
      <c r="E104">
        <v>1</v>
      </c>
      <c r="F104" t="s">
        <v>54</v>
      </c>
      <c r="G104" t="s">
        <v>55</v>
      </c>
      <c r="J104" t="s">
        <v>38</v>
      </c>
      <c r="K104">
        <v>1</v>
      </c>
      <c r="L104">
        <v>1</v>
      </c>
      <c r="M104">
        <v>1</v>
      </c>
      <c r="N104" t="s">
        <v>67</v>
      </c>
      <c r="R104" t="s">
        <v>43</v>
      </c>
      <c r="S104">
        <v>1</v>
      </c>
      <c r="U104">
        <v>1</v>
      </c>
      <c r="V104" t="s">
        <v>73</v>
      </c>
      <c r="W104" t="s">
        <v>74</v>
      </c>
      <c r="Z104" t="s">
        <v>45</v>
      </c>
      <c r="AA104">
        <v>1</v>
      </c>
      <c r="AC104">
        <v>1</v>
      </c>
      <c r="AD104" t="s">
        <v>47</v>
      </c>
      <c r="AH104">
        <v>2</v>
      </c>
      <c r="AI104">
        <v>32</v>
      </c>
      <c r="AJ104">
        <v>30</v>
      </c>
      <c r="AK104">
        <v>2</v>
      </c>
    </row>
    <row r="105" spans="1:37" x14ac:dyDescent="0.25">
      <c r="A105" t="s">
        <v>292</v>
      </c>
      <c r="B105" t="s">
        <v>53</v>
      </c>
      <c r="C105">
        <v>3</v>
      </c>
      <c r="D105">
        <v>1</v>
      </c>
      <c r="E105">
        <v>1</v>
      </c>
      <c r="F105" t="s">
        <v>54</v>
      </c>
      <c r="G105" t="s">
        <v>84</v>
      </c>
      <c r="H105" t="s">
        <v>108</v>
      </c>
      <c r="J105" t="s">
        <v>38</v>
      </c>
      <c r="K105">
        <v>1</v>
      </c>
      <c r="L105">
        <v>1</v>
      </c>
      <c r="M105">
        <v>1</v>
      </c>
      <c r="N105" t="s">
        <v>173</v>
      </c>
      <c r="R105" t="s">
        <v>43</v>
      </c>
      <c r="S105">
        <v>1</v>
      </c>
      <c r="U105">
        <v>3</v>
      </c>
      <c r="V105" t="s">
        <v>73</v>
      </c>
      <c r="W105" t="s">
        <v>74</v>
      </c>
      <c r="X105" t="s">
        <v>111</v>
      </c>
      <c r="Y105" t="s">
        <v>112</v>
      </c>
      <c r="Z105" t="s">
        <v>63</v>
      </c>
      <c r="AA105">
        <v>1</v>
      </c>
      <c r="AC105">
        <v>1</v>
      </c>
      <c r="AD105" t="s">
        <v>72</v>
      </c>
      <c r="AH105">
        <v>9</v>
      </c>
      <c r="AI105">
        <v>59</v>
      </c>
      <c r="AJ105">
        <v>30</v>
      </c>
      <c r="AK105">
        <v>2</v>
      </c>
    </row>
    <row r="106" spans="1:37" x14ac:dyDescent="0.25">
      <c r="A106" t="s">
        <v>293</v>
      </c>
      <c r="B106" t="s">
        <v>53</v>
      </c>
      <c r="C106">
        <v>2</v>
      </c>
      <c r="D106">
        <v>1</v>
      </c>
      <c r="E106">
        <v>1</v>
      </c>
      <c r="F106" t="s">
        <v>54</v>
      </c>
      <c r="G106" t="s">
        <v>55</v>
      </c>
      <c r="J106" t="s">
        <v>38</v>
      </c>
      <c r="K106">
        <v>1</v>
      </c>
      <c r="L106">
        <v>1</v>
      </c>
      <c r="M106">
        <v>1</v>
      </c>
      <c r="N106" t="s">
        <v>67</v>
      </c>
      <c r="R106" t="s">
        <v>45</v>
      </c>
      <c r="S106">
        <v>1</v>
      </c>
      <c r="U106">
        <v>1</v>
      </c>
      <c r="V106" t="s">
        <v>47</v>
      </c>
      <c r="W106" t="s">
        <v>76</v>
      </c>
      <c r="Z106" t="s">
        <v>63</v>
      </c>
      <c r="AA106">
        <v>1</v>
      </c>
      <c r="AC106">
        <v>1</v>
      </c>
      <c r="AD106" t="s">
        <v>72</v>
      </c>
      <c r="AE106" t="s">
        <v>95</v>
      </c>
      <c r="AH106">
        <v>4</v>
      </c>
      <c r="AI106">
        <v>41</v>
      </c>
      <c r="AJ106">
        <v>30</v>
      </c>
      <c r="AK106">
        <v>2</v>
      </c>
    </row>
    <row r="107" spans="1:37" x14ac:dyDescent="0.25">
      <c r="A107" t="s">
        <v>294</v>
      </c>
      <c r="B107" t="s">
        <v>56</v>
      </c>
      <c r="C107">
        <v>1</v>
      </c>
      <c r="E107">
        <v>2</v>
      </c>
      <c r="F107" t="s">
        <v>68</v>
      </c>
      <c r="J107" t="s">
        <v>48</v>
      </c>
      <c r="K107">
        <v>1</v>
      </c>
      <c r="M107">
        <v>1</v>
      </c>
      <c r="N107" t="s">
        <v>49</v>
      </c>
      <c r="R107" t="s">
        <v>33</v>
      </c>
      <c r="S107">
        <v>1</v>
      </c>
      <c r="U107">
        <v>1</v>
      </c>
      <c r="V107" t="s">
        <v>46</v>
      </c>
      <c r="W107" t="s">
        <v>35</v>
      </c>
      <c r="Z107" t="s">
        <v>43</v>
      </c>
      <c r="AA107">
        <v>1</v>
      </c>
      <c r="AC107">
        <v>1</v>
      </c>
      <c r="AD107" t="s">
        <v>73</v>
      </c>
      <c r="AH107">
        <v>2</v>
      </c>
      <c r="AI107">
        <v>22</v>
      </c>
      <c r="AJ107">
        <v>30</v>
      </c>
      <c r="AK107">
        <v>2</v>
      </c>
    </row>
    <row r="108" spans="1:37" x14ac:dyDescent="0.25">
      <c r="A108" t="s">
        <v>295</v>
      </c>
      <c r="B108" t="s">
        <v>56</v>
      </c>
      <c r="C108">
        <v>1</v>
      </c>
      <c r="E108">
        <v>1</v>
      </c>
      <c r="F108" t="s">
        <v>68</v>
      </c>
      <c r="J108" t="s">
        <v>48</v>
      </c>
      <c r="K108">
        <v>1</v>
      </c>
      <c r="M108">
        <v>1</v>
      </c>
      <c r="N108" t="s">
        <v>147</v>
      </c>
      <c r="O108" t="s">
        <v>71</v>
      </c>
      <c r="P108" t="s">
        <v>51</v>
      </c>
      <c r="R108" t="s">
        <v>33</v>
      </c>
      <c r="S108">
        <v>1</v>
      </c>
      <c r="U108">
        <v>1</v>
      </c>
      <c r="V108" t="s">
        <v>46</v>
      </c>
      <c r="W108" t="s">
        <v>35</v>
      </c>
      <c r="Z108" t="s">
        <v>45</v>
      </c>
      <c r="AA108">
        <v>1</v>
      </c>
      <c r="AC108">
        <v>1</v>
      </c>
      <c r="AD108" t="s">
        <v>47</v>
      </c>
      <c r="AE108" t="s">
        <v>99</v>
      </c>
      <c r="AF108" t="s">
        <v>100</v>
      </c>
      <c r="AG108" t="s">
        <v>164</v>
      </c>
      <c r="AH108">
        <v>6</v>
      </c>
      <c r="AI108">
        <v>79</v>
      </c>
      <c r="AJ108">
        <v>30</v>
      </c>
      <c r="AK108">
        <v>2</v>
      </c>
    </row>
    <row r="109" spans="1:37" x14ac:dyDescent="0.25">
      <c r="A109" t="s">
        <v>296</v>
      </c>
      <c r="B109" t="s">
        <v>33</v>
      </c>
      <c r="C109">
        <v>1</v>
      </c>
      <c r="E109">
        <v>1</v>
      </c>
      <c r="F109" t="s">
        <v>46</v>
      </c>
      <c r="J109" t="s">
        <v>63</v>
      </c>
      <c r="K109">
        <v>2</v>
      </c>
      <c r="M109">
        <v>3</v>
      </c>
      <c r="N109" t="s">
        <v>72</v>
      </c>
      <c r="O109" t="s">
        <v>167</v>
      </c>
      <c r="P109" t="s">
        <v>119</v>
      </c>
      <c r="Q109" t="s">
        <v>170</v>
      </c>
      <c r="R109" t="s">
        <v>56</v>
      </c>
      <c r="S109">
        <v>1</v>
      </c>
      <c r="U109">
        <v>1</v>
      </c>
      <c r="V109" t="s">
        <v>68</v>
      </c>
      <c r="W109" t="s">
        <v>142</v>
      </c>
      <c r="Z109" t="s">
        <v>48</v>
      </c>
      <c r="AA109">
        <v>1</v>
      </c>
      <c r="AC109">
        <v>3</v>
      </c>
      <c r="AD109" t="s">
        <v>49</v>
      </c>
      <c r="AE109" t="s">
        <v>71</v>
      </c>
      <c r="AF109" t="s">
        <v>51</v>
      </c>
      <c r="AG109" t="s">
        <v>52</v>
      </c>
      <c r="AH109">
        <v>13</v>
      </c>
      <c r="AI109">
        <v>62</v>
      </c>
      <c r="AJ109">
        <v>30</v>
      </c>
      <c r="AK109">
        <v>2</v>
      </c>
    </row>
    <row r="110" spans="1:37" x14ac:dyDescent="0.25">
      <c r="A110" t="s">
        <v>297</v>
      </c>
      <c r="B110" t="s">
        <v>33</v>
      </c>
      <c r="C110">
        <v>1</v>
      </c>
      <c r="E110">
        <v>1</v>
      </c>
      <c r="F110" t="s">
        <v>46</v>
      </c>
      <c r="G110" t="s">
        <v>35</v>
      </c>
      <c r="J110" t="s">
        <v>38</v>
      </c>
      <c r="K110">
        <v>2</v>
      </c>
      <c r="L110">
        <v>1</v>
      </c>
      <c r="M110">
        <v>1</v>
      </c>
      <c r="N110" t="s">
        <v>67</v>
      </c>
      <c r="R110" t="s">
        <v>56</v>
      </c>
      <c r="S110">
        <v>1</v>
      </c>
      <c r="U110">
        <v>1</v>
      </c>
      <c r="V110" t="s">
        <v>141</v>
      </c>
      <c r="Z110" t="s">
        <v>48</v>
      </c>
      <c r="AA110">
        <v>1</v>
      </c>
      <c r="AC110">
        <v>1</v>
      </c>
      <c r="AD110" t="s">
        <v>49</v>
      </c>
      <c r="AE110" t="s">
        <v>71</v>
      </c>
      <c r="AF110" t="s">
        <v>148</v>
      </c>
      <c r="AG110" t="s">
        <v>52</v>
      </c>
      <c r="AH110">
        <v>5</v>
      </c>
      <c r="AI110">
        <v>25</v>
      </c>
      <c r="AJ110">
        <v>30</v>
      </c>
      <c r="AK110">
        <v>2</v>
      </c>
    </row>
    <row r="111" spans="1:37" x14ac:dyDescent="0.25">
      <c r="A111" t="s">
        <v>298</v>
      </c>
      <c r="B111" t="s">
        <v>56</v>
      </c>
      <c r="C111">
        <v>1</v>
      </c>
      <c r="E111">
        <v>1</v>
      </c>
      <c r="F111" t="s">
        <v>68</v>
      </c>
      <c r="J111" t="s">
        <v>48</v>
      </c>
      <c r="K111">
        <v>1</v>
      </c>
      <c r="M111">
        <v>1</v>
      </c>
      <c r="N111" t="s">
        <v>147</v>
      </c>
      <c r="O111" t="s">
        <v>85</v>
      </c>
      <c r="P111" t="s">
        <v>148</v>
      </c>
      <c r="R111" t="s">
        <v>43</v>
      </c>
      <c r="S111">
        <v>1</v>
      </c>
      <c r="U111">
        <v>1</v>
      </c>
      <c r="V111" t="s">
        <v>73</v>
      </c>
      <c r="W111" t="s">
        <v>74</v>
      </c>
      <c r="Z111" t="s">
        <v>45</v>
      </c>
      <c r="AA111">
        <v>1</v>
      </c>
      <c r="AC111">
        <v>1</v>
      </c>
      <c r="AD111" t="s">
        <v>47</v>
      </c>
      <c r="AE111" t="s">
        <v>76</v>
      </c>
      <c r="AF111" t="s">
        <v>100</v>
      </c>
      <c r="AH111">
        <v>5</v>
      </c>
      <c r="AI111">
        <v>33</v>
      </c>
      <c r="AJ111">
        <v>30</v>
      </c>
      <c r="AK111">
        <v>2</v>
      </c>
    </row>
    <row r="112" spans="1:37" x14ac:dyDescent="0.25">
      <c r="A112" t="s">
        <v>299</v>
      </c>
      <c r="B112" t="s">
        <v>43</v>
      </c>
      <c r="C112">
        <v>1</v>
      </c>
      <c r="E112">
        <v>1</v>
      </c>
      <c r="F112" t="s">
        <v>73</v>
      </c>
      <c r="G112" t="s">
        <v>74</v>
      </c>
      <c r="J112" t="s">
        <v>63</v>
      </c>
      <c r="K112">
        <v>1</v>
      </c>
      <c r="M112">
        <v>1</v>
      </c>
      <c r="N112" t="s">
        <v>72</v>
      </c>
      <c r="R112" t="s">
        <v>56</v>
      </c>
      <c r="S112">
        <v>1</v>
      </c>
      <c r="U112">
        <v>1</v>
      </c>
      <c r="V112" t="s">
        <v>68</v>
      </c>
      <c r="Z112" t="s">
        <v>48</v>
      </c>
      <c r="AA112">
        <v>1</v>
      </c>
      <c r="AC112">
        <v>1</v>
      </c>
      <c r="AD112" t="s">
        <v>49</v>
      </c>
      <c r="AH112">
        <v>1</v>
      </c>
      <c r="AI112">
        <v>22</v>
      </c>
      <c r="AJ112">
        <v>30</v>
      </c>
      <c r="AK112">
        <v>2</v>
      </c>
    </row>
    <row r="113" spans="1:37" x14ac:dyDescent="0.25">
      <c r="A113" t="s">
        <v>300</v>
      </c>
      <c r="B113" t="s">
        <v>43</v>
      </c>
      <c r="C113">
        <v>1</v>
      </c>
      <c r="E113">
        <v>1</v>
      </c>
      <c r="F113" t="s">
        <v>73</v>
      </c>
      <c r="J113" t="s">
        <v>38</v>
      </c>
      <c r="K113">
        <v>3</v>
      </c>
      <c r="L113">
        <v>1</v>
      </c>
      <c r="M113">
        <v>1</v>
      </c>
      <c r="N113" t="s">
        <v>67</v>
      </c>
      <c r="R113" t="s">
        <v>56</v>
      </c>
      <c r="S113">
        <v>1</v>
      </c>
      <c r="U113">
        <v>1</v>
      </c>
      <c r="V113" t="s">
        <v>68</v>
      </c>
      <c r="W113" t="s">
        <v>69</v>
      </c>
      <c r="Z113" t="s">
        <v>48</v>
      </c>
      <c r="AA113">
        <v>1</v>
      </c>
      <c r="AC113">
        <v>1</v>
      </c>
      <c r="AD113" t="s">
        <v>49</v>
      </c>
      <c r="AH113">
        <v>3</v>
      </c>
      <c r="AI113">
        <v>26</v>
      </c>
      <c r="AJ113">
        <v>30</v>
      </c>
      <c r="AK113">
        <v>2</v>
      </c>
    </row>
    <row r="114" spans="1:37" x14ac:dyDescent="0.25">
      <c r="A114" t="s">
        <v>301</v>
      </c>
      <c r="B114" t="s">
        <v>56</v>
      </c>
      <c r="C114">
        <v>1</v>
      </c>
      <c r="E114">
        <v>2</v>
      </c>
      <c r="F114" t="s">
        <v>68</v>
      </c>
      <c r="G114" t="s">
        <v>69</v>
      </c>
      <c r="H114" t="s">
        <v>87</v>
      </c>
      <c r="J114" t="s">
        <v>48</v>
      </c>
      <c r="K114">
        <v>1</v>
      </c>
      <c r="M114">
        <v>1</v>
      </c>
      <c r="N114" t="s">
        <v>49</v>
      </c>
      <c r="O114" t="s">
        <v>71</v>
      </c>
      <c r="P114" t="s">
        <v>51</v>
      </c>
      <c r="R114" t="s">
        <v>45</v>
      </c>
      <c r="S114">
        <v>1</v>
      </c>
      <c r="U114">
        <v>2</v>
      </c>
      <c r="V114" t="s">
        <v>47</v>
      </c>
      <c r="W114" t="s">
        <v>76</v>
      </c>
      <c r="X114" t="s">
        <v>100</v>
      </c>
      <c r="Z114" t="s">
        <v>63</v>
      </c>
      <c r="AA114">
        <v>1</v>
      </c>
      <c r="AC114">
        <v>1</v>
      </c>
      <c r="AD114" t="s">
        <v>72</v>
      </c>
      <c r="AE114" t="s">
        <v>167</v>
      </c>
      <c r="AH114">
        <v>9</v>
      </c>
      <c r="AI114">
        <v>40</v>
      </c>
      <c r="AJ114">
        <v>30</v>
      </c>
      <c r="AK114">
        <v>2</v>
      </c>
    </row>
    <row r="115" spans="1:37" x14ac:dyDescent="0.25">
      <c r="A115" t="s">
        <v>302</v>
      </c>
      <c r="B115" t="s">
        <v>45</v>
      </c>
      <c r="C115">
        <v>1</v>
      </c>
      <c r="E115">
        <v>1</v>
      </c>
      <c r="F115" t="s">
        <v>47</v>
      </c>
      <c r="G115" t="s">
        <v>76</v>
      </c>
      <c r="H115" t="s">
        <v>100</v>
      </c>
      <c r="J115" t="s">
        <v>38</v>
      </c>
      <c r="K115">
        <v>2</v>
      </c>
      <c r="L115">
        <v>1</v>
      </c>
      <c r="M115">
        <v>1</v>
      </c>
      <c r="N115" t="s">
        <v>67</v>
      </c>
      <c r="O115" t="s">
        <v>40</v>
      </c>
      <c r="P115" t="s">
        <v>41</v>
      </c>
      <c r="Q115" t="s">
        <v>177</v>
      </c>
      <c r="R115" t="s">
        <v>56</v>
      </c>
      <c r="S115">
        <v>1</v>
      </c>
      <c r="U115">
        <v>1</v>
      </c>
      <c r="V115" t="s">
        <v>68</v>
      </c>
      <c r="W115" t="s">
        <v>69</v>
      </c>
      <c r="X115" t="s">
        <v>87</v>
      </c>
      <c r="Z115" t="s">
        <v>48</v>
      </c>
      <c r="AA115">
        <v>1</v>
      </c>
      <c r="AC115">
        <v>1</v>
      </c>
      <c r="AD115" t="s">
        <v>49</v>
      </c>
      <c r="AH115">
        <v>8</v>
      </c>
      <c r="AI115">
        <v>39</v>
      </c>
      <c r="AJ115">
        <v>30</v>
      </c>
      <c r="AK115">
        <v>2</v>
      </c>
    </row>
    <row r="116" spans="1:37" x14ac:dyDescent="0.25">
      <c r="A116" t="s">
        <v>303</v>
      </c>
      <c r="B116" t="s">
        <v>63</v>
      </c>
      <c r="C116">
        <v>1</v>
      </c>
      <c r="E116">
        <v>1</v>
      </c>
      <c r="F116" t="s">
        <v>72</v>
      </c>
      <c r="J116" t="s">
        <v>38</v>
      </c>
      <c r="K116">
        <v>1</v>
      </c>
      <c r="L116">
        <v>1</v>
      </c>
      <c r="M116">
        <v>1</v>
      </c>
      <c r="N116" t="s">
        <v>67</v>
      </c>
      <c r="O116" t="s">
        <v>70</v>
      </c>
      <c r="P116" t="s">
        <v>41</v>
      </c>
      <c r="R116" t="s">
        <v>56</v>
      </c>
      <c r="S116">
        <v>1</v>
      </c>
      <c r="U116">
        <v>1</v>
      </c>
      <c r="V116" t="s">
        <v>68</v>
      </c>
      <c r="Z116" t="s">
        <v>48</v>
      </c>
      <c r="AA116">
        <v>1</v>
      </c>
      <c r="AC116">
        <v>1</v>
      </c>
      <c r="AD116" t="s">
        <v>49</v>
      </c>
      <c r="AH116">
        <v>2</v>
      </c>
      <c r="AI116">
        <v>32</v>
      </c>
      <c r="AJ116">
        <v>30</v>
      </c>
      <c r="AK116">
        <v>2</v>
      </c>
    </row>
    <row r="117" spans="1:37" x14ac:dyDescent="0.25">
      <c r="A117" t="s">
        <v>304</v>
      </c>
      <c r="B117" t="s">
        <v>56</v>
      </c>
      <c r="C117">
        <v>1</v>
      </c>
      <c r="E117">
        <v>1</v>
      </c>
      <c r="F117" t="s">
        <v>141</v>
      </c>
      <c r="G117" t="s">
        <v>69</v>
      </c>
      <c r="J117" t="s">
        <v>33</v>
      </c>
      <c r="K117">
        <v>1</v>
      </c>
      <c r="M117">
        <v>1</v>
      </c>
      <c r="N117" t="s">
        <v>46</v>
      </c>
      <c r="O117" t="s">
        <v>35</v>
      </c>
      <c r="R117" t="s">
        <v>48</v>
      </c>
      <c r="S117">
        <v>1</v>
      </c>
      <c r="U117">
        <v>1</v>
      </c>
      <c r="V117" t="s">
        <v>49</v>
      </c>
      <c r="Z117" t="s">
        <v>43</v>
      </c>
      <c r="AA117">
        <v>1</v>
      </c>
      <c r="AC117">
        <v>1</v>
      </c>
      <c r="AD117" t="s">
        <v>73</v>
      </c>
      <c r="AH117">
        <v>2</v>
      </c>
      <c r="AI117">
        <v>20</v>
      </c>
      <c r="AJ117">
        <v>30</v>
      </c>
      <c r="AK117">
        <v>2</v>
      </c>
    </row>
    <row r="118" spans="1:37" x14ac:dyDescent="0.25">
      <c r="A118" s="4" t="s">
        <v>305</v>
      </c>
      <c r="B118" t="s">
        <v>56</v>
      </c>
      <c r="C118">
        <v>1</v>
      </c>
      <c r="E118">
        <v>3</v>
      </c>
      <c r="F118" t="s">
        <v>68</v>
      </c>
      <c r="G118" t="s">
        <v>69</v>
      </c>
      <c r="H118" t="s">
        <v>91</v>
      </c>
      <c r="J118" t="s">
        <v>33</v>
      </c>
      <c r="K118">
        <v>1</v>
      </c>
      <c r="M118">
        <v>1</v>
      </c>
      <c r="N118" t="s">
        <v>46</v>
      </c>
      <c r="R118" t="s">
        <v>48</v>
      </c>
      <c r="S118">
        <v>1</v>
      </c>
      <c r="U118">
        <v>1</v>
      </c>
      <c r="V118" t="s">
        <v>49</v>
      </c>
      <c r="W118" t="s">
        <v>50</v>
      </c>
      <c r="X118" t="s">
        <v>148</v>
      </c>
      <c r="Y118" t="s">
        <v>52</v>
      </c>
      <c r="Z118" t="s">
        <v>45</v>
      </c>
      <c r="AA118">
        <v>1</v>
      </c>
      <c r="AC118">
        <v>2</v>
      </c>
      <c r="AD118" t="s">
        <v>47</v>
      </c>
      <c r="AE118" t="s">
        <v>76</v>
      </c>
      <c r="AF118" t="s">
        <v>100</v>
      </c>
      <c r="AG118" t="s">
        <v>164</v>
      </c>
      <c r="AH118">
        <v>11</v>
      </c>
      <c r="AI118">
        <v>46</v>
      </c>
      <c r="AJ118">
        <v>30</v>
      </c>
      <c r="AK118">
        <v>2</v>
      </c>
    </row>
    <row r="119" spans="1:37" x14ac:dyDescent="0.25">
      <c r="A119" t="s">
        <v>306</v>
      </c>
      <c r="B119" t="s">
        <v>48</v>
      </c>
      <c r="C119">
        <v>1</v>
      </c>
      <c r="E119">
        <v>3</v>
      </c>
      <c r="F119" t="s">
        <v>49</v>
      </c>
      <c r="G119" t="s">
        <v>71</v>
      </c>
      <c r="H119" t="s">
        <v>51</v>
      </c>
      <c r="I119" t="s">
        <v>52</v>
      </c>
      <c r="J119" t="s">
        <v>63</v>
      </c>
      <c r="K119">
        <v>1</v>
      </c>
      <c r="M119">
        <v>1</v>
      </c>
      <c r="N119" t="s">
        <v>72</v>
      </c>
      <c r="O119" t="s">
        <v>167</v>
      </c>
      <c r="R119" t="s">
        <v>56</v>
      </c>
      <c r="S119">
        <v>1</v>
      </c>
      <c r="U119">
        <v>3</v>
      </c>
      <c r="V119" t="s">
        <v>68</v>
      </c>
      <c r="W119" t="s">
        <v>69</v>
      </c>
      <c r="X119" t="s">
        <v>91</v>
      </c>
      <c r="Z119" t="s">
        <v>33</v>
      </c>
      <c r="AA119">
        <v>1</v>
      </c>
      <c r="AC119">
        <v>1</v>
      </c>
      <c r="AD119" t="s">
        <v>46</v>
      </c>
      <c r="AH119">
        <v>10</v>
      </c>
      <c r="AI119">
        <v>36</v>
      </c>
      <c r="AJ119">
        <v>30</v>
      </c>
      <c r="AK119">
        <v>2</v>
      </c>
    </row>
    <row r="120" spans="1:37" x14ac:dyDescent="0.25">
      <c r="A120" t="s">
        <v>307</v>
      </c>
      <c r="B120" t="s">
        <v>56</v>
      </c>
      <c r="C120">
        <v>1</v>
      </c>
      <c r="E120">
        <v>1</v>
      </c>
      <c r="F120" t="s">
        <v>68</v>
      </c>
      <c r="G120" t="s">
        <v>69</v>
      </c>
      <c r="J120" t="s">
        <v>33</v>
      </c>
      <c r="K120">
        <v>1</v>
      </c>
      <c r="M120">
        <v>1</v>
      </c>
      <c r="N120" t="s">
        <v>65</v>
      </c>
      <c r="O120" t="s">
        <v>66</v>
      </c>
      <c r="R120" t="s">
        <v>48</v>
      </c>
      <c r="S120">
        <v>1</v>
      </c>
      <c r="U120">
        <v>1</v>
      </c>
      <c r="V120" t="s">
        <v>49</v>
      </c>
      <c r="Z120" t="s">
        <v>38</v>
      </c>
      <c r="AA120">
        <v>2</v>
      </c>
      <c r="AB120">
        <v>1</v>
      </c>
      <c r="AC120">
        <v>1</v>
      </c>
      <c r="AD120" t="s">
        <v>173</v>
      </c>
      <c r="AH120">
        <v>3</v>
      </c>
      <c r="AI120">
        <v>40</v>
      </c>
      <c r="AJ120">
        <v>30</v>
      </c>
      <c r="AK120">
        <v>2</v>
      </c>
    </row>
    <row r="121" spans="1:37" x14ac:dyDescent="0.25">
      <c r="A121" t="s">
        <v>308</v>
      </c>
      <c r="B121" t="s">
        <v>56</v>
      </c>
      <c r="C121">
        <v>1</v>
      </c>
      <c r="E121">
        <v>1</v>
      </c>
      <c r="F121" t="s">
        <v>68</v>
      </c>
      <c r="J121" t="s">
        <v>33</v>
      </c>
      <c r="K121">
        <v>1</v>
      </c>
      <c r="M121">
        <v>1</v>
      </c>
      <c r="N121" t="s">
        <v>46</v>
      </c>
      <c r="O121" t="s">
        <v>35</v>
      </c>
      <c r="R121" t="s">
        <v>43</v>
      </c>
      <c r="S121">
        <v>1</v>
      </c>
      <c r="U121">
        <v>1</v>
      </c>
      <c r="V121" t="s">
        <v>73</v>
      </c>
      <c r="Z121" t="s">
        <v>45</v>
      </c>
      <c r="AA121">
        <v>1</v>
      </c>
      <c r="AC121">
        <v>1</v>
      </c>
      <c r="AD121" t="s">
        <v>47</v>
      </c>
      <c r="AE121" t="s">
        <v>76</v>
      </c>
      <c r="AF121" t="s">
        <v>100</v>
      </c>
      <c r="AH121">
        <v>3</v>
      </c>
      <c r="AI121">
        <v>32</v>
      </c>
      <c r="AJ121">
        <v>30</v>
      </c>
      <c r="AK121">
        <v>2</v>
      </c>
    </row>
    <row r="122" spans="1:37" x14ac:dyDescent="0.25">
      <c r="A122" t="s">
        <v>309</v>
      </c>
      <c r="B122" t="s">
        <v>43</v>
      </c>
      <c r="C122">
        <v>1</v>
      </c>
      <c r="E122">
        <v>1</v>
      </c>
      <c r="F122" t="s">
        <v>73</v>
      </c>
      <c r="G122" t="s">
        <v>74</v>
      </c>
      <c r="J122" t="s">
        <v>63</v>
      </c>
      <c r="K122">
        <v>1</v>
      </c>
      <c r="M122">
        <v>2</v>
      </c>
      <c r="N122" t="s">
        <v>72</v>
      </c>
      <c r="R122" t="s">
        <v>56</v>
      </c>
      <c r="S122">
        <v>1</v>
      </c>
      <c r="U122">
        <v>1</v>
      </c>
      <c r="V122" t="s">
        <v>68</v>
      </c>
      <c r="W122" t="s">
        <v>69</v>
      </c>
      <c r="Z122" t="s">
        <v>33</v>
      </c>
      <c r="AA122">
        <v>1</v>
      </c>
      <c r="AC122">
        <v>1</v>
      </c>
      <c r="AD122" t="s">
        <v>46</v>
      </c>
      <c r="AH122">
        <v>3</v>
      </c>
      <c r="AI122">
        <v>28</v>
      </c>
      <c r="AJ122">
        <v>30</v>
      </c>
      <c r="AK122">
        <v>2</v>
      </c>
    </row>
    <row r="123" spans="1:37" x14ac:dyDescent="0.25">
      <c r="A123" t="s">
        <v>310</v>
      </c>
      <c r="B123" t="s">
        <v>56</v>
      </c>
      <c r="C123">
        <v>1</v>
      </c>
      <c r="E123">
        <v>1</v>
      </c>
      <c r="F123" t="s">
        <v>68</v>
      </c>
      <c r="G123" t="s">
        <v>69</v>
      </c>
      <c r="J123" t="s">
        <v>33</v>
      </c>
      <c r="K123">
        <v>1</v>
      </c>
      <c r="M123">
        <v>1</v>
      </c>
      <c r="N123" t="s">
        <v>46</v>
      </c>
      <c r="O123" t="s">
        <v>35</v>
      </c>
      <c r="R123" t="s">
        <v>43</v>
      </c>
      <c r="S123">
        <v>1</v>
      </c>
      <c r="U123">
        <v>1</v>
      </c>
      <c r="V123" t="s">
        <v>73</v>
      </c>
      <c r="Z123" t="s">
        <v>38</v>
      </c>
      <c r="AA123">
        <v>1</v>
      </c>
      <c r="AB123">
        <v>1</v>
      </c>
      <c r="AC123">
        <v>1</v>
      </c>
      <c r="AD123" t="s">
        <v>173</v>
      </c>
      <c r="AH123">
        <v>2</v>
      </c>
      <c r="AI123">
        <v>24</v>
      </c>
      <c r="AJ123">
        <v>30</v>
      </c>
      <c r="AK123">
        <v>2</v>
      </c>
    </row>
    <row r="124" spans="1:37" x14ac:dyDescent="0.25">
      <c r="A124" t="s">
        <v>311</v>
      </c>
      <c r="B124" t="s">
        <v>56</v>
      </c>
      <c r="C124">
        <v>1</v>
      </c>
      <c r="E124">
        <v>2</v>
      </c>
      <c r="F124" t="s">
        <v>68</v>
      </c>
      <c r="J124" t="s">
        <v>33</v>
      </c>
      <c r="K124">
        <v>1</v>
      </c>
      <c r="M124">
        <v>1</v>
      </c>
      <c r="N124" t="s">
        <v>46</v>
      </c>
      <c r="O124" t="s">
        <v>35</v>
      </c>
      <c r="R124" t="s">
        <v>45</v>
      </c>
      <c r="S124">
        <v>1</v>
      </c>
      <c r="U124">
        <v>1</v>
      </c>
      <c r="V124" t="s">
        <v>47</v>
      </c>
      <c r="W124" t="s">
        <v>76</v>
      </c>
      <c r="Z124" t="s">
        <v>63</v>
      </c>
      <c r="AA124">
        <v>1</v>
      </c>
      <c r="AC124">
        <v>1</v>
      </c>
      <c r="AD124" t="s">
        <v>72</v>
      </c>
      <c r="AH124">
        <v>3</v>
      </c>
      <c r="AI124">
        <v>29</v>
      </c>
      <c r="AJ124">
        <v>30</v>
      </c>
      <c r="AK124">
        <v>2</v>
      </c>
    </row>
    <row r="125" spans="1:37" x14ac:dyDescent="0.25">
      <c r="A125" t="s">
        <v>350</v>
      </c>
      <c r="B125" t="s">
        <v>45</v>
      </c>
      <c r="C125">
        <v>1</v>
      </c>
      <c r="E125">
        <v>1</v>
      </c>
      <c r="F125" t="s">
        <v>47</v>
      </c>
      <c r="J125" t="s">
        <v>38</v>
      </c>
      <c r="K125">
        <v>3</v>
      </c>
      <c r="L125">
        <v>1</v>
      </c>
      <c r="M125">
        <v>1</v>
      </c>
      <c r="N125" t="s">
        <v>67</v>
      </c>
      <c r="R125" t="s">
        <v>56</v>
      </c>
      <c r="S125">
        <v>1</v>
      </c>
      <c r="U125">
        <v>1</v>
      </c>
      <c r="V125" t="s">
        <v>68</v>
      </c>
      <c r="W125" t="s">
        <v>69</v>
      </c>
      <c r="Z125" t="s">
        <v>33</v>
      </c>
      <c r="AA125">
        <v>1</v>
      </c>
      <c r="AC125">
        <v>1</v>
      </c>
      <c r="AD125" t="s">
        <v>65</v>
      </c>
      <c r="AE125" t="s">
        <v>35</v>
      </c>
      <c r="AH125">
        <v>4</v>
      </c>
      <c r="AI125">
        <v>33</v>
      </c>
      <c r="AJ125">
        <v>30</v>
      </c>
      <c r="AK125">
        <v>2</v>
      </c>
    </row>
    <row r="126" spans="1:37" x14ac:dyDescent="0.25">
      <c r="A126" t="s">
        <v>351</v>
      </c>
      <c r="B126" t="s">
        <v>56</v>
      </c>
      <c r="C126">
        <v>1</v>
      </c>
      <c r="E126">
        <v>1</v>
      </c>
      <c r="F126" t="s">
        <v>68</v>
      </c>
      <c r="G126" t="s">
        <v>69</v>
      </c>
      <c r="H126" t="s">
        <v>91</v>
      </c>
      <c r="I126" t="s">
        <v>92</v>
      </c>
      <c r="J126" t="s">
        <v>33</v>
      </c>
      <c r="K126">
        <v>1</v>
      </c>
      <c r="M126">
        <v>1</v>
      </c>
      <c r="N126" t="s">
        <v>65</v>
      </c>
      <c r="O126" t="s">
        <v>35</v>
      </c>
      <c r="R126" t="s">
        <v>63</v>
      </c>
      <c r="S126">
        <v>1</v>
      </c>
      <c r="U126">
        <v>1</v>
      </c>
      <c r="V126" t="s">
        <v>72</v>
      </c>
      <c r="Z126" t="s">
        <v>38</v>
      </c>
      <c r="AA126">
        <v>1</v>
      </c>
      <c r="AB126">
        <v>1</v>
      </c>
      <c r="AC126">
        <v>1</v>
      </c>
      <c r="AD126" t="s">
        <v>67</v>
      </c>
      <c r="AE126" t="s">
        <v>70</v>
      </c>
      <c r="AF126" t="s">
        <v>41</v>
      </c>
      <c r="AH126">
        <v>6</v>
      </c>
      <c r="AI126">
        <v>32</v>
      </c>
      <c r="AJ126">
        <v>30</v>
      </c>
      <c r="AK126">
        <v>2</v>
      </c>
    </row>
    <row r="127" spans="1:37" x14ac:dyDescent="0.25">
      <c r="A127" t="s">
        <v>351</v>
      </c>
      <c r="B127" t="s">
        <v>56</v>
      </c>
      <c r="C127">
        <v>1</v>
      </c>
      <c r="E127">
        <v>1</v>
      </c>
      <c r="F127" t="s">
        <v>68</v>
      </c>
      <c r="G127" t="s">
        <v>69</v>
      </c>
      <c r="H127" t="s">
        <v>91</v>
      </c>
      <c r="I127" t="s">
        <v>92</v>
      </c>
      <c r="J127" t="s">
        <v>33</v>
      </c>
      <c r="K127">
        <v>1</v>
      </c>
      <c r="M127">
        <v>1</v>
      </c>
      <c r="N127" t="s">
        <v>65</v>
      </c>
      <c r="O127" t="s">
        <v>35</v>
      </c>
      <c r="R127" t="s">
        <v>63</v>
      </c>
      <c r="S127">
        <v>1</v>
      </c>
      <c r="U127">
        <v>1</v>
      </c>
      <c r="V127" t="s">
        <v>72</v>
      </c>
      <c r="Z127" t="s">
        <v>38</v>
      </c>
      <c r="AA127">
        <v>1</v>
      </c>
      <c r="AB127">
        <v>1</v>
      </c>
      <c r="AC127">
        <v>1</v>
      </c>
      <c r="AD127" t="s">
        <v>67</v>
      </c>
      <c r="AE127" t="s">
        <v>70</v>
      </c>
      <c r="AF127" t="s">
        <v>41</v>
      </c>
      <c r="AH127">
        <v>6</v>
      </c>
      <c r="AI127">
        <v>32</v>
      </c>
      <c r="AJ127">
        <v>30</v>
      </c>
      <c r="AK127">
        <v>2</v>
      </c>
    </row>
    <row r="128" spans="1:37" x14ac:dyDescent="0.25">
      <c r="A128" t="s">
        <v>352</v>
      </c>
      <c r="B128" t="s">
        <v>56</v>
      </c>
      <c r="C128">
        <v>1</v>
      </c>
      <c r="E128">
        <v>1</v>
      </c>
      <c r="F128" t="s">
        <v>68</v>
      </c>
      <c r="G128" t="s">
        <v>69</v>
      </c>
      <c r="J128" t="s">
        <v>43</v>
      </c>
      <c r="K128">
        <v>1</v>
      </c>
      <c r="M128">
        <v>1</v>
      </c>
      <c r="N128" t="s">
        <v>73</v>
      </c>
      <c r="R128" t="s">
        <v>48</v>
      </c>
      <c r="S128">
        <v>1</v>
      </c>
      <c r="U128">
        <v>1</v>
      </c>
      <c r="V128" t="s">
        <v>49</v>
      </c>
      <c r="Z128" t="s">
        <v>33</v>
      </c>
      <c r="AA128">
        <v>1</v>
      </c>
      <c r="AC128">
        <v>1</v>
      </c>
      <c r="AD128" t="s">
        <v>46</v>
      </c>
      <c r="AH128">
        <v>1</v>
      </c>
      <c r="AI128">
        <v>25</v>
      </c>
      <c r="AJ128">
        <v>30</v>
      </c>
      <c r="AK128">
        <v>2</v>
      </c>
    </row>
    <row r="129" spans="1:37" x14ac:dyDescent="0.25">
      <c r="A129" t="s">
        <v>353</v>
      </c>
      <c r="B129" t="s">
        <v>48</v>
      </c>
      <c r="C129">
        <v>1</v>
      </c>
      <c r="E129">
        <v>1</v>
      </c>
      <c r="F129" t="s">
        <v>49</v>
      </c>
      <c r="G129" t="s">
        <v>71</v>
      </c>
      <c r="J129" t="s">
        <v>45</v>
      </c>
      <c r="K129">
        <v>1</v>
      </c>
      <c r="M129">
        <v>1</v>
      </c>
      <c r="N129" t="s">
        <v>47</v>
      </c>
      <c r="R129" t="s">
        <v>56</v>
      </c>
      <c r="S129">
        <v>1</v>
      </c>
      <c r="U129">
        <v>1</v>
      </c>
      <c r="V129" t="s">
        <v>68</v>
      </c>
      <c r="Z129" t="s">
        <v>43</v>
      </c>
      <c r="AA129">
        <v>1</v>
      </c>
      <c r="AC129">
        <v>1</v>
      </c>
      <c r="AD129" t="s">
        <v>73</v>
      </c>
      <c r="AH129">
        <v>1</v>
      </c>
      <c r="AI129">
        <v>28</v>
      </c>
      <c r="AJ129">
        <v>30</v>
      </c>
      <c r="AK129">
        <v>2</v>
      </c>
    </row>
    <row r="130" spans="1:37" x14ac:dyDescent="0.25">
      <c r="A130" t="s">
        <v>354</v>
      </c>
      <c r="B130" t="s">
        <v>56</v>
      </c>
      <c r="C130">
        <v>1</v>
      </c>
      <c r="E130">
        <v>1</v>
      </c>
      <c r="F130" t="s">
        <v>68</v>
      </c>
      <c r="G130" t="s">
        <v>69</v>
      </c>
      <c r="J130" t="s">
        <v>43</v>
      </c>
      <c r="K130">
        <v>1</v>
      </c>
      <c r="M130">
        <v>1</v>
      </c>
      <c r="N130" t="s">
        <v>73</v>
      </c>
      <c r="O130" t="s">
        <v>74</v>
      </c>
      <c r="R130" t="s">
        <v>48</v>
      </c>
      <c r="S130">
        <v>1</v>
      </c>
      <c r="U130">
        <v>1</v>
      </c>
      <c r="V130" t="s">
        <v>147</v>
      </c>
      <c r="W130" t="s">
        <v>50</v>
      </c>
      <c r="X130" t="s">
        <v>51</v>
      </c>
      <c r="Z130" t="s">
        <v>63</v>
      </c>
      <c r="AA130">
        <v>1</v>
      </c>
      <c r="AC130">
        <v>1</v>
      </c>
      <c r="AD130" t="s">
        <v>72</v>
      </c>
      <c r="AE130" t="s">
        <v>167</v>
      </c>
      <c r="AH130">
        <v>5</v>
      </c>
      <c r="AI130">
        <v>62</v>
      </c>
      <c r="AJ130">
        <v>30</v>
      </c>
      <c r="AK130">
        <v>2</v>
      </c>
    </row>
    <row r="131" spans="1:37" x14ac:dyDescent="0.25">
      <c r="A131" t="s">
        <v>355</v>
      </c>
      <c r="B131" t="s">
        <v>48</v>
      </c>
      <c r="C131">
        <v>1</v>
      </c>
      <c r="E131">
        <v>1</v>
      </c>
      <c r="F131" t="s">
        <v>147</v>
      </c>
      <c r="G131" t="s">
        <v>85</v>
      </c>
      <c r="H131" t="s">
        <v>148</v>
      </c>
      <c r="J131" t="s">
        <v>38</v>
      </c>
      <c r="K131">
        <v>1</v>
      </c>
      <c r="L131">
        <v>1</v>
      </c>
      <c r="M131">
        <v>1</v>
      </c>
      <c r="N131" t="s">
        <v>67</v>
      </c>
      <c r="O131" t="s">
        <v>105</v>
      </c>
      <c r="R131" t="s">
        <v>56</v>
      </c>
      <c r="S131">
        <v>1</v>
      </c>
      <c r="U131">
        <v>1</v>
      </c>
      <c r="V131" t="s">
        <v>68</v>
      </c>
      <c r="W131" t="s">
        <v>69</v>
      </c>
      <c r="X131" t="s">
        <v>91</v>
      </c>
      <c r="Z131" t="s">
        <v>43</v>
      </c>
      <c r="AA131">
        <v>1</v>
      </c>
      <c r="AC131">
        <v>1</v>
      </c>
      <c r="AD131" t="s">
        <v>73</v>
      </c>
      <c r="AH131">
        <v>5</v>
      </c>
      <c r="AI131">
        <v>31</v>
      </c>
      <c r="AJ131">
        <v>30</v>
      </c>
      <c r="AK131">
        <v>2</v>
      </c>
    </row>
    <row r="132" spans="1:37" x14ac:dyDescent="0.25">
      <c r="A132" t="s">
        <v>356</v>
      </c>
      <c r="B132" t="s">
        <v>56</v>
      </c>
      <c r="C132">
        <v>1</v>
      </c>
      <c r="E132">
        <v>1</v>
      </c>
      <c r="F132" t="s">
        <v>68</v>
      </c>
      <c r="J132" t="s">
        <v>43</v>
      </c>
      <c r="K132">
        <v>1</v>
      </c>
      <c r="M132">
        <v>1</v>
      </c>
      <c r="N132" t="s">
        <v>73</v>
      </c>
      <c r="O132" t="s">
        <v>110</v>
      </c>
      <c r="P132" t="s">
        <v>75</v>
      </c>
      <c r="R132" t="s">
        <v>33</v>
      </c>
      <c r="S132">
        <v>1</v>
      </c>
      <c r="U132">
        <v>1</v>
      </c>
      <c r="V132" t="s">
        <v>46</v>
      </c>
      <c r="Z132" t="s">
        <v>45</v>
      </c>
      <c r="AA132">
        <v>1</v>
      </c>
      <c r="AC132">
        <v>1</v>
      </c>
      <c r="AD132" t="s">
        <v>47</v>
      </c>
      <c r="AH132">
        <v>2</v>
      </c>
      <c r="AI132">
        <v>21</v>
      </c>
      <c r="AJ132">
        <v>30</v>
      </c>
      <c r="AK132">
        <v>2</v>
      </c>
    </row>
    <row r="133" spans="1:37" x14ac:dyDescent="0.25">
      <c r="A133" t="s">
        <v>357</v>
      </c>
      <c r="B133" t="s">
        <v>33</v>
      </c>
      <c r="C133">
        <v>1</v>
      </c>
      <c r="E133">
        <v>1</v>
      </c>
      <c r="F133" t="s">
        <v>46</v>
      </c>
      <c r="G133" t="s">
        <v>35</v>
      </c>
      <c r="J133" t="s">
        <v>63</v>
      </c>
      <c r="K133">
        <v>1</v>
      </c>
      <c r="M133">
        <v>1</v>
      </c>
      <c r="N133" t="s">
        <v>72</v>
      </c>
      <c r="O133" t="s">
        <v>167</v>
      </c>
      <c r="R133" t="s">
        <v>56</v>
      </c>
      <c r="S133">
        <v>1</v>
      </c>
      <c r="U133">
        <v>1</v>
      </c>
      <c r="V133" t="s">
        <v>68</v>
      </c>
      <c r="Z133" t="s">
        <v>43</v>
      </c>
      <c r="AA133">
        <v>1</v>
      </c>
      <c r="AC133">
        <v>1</v>
      </c>
      <c r="AD133" t="s">
        <v>73</v>
      </c>
      <c r="AE133" t="s">
        <v>74</v>
      </c>
      <c r="AH133">
        <v>3</v>
      </c>
      <c r="AI133">
        <v>22</v>
      </c>
      <c r="AJ133">
        <v>30</v>
      </c>
      <c r="AK133">
        <v>2</v>
      </c>
    </row>
    <row r="134" spans="1:37" x14ac:dyDescent="0.25">
      <c r="A134" t="s">
        <v>358</v>
      </c>
      <c r="B134" t="s">
        <v>33</v>
      </c>
      <c r="C134">
        <v>1</v>
      </c>
      <c r="E134">
        <v>1</v>
      </c>
      <c r="F134" t="s">
        <v>46</v>
      </c>
      <c r="G134" t="s">
        <v>35</v>
      </c>
      <c r="J134" t="s">
        <v>38</v>
      </c>
      <c r="K134">
        <v>2</v>
      </c>
      <c r="L134">
        <v>1</v>
      </c>
      <c r="M134">
        <v>1</v>
      </c>
      <c r="N134" t="s">
        <v>67</v>
      </c>
      <c r="O134" t="s">
        <v>105</v>
      </c>
      <c r="R134" t="s">
        <v>56</v>
      </c>
      <c r="S134">
        <v>1</v>
      </c>
      <c r="U134">
        <v>1</v>
      </c>
      <c r="V134" t="s">
        <v>68</v>
      </c>
      <c r="Z134" t="s">
        <v>43</v>
      </c>
      <c r="AA134">
        <v>1</v>
      </c>
      <c r="AC134">
        <v>1</v>
      </c>
      <c r="AD134" t="s">
        <v>73</v>
      </c>
      <c r="AE134" t="s">
        <v>74</v>
      </c>
      <c r="AH134">
        <v>4</v>
      </c>
      <c r="AI134">
        <v>20</v>
      </c>
      <c r="AJ134">
        <v>30</v>
      </c>
      <c r="AK134">
        <v>2</v>
      </c>
    </row>
    <row r="135" spans="1:37" x14ac:dyDescent="0.25">
      <c r="A135" s="4" t="s">
        <v>359</v>
      </c>
      <c r="B135" t="s">
        <v>56</v>
      </c>
      <c r="C135">
        <v>1</v>
      </c>
      <c r="E135">
        <v>1</v>
      </c>
      <c r="F135" t="s">
        <v>68</v>
      </c>
      <c r="G135" t="s">
        <v>69</v>
      </c>
      <c r="H135" t="s">
        <v>91</v>
      </c>
      <c r="J135" t="s">
        <v>43</v>
      </c>
      <c r="K135">
        <v>1</v>
      </c>
      <c r="M135">
        <v>1</v>
      </c>
      <c r="N135" t="s">
        <v>73</v>
      </c>
      <c r="O135" t="s">
        <v>74</v>
      </c>
      <c r="R135" t="s">
        <v>45</v>
      </c>
      <c r="S135">
        <v>1</v>
      </c>
      <c r="U135">
        <v>1</v>
      </c>
      <c r="V135" t="s">
        <v>47</v>
      </c>
      <c r="W135" t="s">
        <v>99</v>
      </c>
      <c r="X135" t="s">
        <v>115</v>
      </c>
      <c r="Y135" t="s">
        <v>165</v>
      </c>
      <c r="Z135" t="s">
        <v>63</v>
      </c>
      <c r="AA135">
        <v>1</v>
      </c>
      <c r="AC135">
        <v>1</v>
      </c>
      <c r="AD135" t="s">
        <v>72</v>
      </c>
      <c r="AH135">
        <v>6</v>
      </c>
      <c r="AI135">
        <v>34</v>
      </c>
      <c r="AJ135">
        <v>30</v>
      </c>
      <c r="AK135">
        <v>2</v>
      </c>
    </row>
    <row r="136" spans="1:37" x14ac:dyDescent="0.25">
      <c r="A136" t="s">
        <v>360</v>
      </c>
      <c r="B136" t="s">
        <v>56</v>
      </c>
      <c r="C136">
        <v>1</v>
      </c>
      <c r="E136">
        <v>1</v>
      </c>
      <c r="F136" t="s">
        <v>68</v>
      </c>
      <c r="G136" t="s">
        <v>69</v>
      </c>
      <c r="J136" t="s">
        <v>43</v>
      </c>
      <c r="K136">
        <v>1</v>
      </c>
      <c r="M136">
        <v>1</v>
      </c>
      <c r="N136" t="s">
        <v>73</v>
      </c>
      <c r="O136" t="s">
        <v>74</v>
      </c>
      <c r="P136" t="s">
        <v>75</v>
      </c>
      <c r="R136" t="s">
        <v>45</v>
      </c>
      <c r="S136">
        <v>1</v>
      </c>
      <c r="U136">
        <v>1</v>
      </c>
      <c r="V136" t="s">
        <v>47</v>
      </c>
      <c r="Z136" t="s">
        <v>38</v>
      </c>
      <c r="AA136">
        <v>2</v>
      </c>
      <c r="AB136">
        <v>1</v>
      </c>
      <c r="AC136">
        <v>1</v>
      </c>
      <c r="AD136" t="s">
        <v>67</v>
      </c>
      <c r="AH136">
        <v>4</v>
      </c>
      <c r="AI136">
        <v>20</v>
      </c>
      <c r="AJ136">
        <v>30</v>
      </c>
      <c r="AK136">
        <v>2</v>
      </c>
    </row>
    <row r="137" spans="1:37" x14ac:dyDescent="0.25">
      <c r="A137" t="s">
        <v>361</v>
      </c>
      <c r="B137" t="s">
        <v>63</v>
      </c>
      <c r="C137">
        <v>1</v>
      </c>
      <c r="E137">
        <v>2</v>
      </c>
      <c r="F137" t="s">
        <v>72</v>
      </c>
      <c r="J137" t="s">
        <v>38</v>
      </c>
      <c r="K137">
        <v>3</v>
      </c>
      <c r="L137">
        <v>1</v>
      </c>
      <c r="M137">
        <v>1</v>
      </c>
      <c r="N137" t="s">
        <v>67</v>
      </c>
      <c r="O137" t="s">
        <v>105</v>
      </c>
      <c r="P137" t="s">
        <v>175</v>
      </c>
      <c r="Q137" t="s">
        <v>177</v>
      </c>
      <c r="R137" t="s">
        <v>56</v>
      </c>
      <c r="S137">
        <v>1</v>
      </c>
      <c r="U137">
        <v>2</v>
      </c>
      <c r="V137" t="s">
        <v>68</v>
      </c>
      <c r="W137" t="s">
        <v>69</v>
      </c>
      <c r="X137" t="s">
        <v>87</v>
      </c>
      <c r="Z137" t="s">
        <v>43</v>
      </c>
      <c r="AA137">
        <v>1</v>
      </c>
      <c r="AC137">
        <v>1</v>
      </c>
      <c r="AD137" t="s">
        <v>73</v>
      </c>
      <c r="AH137">
        <v>9</v>
      </c>
      <c r="AI137">
        <v>34</v>
      </c>
      <c r="AJ137">
        <v>30</v>
      </c>
      <c r="AK137">
        <v>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I20" sqref="I20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343</v>
      </c>
      <c r="I1" t="s">
        <v>339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2" s="3">
        <f>IF(SUM(Table712162024[[#This Row],[takes]]) &gt; 0,Table712162024[[#This Row],[takes]]/SUM(Table712162024[takes]),0)</f>
        <v>0</v>
      </c>
      <c r="E2" s="3">
        <f>IF(Table712162024[[#This Row],[takes]]&gt;0,Table712162024[[#This Row],[wins]]/Table712162024[[#This Row],[takes]],0)</f>
        <v>0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88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73</v>
      </c>
    </row>
    <row r="3" spans="1:9" x14ac:dyDescent="0.25">
      <c r="A3" t="s">
        <v>156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0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12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89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38</v>
      </c>
      <c r="D4" s="3">
        <f>IF(SUM(Table712162024[[#This Row],[takes]]) &gt; 0,Table712162024[[#This Row],[takes]]/SUM(Table712162024[takes]),0)</f>
        <v>1</v>
      </c>
      <c r="E4" s="3">
        <f>IF(Table712162024[[#This Row],[takes]]&gt;0,Table712162024[[#This Row],[wins]]/Table712162024[[#This Row],[takes]],0)</f>
        <v>0.42696629213483145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51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24</v>
      </c>
      <c r="D7" s="16">
        <f>IF(SUM(Table813172125[[#This Row],[takes]]) &gt; 0,Table813172125[[#This Row],[takes]]/SUM(Table813172125[takes]),0)</f>
        <v>0.76119402985074625</v>
      </c>
      <c r="E7" s="16">
        <f>IF(Table813172125[[#This Row],[takes]]&gt;0,Table813172125[[#This Row],[wins]]/Table813172125[[#This Row],[takes]],0)</f>
        <v>0.47058823529411764</v>
      </c>
    </row>
    <row r="8" spans="1:9" x14ac:dyDescent="0.25">
      <c r="A8" t="s">
        <v>157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4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1</v>
      </c>
      <c r="D8" s="3">
        <f>IF(SUM(Table813172125[[#This Row],[takes]]) &gt; 0,Table813172125[[#This Row],[takes]]/SUM(Table813172125[takes]),0)</f>
        <v>5.9701492537313432E-2</v>
      </c>
      <c r="E8" s="3">
        <f>IF(Table813172125[[#This Row],[takes]]&gt;0,Table813172125[[#This Row],[wins]]/Table813172125[[#This Row],[takes]],0)</f>
        <v>0.25</v>
      </c>
    </row>
    <row r="9" spans="1:9" x14ac:dyDescent="0.25">
      <c r="A9" s="14" t="s">
        <v>110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12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</v>
      </c>
      <c r="D9" s="17">
        <f>IF(SUM(Table813172125[[#This Row],[takes]]) &gt; 0,Table813172125[[#This Row],[takes]]/SUM(Table813172125[takes]),0)</f>
        <v>0.17910447761194029</v>
      </c>
      <c r="E9" s="17">
        <f>IF(Table813172125[[#This Row],[takes]]&gt;0,Table813172125[[#This Row],[wins]]/Table813172125[[#This Row],[takes]],0)</f>
        <v>0.41666666666666669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158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7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5</v>
      </c>
      <c r="D12" s="18">
        <f>IF(SUM(Table914182226[[#This Row],[takes]]) &gt; 0,Table914182226[[#This Row],[takes]]/SUM(Table914182226[takes]),0)</f>
        <v>0.2413793103448276</v>
      </c>
      <c r="E12" s="18">
        <f>IF(Table914182226[[#This Row],[takes]]&gt;0,Table914182226[[#This Row],[wins]]/Table914182226[[#This Row],[takes]],0)</f>
        <v>0.7142857142857143</v>
      </c>
    </row>
    <row r="13" spans="1:9" x14ac:dyDescent="0.25">
      <c r="A13" s="2" t="s">
        <v>111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9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</v>
      </c>
      <c r="D13" s="16">
        <f>IF(SUM(Table914182226[[#This Row],[takes]]) &gt; 0,Table914182226[[#This Row],[takes]]/SUM(Table914182226[takes]),0)</f>
        <v>0.31034482758620691</v>
      </c>
      <c r="E13" s="16">
        <f>IF(Table914182226[[#This Row],[takes]]&gt;0,Table914182226[[#This Row],[wins]]/Table914182226[[#This Row],[takes]],0)</f>
        <v>0.1111111111111111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13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8</v>
      </c>
      <c r="D14" s="19">
        <f>IF(SUM(Table914182226[[#This Row],[takes]]) &gt; 0,Table914182226[[#This Row],[takes]]/SUM(Table914182226[takes]),0)</f>
        <v>0.44827586206896552</v>
      </c>
      <c r="E14" s="19">
        <f>IF(Table914182226[[#This Row],[takes]]&gt;0,Table914182226[[#This Row],[wins]]/Table914182226[[#This Row],[takes]],0)</f>
        <v>0.61538461538461542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159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7" s="16">
        <f>IF(SUM(Table1015192327[[#This Row],[takes]]) &gt; 0,Table1015192327[[#This Row],[takes]]/SUM(Table1015192327[takes]),0)</f>
        <v>0</v>
      </c>
      <c r="E17" s="16">
        <f>IF(Table1015192327[[#This Row],[takes]]&gt;0,Table1015192327[[#This Row],[wins]]/Table1015192327[[#This Row],[takes]],0)</f>
        <v>0</v>
      </c>
    </row>
    <row r="18" spans="1:5" x14ac:dyDescent="0.25">
      <c r="A18" s="2" t="s">
        <v>112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13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3</v>
      </c>
      <c r="D18" s="16">
        <f>IF(SUM(Table1015192327[[#This Row],[takes]]) &gt; 0,Table1015192327[[#This Row],[takes]]/SUM(Table1015192327[takes]),0)</f>
        <v>1</v>
      </c>
      <c r="E18" s="16">
        <f>IF(Table1015192327[[#This Row],[takes]]&gt;0,Table1015192327[[#This Row],[wins]]/Table1015192327[[#This Row],[takes]],0)</f>
        <v>0.23076923076923078</v>
      </c>
    </row>
    <row r="19" spans="1:5" x14ac:dyDescent="0.25">
      <c r="A19" s="14" t="s">
        <v>160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0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I17" sqref="I17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344</v>
      </c>
      <c r="I1" t="s">
        <v>339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70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28</v>
      </c>
      <c r="D2" s="3">
        <f>IF(SUM(Table71216202428[[#This Row],[takes]]) &gt; 0,Table71216202428[[#This Row],[takes]]/SUM(Table71216202428[takes]),0)</f>
        <v>0.85365853658536583</v>
      </c>
      <c r="E2" s="3">
        <f>IF(Table71216202428[[#This Row],[takes]]&gt;0,Table71216202428[[#This Row],[wins]]/Table71216202428[[#This Row],[takes]],0)</f>
        <v>0.4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81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65</v>
      </c>
    </row>
    <row r="3" spans="1:9" x14ac:dyDescent="0.25">
      <c r="A3" t="s">
        <v>89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12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3</v>
      </c>
      <c r="D3" s="3">
        <f>IF(SUM(Table71216202428[[#This Row],[takes]]) &gt; 0,Table71216202428[[#This Row],[takes]]/SUM(Table71216202428[takes]),0)</f>
        <v>0.14634146341463414</v>
      </c>
      <c r="E3" s="3">
        <f>IF(Table71216202428[[#This Row],[takes]]&gt;0,Table71216202428[[#This Row],[wins]]/Table71216202428[[#This Row],[takes]],0)</f>
        <v>0.25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0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13</v>
      </c>
    </row>
    <row r="4" spans="1:9" x14ac:dyDescent="0.25">
      <c r="A4" t="s">
        <v>161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0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0</v>
      </c>
      <c r="D4" s="3">
        <f>IF(SUM(Table71216202428[[#This Row],[takes]]) &gt; 0,Table71216202428[[#This Row],[takes]]/SUM(Table71216202428[takes]),0)</f>
        <v>0</v>
      </c>
      <c r="E4" s="3">
        <f>IF(Table71216202428[[#This Row],[takes]]&gt;0,Table71216202428[[#This Row],[wins]]/Table71216202428[[#This Row],[takes]],0)</f>
        <v>0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4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162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13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7</v>
      </c>
      <c r="D7" s="16">
        <f>IF(SUM(Table81317212529[[#This Row],[takes]]) &gt; 0,Table81317212529[[#This Row],[takes]]/SUM(Table81317212529[takes]),0)</f>
        <v>0.24528301886792453</v>
      </c>
      <c r="E7" s="16">
        <f>IF(Table81317212529[[#This Row],[takes]]&gt;0,Table81317212529[[#This Row],[wins]]/Table81317212529[[#This Row],[takes]],0)</f>
        <v>0.53846153846153844</v>
      </c>
    </row>
    <row r="8" spans="1:9" x14ac:dyDescent="0.25">
      <c r="A8" t="s">
        <v>99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9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4</v>
      </c>
      <c r="D8" s="3">
        <f>IF(SUM(Table81317212529[[#This Row],[takes]]) &gt; 0,Table81317212529[[#This Row],[takes]]/SUM(Table81317212529[takes]),0)</f>
        <v>0.16981132075471697</v>
      </c>
      <c r="E8" s="3">
        <f>IF(Table81317212529[[#This Row],[takes]]&gt;0,Table81317212529[[#This Row],[wins]]/Table81317212529[[#This Row],[takes]],0)</f>
        <v>0.44444444444444442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31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10</v>
      </c>
      <c r="D9" s="17">
        <f>IF(SUM(Table81317212529[[#This Row],[takes]]) &gt; 0,Table81317212529[[#This Row],[takes]]/SUM(Table81317212529[takes]),0)</f>
        <v>0.58490566037735847</v>
      </c>
      <c r="E9" s="17">
        <f>IF(Table81317212529[[#This Row],[takes]]&gt;0,Table81317212529[[#This Row],[wins]]/Table81317212529[[#This Row],[takes]],0)</f>
        <v>0.32258064516129031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115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7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</v>
      </c>
      <c r="D12" s="18">
        <f>IF(SUM(Table91418222630[[#This Row],[takes]]) &gt; 0,Table91418222630[[#This Row],[takes]]/SUM(Table91418222630[takes]),0)</f>
        <v>0.22580645161290322</v>
      </c>
      <c r="E12" s="18">
        <f>IF(Table91418222630[[#This Row],[takes]]&gt;0,Table91418222630[[#This Row],[wins]]/Table91418222630[[#This Row],[takes]],0)</f>
        <v>0.2857142857142857</v>
      </c>
    </row>
    <row r="13" spans="1:9" x14ac:dyDescent="0.25">
      <c r="A13" s="2" t="s">
        <v>163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4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</v>
      </c>
      <c r="D13" s="16">
        <f>IF(SUM(Table91418222630[[#This Row],[takes]]) &gt; 0,Table91418222630[[#This Row],[takes]]/SUM(Table91418222630[takes]),0)</f>
        <v>0.12903225806451613</v>
      </c>
      <c r="E13" s="16">
        <f>IF(Table91418222630[[#This Row],[takes]]&gt;0,Table91418222630[[#This Row],[wins]]/Table91418222630[[#This Row],[takes]],0)</f>
        <v>0.5</v>
      </c>
    </row>
    <row r="14" spans="1:9" x14ac:dyDescent="0.25">
      <c r="A14" s="15" t="s">
        <v>100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20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10</v>
      </c>
      <c r="D14" s="19">
        <f>IF(SUM(Table91418222630[[#This Row],[takes]]) &gt; 0,Table91418222630[[#This Row],[takes]]/SUM(Table91418222630[takes]),0)</f>
        <v>0.64516129032258063</v>
      </c>
      <c r="E14" s="19">
        <f>IF(Table91418222630[[#This Row],[takes]]&gt;0,Table91418222630[[#This Row],[wins]]/Table91418222630[[#This Row],[takes]],0)</f>
        <v>0.5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164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10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5</v>
      </c>
      <c r="D17" s="16">
        <f>IF(SUM(Table101519232731[[#This Row],[takes]]) &gt; 0,Table101519232731[[#This Row],[takes]]/SUM(Table101519232731[takes]),0)</f>
        <v>0.625</v>
      </c>
      <c r="E17" s="16">
        <f>IF(Table101519232731[[#This Row],[takes]]&gt;0,Table101519232731[[#This Row],[wins]]/Table101519232731[[#This Row],[takes]],0)</f>
        <v>0.5</v>
      </c>
    </row>
    <row r="18" spans="1:5" x14ac:dyDescent="0.25">
      <c r="A18" s="2" t="s">
        <v>165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8" s="16">
        <f>IF(SUM(Table101519232731[[#This Row],[takes]]) &gt; 0,Table101519232731[[#This Row],[takes]]/SUM(Table101519232731[takes]),0)</f>
        <v>6.25E-2</v>
      </c>
      <c r="E18" s="16">
        <f>IF(Table101519232731[[#This Row],[takes]]&gt;0,Table101519232731[[#This Row],[wins]]/Table101519232731[[#This Row],[takes]],0)</f>
        <v>0</v>
      </c>
    </row>
    <row r="19" spans="1:5" x14ac:dyDescent="0.25">
      <c r="A19" s="14" t="s">
        <v>101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5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3</v>
      </c>
      <c r="D19" s="17">
        <f>IF(SUM(Table101519232731[[#This Row],[takes]]) &gt; 0,Table101519232731[[#This Row],[takes]]/SUM(Table101519232731[takes]),0)</f>
        <v>0.3125</v>
      </c>
      <c r="E19" s="17">
        <f>IF(Table101519232731[[#This Row],[takes]]&gt;0,Table101519232731[[#This Row],[wins]]/Table101519232731[[#This Row],[takes]],0)</f>
        <v>0.6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I16" sqref="I16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345</v>
      </c>
      <c r="I1" t="s">
        <v>339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75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26</v>
      </c>
      <c r="D2" s="3">
        <f>IF(SUM(Table7121620242832[[#This Row],[takes]]) &gt; 0,Table7121620242832[[#This Row],[takes]]/SUM(Table7121620242832[takes]),0)</f>
        <v>0.9375</v>
      </c>
      <c r="E2" s="3">
        <f>IF(Table7121620242832[[#This Row],[takes]]&gt;0,Table7121620242832[[#This Row],[wins]]/Table7121620242832[[#This Row],[takes]],0)</f>
        <v>0.34666666666666668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79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63</v>
      </c>
    </row>
    <row r="3" spans="1:9" x14ac:dyDescent="0.25">
      <c r="A3" t="s">
        <v>166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0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15</v>
      </c>
    </row>
    <row r="4" spans="1:9" x14ac:dyDescent="0.25">
      <c r="A4" t="s">
        <v>118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5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2</v>
      </c>
      <c r="D4" s="3">
        <f>IF(SUM(Table7121620242832[[#This Row],[takes]]) &gt; 0,Table7121620242832[[#This Row],[takes]]/SUM(Table7121620242832[takes]),0)</f>
        <v>6.25E-2</v>
      </c>
      <c r="E4" s="3">
        <f>IF(Table7121620242832[[#This Row],[takes]]&gt;0,Table7121620242832[[#This Row],[wins]]/Table7121620242832[[#This Row],[takes]],0)</f>
        <v>0.4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0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103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11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5</v>
      </c>
      <c r="D7" s="16">
        <f>IF(SUM(Table8131721252933[[#This Row],[takes]]) &gt; 0,Table8131721252933[[#This Row],[takes]]/SUM(Table8131721252933[takes]),0)</f>
        <v>0.31428571428571428</v>
      </c>
      <c r="E7" s="16">
        <f>IF(Table8131721252933[[#This Row],[takes]]&gt;0,Table8131721252933[[#This Row],[wins]]/Table8131721252933[[#This Row],[takes]],0)</f>
        <v>0.45454545454545453</v>
      </c>
    </row>
    <row r="8" spans="1:9" x14ac:dyDescent="0.25">
      <c r="A8" t="s">
        <v>167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16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8</v>
      </c>
      <c r="D8" s="3">
        <f>IF(SUM(Table8131721252933[[#This Row],[takes]]) &gt; 0,Table8131721252933[[#This Row],[takes]]/SUM(Table8131721252933[takes]),0)</f>
        <v>0.45714285714285713</v>
      </c>
      <c r="E8" s="3">
        <f>IF(Table8131721252933[[#This Row],[takes]]&gt;0,Table8131721252933[[#This Row],[wins]]/Table8131721252933[[#This Row],[takes]],0)</f>
        <v>0.5</v>
      </c>
    </row>
    <row r="9" spans="1:9" x14ac:dyDescent="0.25">
      <c r="A9" s="14" t="s">
        <v>95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0</v>
      </c>
      <c r="D9" s="17">
        <f>IF(SUM(Table8131721252933[[#This Row],[takes]]) &gt; 0,Table8131721252933[[#This Row],[takes]]/SUM(Table8131721252933[takes]),0)</f>
        <v>0.22857142857142856</v>
      </c>
      <c r="E9" s="17">
        <f>IF(Table8131721252933[[#This Row],[takes]]&gt;0,Table8131721252933[[#This Row],[wins]]/Table8131721252933[[#This Row],[takes]],0)</f>
        <v>0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119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6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3</v>
      </c>
      <c r="D12" s="18">
        <f>IF(SUM(Table9141822263034[[#This Row],[takes]]) &gt; 0,Table9141822263034[[#This Row],[takes]]/SUM(Table9141822263034[takes]),0)</f>
        <v>0.46153846153846156</v>
      </c>
      <c r="E12" s="18">
        <f>IF(Table9141822263034[[#This Row],[takes]]&gt;0,Table9141822263034[[#This Row],[wins]]/Table9141822263034[[#This Row],[takes]],0)</f>
        <v>0.5</v>
      </c>
    </row>
    <row r="13" spans="1:9" x14ac:dyDescent="0.25">
      <c r="A13" s="2" t="s">
        <v>168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4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</v>
      </c>
      <c r="D13" s="16">
        <f>IF(SUM(Table9141822263034[[#This Row],[takes]]) &gt; 0,Table9141822263034[[#This Row],[takes]]/SUM(Table9141822263034[takes]),0)</f>
        <v>0.30769230769230771</v>
      </c>
      <c r="E13" s="16">
        <f>IF(Table9141822263034[[#This Row],[takes]]&gt;0,Table9141822263034[[#This Row],[wins]]/Table9141822263034[[#This Row],[takes]],0)</f>
        <v>0.25</v>
      </c>
    </row>
    <row r="14" spans="1:9" x14ac:dyDescent="0.25">
      <c r="A14" s="15" t="s">
        <v>169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0</v>
      </c>
      <c r="D14" s="19">
        <f>IF(SUM(Table9141822263034[[#This Row],[takes]]) &gt; 0,Table9141822263034[[#This Row],[takes]]/SUM(Table9141822263034[takes]),0)</f>
        <v>0.23076923076923078</v>
      </c>
      <c r="E14" s="19">
        <f>IF(Table9141822263034[[#This Row],[takes]]&gt;0,Table9141822263034[[#This Row],[wins]]/Table9141822263034[[#This Row],[takes]],0)</f>
        <v>0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170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3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7" s="16">
        <f>IF(SUM(Table10151923273135[[#This Row],[takes]]) &gt; 0,Table10151923273135[[#This Row],[takes]]/SUM(Table10151923273135[takes]),0)</f>
        <v>0.6</v>
      </c>
      <c r="E17" s="16">
        <f>IF(Table10151923273135[[#This Row],[takes]]&gt;0,Table10151923273135[[#This Row],[wins]]/Table10151923273135[[#This Row],[takes]],0)</f>
        <v>0.33333333333333331</v>
      </c>
    </row>
    <row r="18" spans="1:5" x14ac:dyDescent="0.25">
      <c r="A18" s="2" t="s">
        <v>171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0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8" s="16">
        <f>IF(SUM(Table10151923273135[[#This Row],[takes]]) &gt; 0,Table10151923273135[[#This Row],[takes]]/SUM(Table10151923273135[takes]),0)</f>
        <v>0</v>
      </c>
      <c r="E18" s="16">
        <f>IF(Table10151923273135[[#This Row],[takes]]&gt;0,Table10151923273135[[#This Row],[wins]]/Table10151923273135[[#This Row],[takes]],0)</f>
        <v>0</v>
      </c>
    </row>
    <row r="19" spans="1:5" x14ac:dyDescent="0.25">
      <c r="A19" s="14" t="s">
        <v>172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2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9" s="17">
        <f>IF(SUM(Table10151923273135[[#This Row],[takes]]) &gt; 0,Table10151923273135[[#This Row],[takes]]/SUM(Table10151923273135[takes]),0)</f>
        <v>0.4</v>
      </c>
      <c r="E19" s="17">
        <f>IF(Table10151923273135[[#This Row],[takes]]&gt;0,Table10151923273135[[#This Row],[wins]]/Table10151923273135[[#This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I14" sqref="I14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346</v>
      </c>
      <c r="I1" t="s">
        <v>347</v>
      </c>
      <c r="J1" t="s">
        <v>339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66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33</v>
      </c>
      <c r="D2" s="3">
        <f>IF(SUM(Table712162024283236[[#This Row],[takes]]) &gt; 0,Table712162024283236[[#This Row],[takes]]/SUM(Table712162024283236[takes]),0)</f>
        <v>0.83544303797468356</v>
      </c>
      <c r="E2" s="3">
        <f>IF(Table712162024283236[[#This Row],[takes]]&gt;0,Table712162024283236[[#This Row],[wins]]/Table712162024283236[[#This Row],[takes]],0)</f>
        <v>0.5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43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73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60</v>
      </c>
    </row>
    <row r="3" spans="1:10" x14ac:dyDescent="0.25">
      <c r="A3" t="s">
        <v>173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13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9</v>
      </c>
      <c r="D3" s="3">
        <f>IF(SUM(Table712162024283236[[#This Row],[takes]]) &gt; 0,Table712162024283236[[#This Row],[takes]]/SUM(Table712162024283236[takes]),0)</f>
        <v>0.16455696202531644</v>
      </c>
      <c r="E3" s="3">
        <f>IF(Table712162024283236[[#This Row],[takes]]&gt;0,Table712162024283236[[#This Row],[wins]]/Table712162024283236[[#This Row],[takes]],0)</f>
        <v>0.69230769230769229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21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17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0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0</v>
      </c>
      <c r="D4" s="3">
        <f>IF(SUM(Table712162024283236[[#This Row],[takes]]) &gt; 0,Table712162024283236[[#This Row],[takes]]/SUM(Table712162024283236[takes]),0)</f>
        <v>0</v>
      </c>
      <c r="E4" s="3">
        <f>IF(Table712162024283236[[#This Row],[takes]]&gt;0,Table712162024283236[[#This Row],[wins]]/Table712162024283236[[#This Row],[takes]],0)</f>
        <v>0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15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4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2</v>
      </c>
    </row>
    <row r="6" spans="1:10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26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14</v>
      </c>
      <c r="D7" s="16">
        <f>IF(SUM(Table813172125293337[[#This Row],[takes]]) &gt; 0,Table813172125293337[[#This Row],[takes]]/SUM(Table813172125293337[takes]),0)</f>
        <v>0.54166666666666663</v>
      </c>
      <c r="E7" s="16">
        <f>IF(Table813172125293337[[#This Row],[takes]]&gt;0,Table813172125293337[[#This Row],[wins]]/Table813172125293337[[#This Row],[takes]],0)</f>
        <v>0.53846153846153844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10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5</v>
      </c>
      <c r="D8" s="3">
        <f>IF(SUM(Table813172125293337[[#This Row],[takes]]) &gt; 0,Table813172125293337[[#This Row],[takes]]/SUM(Table813172125293337[takes]),0)</f>
        <v>0.20833333333333334</v>
      </c>
      <c r="E8" s="3">
        <f>IF(Table813172125293337[[#This Row],[takes]]&gt;0,Table813172125293337[[#This Row],[wins]]/Table813172125293337[[#This Row],[takes]],0)</f>
        <v>0.5</v>
      </c>
    </row>
    <row r="9" spans="1:10" x14ac:dyDescent="0.25">
      <c r="A9" s="14" t="s">
        <v>105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12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6</v>
      </c>
      <c r="D9" s="17">
        <f>IF(SUM(Table813172125293337[[#This Row],[takes]]) &gt; 0,Table813172125293337[[#This Row],[takes]]/SUM(Table813172125293337[takes]),0)</f>
        <v>0.25</v>
      </c>
      <c r="E9" s="17">
        <f>IF(Table813172125293337[[#This Row],[takes]]&gt;0,Table813172125293337[[#This Row],[wins]]/Table813172125293337[[#This Row],[takes]],0)</f>
        <v>0.5</v>
      </c>
    </row>
    <row r="11" spans="1:10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10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6</v>
      </c>
      <c r="D12" s="18">
        <f>IF(SUM(Table914182226303438[[#This Row],[takes]]) &gt; 0,Table914182226303438[[#This Row],[takes]]/SUM(Table914182226303438[takes]),0)</f>
        <v>0.47619047619047616</v>
      </c>
      <c r="E12" s="18">
        <f>IF(Table914182226303438[[#This Row],[takes]]&gt;0,Table914182226303438[[#This Row],[wins]]/Table914182226303438[[#This Row],[takes]],0)</f>
        <v>0.6</v>
      </c>
    </row>
    <row r="13" spans="1:10" x14ac:dyDescent="0.25">
      <c r="A13" s="2" t="s">
        <v>174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</v>
      </c>
      <c r="D13" s="16">
        <f>IF(SUM(Table914182226303438[[#This Row],[takes]]) &gt; 0,Table914182226303438[[#This Row],[takes]]/SUM(Table914182226303438[takes]),0)</f>
        <v>4.7619047619047616E-2</v>
      </c>
      <c r="E13" s="16">
        <f>IF(Table914182226303438[[#This Row],[takes]]&gt;0,Table914182226303438[[#This Row],[wins]]/Table914182226303438[[#This Row],[takes]],0)</f>
        <v>1</v>
      </c>
    </row>
    <row r="14" spans="1:10" x14ac:dyDescent="0.25">
      <c r="A14" s="15" t="s">
        <v>175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10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7</v>
      </c>
      <c r="D14" s="19">
        <f>IF(SUM(Table914182226303438[[#This Row],[takes]]) &gt; 0,Table914182226303438[[#This Row],[takes]]/SUM(Table914182226303438[takes]),0)</f>
        <v>0.47619047619047616</v>
      </c>
      <c r="E14" s="19">
        <f>IF(Table914182226303438[[#This Row],[takes]]&gt;0,Table914182226303438[[#This Row],[wins]]/Table914182226303438[[#This Row],[takes]],0)</f>
        <v>0.7</v>
      </c>
    </row>
    <row r="16" spans="1:10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176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</v>
      </c>
      <c r="D17" s="16">
        <f>IF(SUM(Table1015192327313539[[#This Row],[takes]]) &gt; 0,Table1015192327313539[[#This Row],[takes]]/SUM(Table1015192327313539[takes]),0)</f>
        <v>0.1111111111111111</v>
      </c>
      <c r="E17" s="16">
        <f>IF(Table1015192327313539[[#This Row],[takes]]&gt;0,Table1015192327313539[[#This Row],[wins]]/Table1015192327313539[[#This Row],[takes]],0)</f>
        <v>1</v>
      </c>
    </row>
    <row r="18" spans="1:5" x14ac:dyDescent="0.25">
      <c r="A18" s="2" t="s">
        <v>177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8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8</v>
      </c>
      <c r="D18" s="16">
        <f>IF(SUM(Table1015192327313539[[#This Row],[takes]]) &gt; 0,Table1015192327313539[[#This Row],[takes]]/SUM(Table1015192327313539[takes]),0)</f>
        <v>0.88888888888888884</v>
      </c>
      <c r="E18" s="16">
        <f>IF(Table1015192327313539[[#This Row],[takes]]&gt;0,Table1015192327313539[[#This Row],[wins]]/Table1015192327313539[[#This Row],[takes]],0)</f>
        <v>1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0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0</v>
      </c>
      <c r="D19" s="17">
        <f>IF(SUM(Table1015192327313539[[#This Row],[takes]]) &gt; 0,Table1015192327313539[[#This Row],[takes]]/SUM(Table1015192327313539[takes]),0)</f>
        <v>0</v>
      </c>
      <c r="E19" s="17">
        <f>IF(Table1015192327313539[[#This Row],[takes]]&gt;0,Table1015192327313539[[#This Row],[wins]]/Table1015192327313539[[#This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opLeftCell="B1" workbookViewId="0">
      <selection activeCell="O18" sqref="O1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252</v>
      </c>
      <c r="P1" s="7">
        <f>MIN(Таблица1[crystals])</f>
        <v>1</v>
      </c>
      <c r="R1" t="s">
        <v>126</v>
      </c>
      <c r="S1" s="10" t="s">
        <v>127</v>
      </c>
      <c r="T1" s="5" t="s">
        <v>128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8" t="s">
        <v>253</v>
      </c>
      <c r="P2" s="9">
        <f>MIN(Таблица1[turns])</f>
        <v>18</v>
      </c>
      <c r="R2">
        <v>30000</v>
      </c>
      <c r="S2" s="10">
        <f>Table6[[#This Row],[Think Time]]*$P$5/1000/60</f>
        <v>17.52941176470588</v>
      </c>
      <c r="T2" s="10">
        <f>Table6[[#This Row],[Estimated Battle Time (mins)]]*COUNTA(Таблица2[hero-1])/60</f>
        <v>61.35294117647058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3" s="3">
        <f>IF(Table3[[#This Row],[battles]],Table3[[#This Row],[wins]]/Table3[[#This Row],[battles]],0)</f>
        <v>0.8666666666666667</v>
      </c>
      <c r="R3">
        <v>60000</v>
      </c>
      <c r="S3" s="10">
        <f>Table6[[#This Row],[Think Time]]*$P$5/1000/60</f>
        <v>35.058823529411761</v>
      </c>
      <c r="T3" s="10">
        <f>Table6[[#This Row],[Estimated Battle Time (mins)]]*COUNTA(Таблица2[hero-1])/60</f>
        <v>122.70588235294116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4" s="3">
        <f>IF(Table3[[#This Row],[battles]],Table3[[#This Row],[wins]]/Table3[[#This Row],[battles]],0)</f>
        <v>0.66666666666666663</v>
      </c>
      <c r="O4" s="6" t="s">
        <v>124</v>
      </c>
      <c r="P4" s="7">
        <f>AVERAGE(Таблица1[crystals])</f>
        <v>5.9632352941176467</v>
      </c>
      <c r="R4">
        <v>120000</v>
      </c>
      <c r="S4" s="10">
        <f>Table6[[#This Row],[Think Time]]*$P$5/1000/60</f>
        <v>70.117647058823522</v>
      </c>
      <c r="T4" s="10">
        <f>Table6[[#This Row],[Estimated Battle Time (mins)]]*COUNTA(Таблица2[hero-1])/60</f>
        <v>245.41176470588232</v>
      </c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5" s="3">
        <f>IF(Table3[[#This Row],[battles]],Table3[[#This Row],[wins]]/Table3[[#This Row],[battles]],0)</f>
        <v>0.73333333333333328</v>
      </c>
      <c r="O5" s="8" t="s">
        <v>125</v>
      </c>
      <c r="P5" s="9">
        <f>AVERAGE(Таблица1[turns])</f>
        <v>35.058823529411768</v>
      </c>
      <c r="R5">
        <v>300000</v>
      </c>
      <c r="S5" s="10">
        <f>Table6[[#This Row],[Think Time]]*$P$5/1000/60</f>
        <v>175.29411764705884</v>
      </c>
      <c r="T5" s="10">
        <f>Table6[[#This Row],[Estimated Battle Time (mins)]]*COUNTA(Таблица2[hero-1])/60</f>
        <v>613.52941176470597</v>
      </c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6" s="3">
        <f>IF(Table3[[#This Row],[battles]],Table3[[#This Row],[wins]]/Table3[[#This Row],[battles]],0)</f>
        <v>0.73333333333333328</v>
      </c>
      <c r="R6">
        <v>600000</v>
      </c>
      <c r="S6" s="10">
        <f>Table6[[#This Row],[Think Time]]*$P$5/1000/60</f>
        <v>350.58823529411768</v>
      </c>
      <c r="T6" s="10">
        <f>Table6[[#This Row],[Estimated Battle Time (mins)]]*COUNTA(Таблица2[hero-1])/60</f>
        <v>1227.0588235294119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7" s="3">
        <f>IF(Table3[[#This Row],[battles]],Table3[[#This Row],[wins]]/Table3[[#This Row],[battles]],0)</f>
        <v>0.6</v>
      </c>
      <c r="O7" s="6" t="s">
        <v>254</v>
      </c>
      <c r="P7" s="7">
        <f>MAX(Таблица1[crystals])</f>
        <v>16</v>
      </c>
    </row>
    <row r="8" spans="1:20" ht="15.75" thickBot="1" x14ac:dyDescent="0.3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8" s="3">
        <f>IF(Table3[[#This Row],[battles]],Table3[[#This Row],[wins]]/Table3[[#This Row],[battles]],0)</f>
        <v>0.66666666666666663</v>
      </c>
      <c r="O8" s="8" t="s">
        <v>255</v>
      </c>
      <c r="P8" s="9">
        <f>MAX(Таблица1[turns])</f>
        <v>79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9" s="3">
        <f>IF(Table3[[#This Row],[battles]],Table3[[#This Row],[wins]]/Table3[[#This Row],[battles]],0)</f>
        <v>0.93333333333333335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0" s="3">
        <f>IF(Table3[[#This Row],[battles]],Table3[[#This Row],[wins]]/Table3[[#This Row],[battles]],0)</f>
        <v>0.4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14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1" s="3">
        <f>IF(Table3[[#This Row],[battles]],Table3[[#This Row],[wins]]/Table3[[#This Row],[battles]],0)</f>
        <v>0.5714285714285714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2" s="3">
        <f>IF(Table3[[#This Row],[battles]],Table3[[#This Row],[wins]]/Table3[[#This Row],[battles]],0)</f>
        <v>0.33333333333333331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3" s="3">
        <f>IF(Table3[[#This Row],[battles]],Table3[[#This Row],[wins]]/Table3[[#This Row],[battles]],0)</f>
        <v>0.4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4" s="3">
        <f>IF(Table3[[#This Row],[battles]],Table3[[#This Row],[wins]]/Table3[[#This Row],[battles]],0)</f>
        <v>0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5" s="3">
        <f>IF(Table3[[#This Row],[battles]],Table3[[#This Row],[wins]]/Table3[[#This Row],[battles]],0)</f>
        <v>0.6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6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6" s="3">
        <f>IF(Table3[[#This Row],[battles]],Table3[[#This Row],[wins]]/Table3[[#This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6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7" s="3">
        <f>IF(Table3[[#This Row],[battles]],Table3[[#This Row],[wins]]/Table3[[#This Row],[battles]],0)</f>
        <v>0.16666666666666666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8" s="3">
        <f>IF(Table3[[#This Row],[battles]],Table3[[#This Row],[wins]]/Table3[[#This Row],[battles]],0)</f>
        <v>0.14285714285714285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9" s="3">
        <f>IF(Table3[[#This Row],[battles]],Table3[[#This Row],[wins]]/Table3[[#This Row],[battles]],0)</f>
        <v>0.42857142857142855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0" s="3">
        <f>IF(Table3[[#This Row],[battles]],Table3[[#This Row],[wins]]/Table3[[#This Row],[battles]],0)</f>
        <v>0.2857142857142857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6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1" s="3">
        <f>IF(Table3[[#This Row],[battles]],Table3[[#This Row],[wins]]/Table3[[#This Row],[battles]],0)</f>
        <v>0.5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2" s="3">
        <f>IF(Table3[[#This Row],[battles]],Table3[[#This Row],[wins]]/Table3[[#This Row],[battles]],0)</f>
        <v>0.42857142857142855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3" s="3">
        <f>IF(Table3[[#This Row],[battles]],Table3[[#This Row],[wins]]/Table3[[#This Row],[battles]],0)</f>
        <v>0.2857142857142857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4" s="3">
        <f>IF(Table3[[#This Row],[battles]],Table3[[#This Row],[wins]]/Table3[[#This Row],[battles]],0)</f>
        <v>0.42857142857142855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5" s="3">
        <f>IF(Table3[[#This Row],[battles]],Table3[[#This Row],[wins]]/Table3[[#This Row],[battles]],0)</f>
        <v>0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6" s="3">
        <f>IF(Table3[[#This Row],[battles]],Table3[[#This Row],[wins]]/Table3[[#This Row],[battles]],0)</f>
        <v>0.2857142857142857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7" s="3">
        <f>IF(Table3[[#This Row],[battles]],Table3[[#This Row],[wins]]/Table3[[#This Row],[battles]],0)</f>
        <v>0.42857142857142855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8" s="3">
        <f>IF(Table3[[#This Row],[battles]],Table3[[#This Row],[wins]]/Table3[[#This Row],[battles]],0)</f>
        <v>0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9" s="3">
        <f>IF(Table3[[#This Row],[battles]],Table3[[#This Row],[wins]]/Table3[[#This Row],[battles]],0)</f>
        <v>0.5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30" s="3">
        <f>IF(Table3[[#This Row],[battles]],Table3[[#This Row],[wins]]/Table3[[#This Row],[battles]],0)</f>
        <v>0.42857142857142855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2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2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0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0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0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1">
        <f>Таблица2[[#This Row],[team-1-win]]+Таблица2[[#This Row],[team-2-win]]</f>
        <v>0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0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0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4">
        <f>Таблица2[[#This Row],[team-1-win]]+Таблица2[[#This Row],[team-2-win]]</f>
        <v>0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0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0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7">
        <f>Таблица2[[#This Row],[team-1-win]]+Таблица2[[#This Row],[team-2-win]]</f>
        <v>0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0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0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0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0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0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3">
        <f>Таблица2[[#This Row],[team-1-win]]+Таблица2[[#This Row],[team-2-win]]</f>
        <v>0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0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0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6">
        <f>Таблица2[[#This Row],[team-1-win]]+Таблица2[[#This Row],[team-2-win]]</f>
        <v>0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0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0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0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0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0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0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0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0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0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0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0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8">
        <f>Таблица2[[#This Row],[team-1-win]]+Таблица2[[#This Row],[team-2-win]]</f>
        <v>0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0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0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0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2">
        <f>Таблица2[[#This Row],[team-1-win]]+Таблица2[[#This Row],[team-2-win]]</f>
        <v>0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3">
        <f>Таблица2[[#This Row],[team-1-win]]+Таблица2[[#This Row],[team-2-win]]</f>
        <v>0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0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0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6">
        <f>Таблица2[[#This Row],[team-1-win]]+Таблица2[[#This Row],[team-2-win]]</f>
        <v>0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0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8">
        <f>Таблица2[[#This Row],[team-1-win]]+Таблица2[[#This Row],[team-2-win]]</f>
        <v>0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0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0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0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2">
        <f>Таблица2[[#This Row],[team-1-win]]+Таблица2[[#This Row],[team-2-win]]</f>
        <v>0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0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4">
        <f>Таблица2[[#This Row],[team-1-win]]+Таблица2[[#This Row],[team-2-win]]</f>
        <v>0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5">
        <f>Таблица2[[#This Row],[team-1-win]]+Таблица2[[#This Row],[team-2-win]]</f>
        <v>0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6">
        <f>Таблица2[[#This Row],[team-1-win]]+Таблица2[[#This Row],[team-2-win]]</f>
        <v>0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0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0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9">
        <f>Таблица2[[#This Row],[team-1-win]]+Таблица2[[#This Row],[team-2-win]]</f>
        <v>0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0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1">
        <f>Таблица2[[#This Row],[team-1-win]]+Таблица2[[#This Row],[team-2-win]]</f>
        <v>0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0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0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0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0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0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0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8">
        <f>Таблица2[[#This Row],[team-1-win]]+Таблица2[[#This Row],[team-2-win]]</f>
        <v>0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9">
        <f>Таблица2[[#This Row],[team-1-win]]+Таблица2[[#This Row],[team-2-win]]</f>
        <v>0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0">
        <f>Таблица2[[#This Row],[team-1-win]]+Таблица2[[#This Row],[team-2-win]]</f>
        <v>0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1">
        <f>Таблица2[[#This Row],[team-1-win]]+Таблица2[[#This Row],[team-2-win]]</f>
        <v>0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2">
        <f>Таблица2[[#This Row],[team-1-win]]+Таблица2[[#This Row],[team-2-win]]</f>
        <v>0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3">
        <f>Таблица2[[#This Row],[team-1-win]]+Таблица2[[#This Row],[team-2-win]]</f>
        <v>0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4">
        <f>Таблица2[[#This Row],[team-1-win]]+Таблица2[[#This Row],[team-2-win]]</f>
        <v>0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0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6">
        <f>Таблица2[[#This Row],[team-1-win]]+Таблица2[[#This Row],[team-2-win]]</f>
        <v>0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0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0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0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0">
        <f>Таблица2[[#This Row],[team-1-win]]+Таблица2[[#This Row],[team-2-win]]</f>
        <v>0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1">
        <f>Таблица2[[#This Row],[team-1-win]]+Таблица2[[#This Row],[team-2-win]]</f>
        <v>0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0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38"/>
  <sheetViews>
    <sheetView topLeftCell="AI1" workbookViewId="0">
      <selection activeCell="AM21" sqref="AM21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140</v>
      </c>
      <c r="AN1" t="s">
        <v>30</v>
      </c>
      <c r="AO1" t="s">
        <v>31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64</v>
      </c>
      <c r="AY1" t="s">
        <v>32</v>
      </c>
      <c r="AZ1" t="s">
        <v>348</v>
      </c>
      <c r="BA1" t="s">
        <v>349</v>
      </c>
    </row>
    <row r="2" spans="1:53" x14ac:dyDescent="0.25">
      <c r="A2" t="s">
        <v>263</v>
      </c>
      <c r="B2" t="s">
        <v>53</v>
      </c>
      <c r="C2">
        <v>3</v>
      </c>
      <c r="D2">
        <v>2</v>
      </c>
      <c r="E2">
        <v>1</v>
      </c>
      <c r="F2" t="s">
        <v>54</v>
      </c>
      <c r="G2" t="s">
        <v>55</v>
      </c>
      <c r="H2" t="s">
        <v>108</v>
      </c>
      <c r="I2" t="s">
        <v>109</v>
      </c>
      <c r="J2" t="s">
        <v>56</v>
      </c>
      <c r="K2">
        <v>1</v>
      </c>
      <c r="M2">
        <v>2</v>
      </c>
      <c r="N2" t="s">
        <v>68</v>
      </c>
      <c r="R2" t="s">
        <v>48</v>
      </c>
      <c r="S2">
        <v>1</v>
      </c>
      <c r="U2">
        <v>1</v>
      </c>
      <c r="V2" t="s">
        <v>49</v>
      </c>
      <c r="W2" t="s">
        <v>85</v>
      </c>
      <c r="Z2" t="s">
        <v>33</v>
      </c>
      <c r="AA2">
        <v>1</v>
      </c>
      <c r="AC2">
        <v>1</v>
      </c>
      <c r="AD2" t="s">
        <v>65</v>
      </c>
      <c r="AE2" t="s">
        <v>35</v>
      </c>
      <c r="AF2" t="s">
        <v>36</v>
      </c>
      <c r="AH2" t="s">
        <v>43</v>
      </c>
      <c r="AI2">
        <v>1</v>
      </c>
      <c r="AK2">
        <v>3</v>
      </c>
      <c r="AL2" t="s">
        <v>73</v>
      </c>
      <c r="AM2" t="s">
        <v>157</v>
      </c>
      <c r="AN2" t="s">
        <v>111</v>
      </c>
      <c r="AO2" t="s">
        <v>112</v>
      </c>
      <c r="AP2" t="s">
        <v>45</v>
      </c>
      <c r="AQ2">
        <v>1</v>
      </c>
      <c r="AS2">
        <v>1</v>
      </c>
      <c r="AT2" t="s">
        <v>89</v>
      </c>
      <c r="AU2" t="s">
        <v>76</v>
      </c>
      <c r="AX2">
        <v>17</v>
      </c>
      <c r="AY2">
        <v>74</v>
      </c>
      <c r="AZ2">
        <v>30</v>
      </c>
      <c r="BA2">
        <v>2</v>
      </c>
    </row>
    <row r="3" spans="1:53" x14ac:dyDescent="0.25">
      <c r="A3" t="s">
        <v>264</v>
      </c>
      <c r="B3" t="s">
        <v>53</v>
      </c>
      <c r="C3">
        <v>3</v>
      </c>
      <c r="D3">
        <v>1</v>
      </c>
      <c r="E3">
        <v>3</v>
      </c>
      <c r="F3" t="s">
        <v>54</v>
      </c>
      <c r="G3" t="s">
        <v>55</v>
      </c>
      <c r="J3" t="s">
        <v>56</v>
      </c>
      <c r="K3">
        <v>1</v>
      </c>
      <c r="M3">
        <v>1</v>
      </c>
      <c r="N3" t="s">
        <v>68</v>
      </c>
      <c r="R3" t="s">
        <v>48</v>
      </c>
      <c r="S3">
        <v>1</v>
      </c>
      <c r="U3">
        <v>1</v>
      </c>
      <c r="V3" t="s">
        <v>49</v>
      </c>
      <c r="W3" t="s">
        <v>71</v>
      </c>
      <c r="Z3" t="s">
        <v>33</v>
      </c>
      <c r="AA3">
        <v>1</v>
      </c>
      <c r="AC3">
        <v>1</v>
      </c>
      <c r="AD3" t="s">
        <v>65</v>
      </c>
      <c r="AE3" t="s">
        <v>35</v>
      </c>
      <c r="AH3" t="s">
        <v>43</v>
      </c>
      <c r="AI3">
        <v>1</v>
      </c>
      <c r="AK3">
        <v>2</v>
      </c>
      <c r="AL3" t="s">
        <v>73</v>
      </c>
      <c r="AM3" t="s">
        <v>74</v>
      </c>
      <c r="AP3" t="s">
        <v>63</v>
      </c>
      <c r="AQ3">
        <v>1</v>
      </c>
      <c r="AS3">
        <v>1</v>
      </c>
      <c r="AT3" t="s">
        <v>72</v>
      </c>
      <c r="AU3" t="s">
        <v>167</v>
      </c>
      <c r="AV3" t="s">
        <v>119</v>
      </c>
      <c r="AW3" t="s">
        <v>170</v>
      </c>
      <c r="AX3">
        <v>12</v>
      </c>
      <c r="AY3">
        <v>60</v>
      </c>
      <c r="AZ3">
        <v>30</v>
      </c>
      <c r="BA3">
        <v>2</v>
      </c>
    </row>
    <row r="4" spans="1:53" x14ac:dyDescent="0.25">
      <c r="A4" t="s">
        <v>265</v>
      </c>
      <c r="B4" t="s">
        <v>53</v>
      </c>
      <c r="C4">
        <v>1</v>
      </c>
      <c r="D4">
        <v>1</v>
      </c>
      <c r="E4">
        <v>2</v>
      </c>
      <c r="F4" t="s">
        <v>54</v>
      </c>
      <c r="G4" t="s">
        <v>55</v>
      </c>
      <c r="J4" t="s">
        <v>56</v>
      </c>
      <c r="K4">
        <v>1</v>
      </c>
      <c r="M4">
        <v>1</v>
      </c>
      <c r="N4" t="s">
        <v>141</v>
      </c>
      <c r="O4" t="s">
        <v>69</v>
      </c>
      <c r="R4" t="s">
        <v>48</v>
      </c>
      <c r="S4">
        <v>1</v>
      </c>
      <c r="U4">
        <v>1</v>
      </c>
      <c r="V4" t="s">
        <v>49</v>
      </c>
      <c r="W4" t="s">
        <v>71</v>
      </c>
      <c r="Z4" t="s">
        <v>33</v>
      </c>
      <c r="AA4">
        <v>1</v>
      </c>
      <c r="AC4">
        <v>1</v>
      </c>
      <c r="AD4" t="s">
        <v>65</v>
      </c>
      <c r="AE4" t="s">
        <v>35</v>
      </c>
      <c r="AF4" t="s">
        <v>36</v>
      </c>
      <c r="AH4" t="s">
        <v>43</v>
      </c>
      <c r="AI4">
        <v>1</v>
      </c>
      <c r="AK4">
        <v>1</v>
      </c>
      <c r="AL4" t="s">
        <v>73</v>
      </c>
      <c r="AP4" t="s">
        <v>38</v>
      </c>
      <c r="AQ4">
        <v>1</v>
      </c>
      <c r="AR4">
        <v>1</v>
      </c>
      <c r="AS4">
        <v>1</v>
      </c>
      <c r="AT4" t="s">
        <v>67</v>
      </c>
      <c r="AU4" t="s">
        <v>70</v>
      </c>
      <c r="AV4" t="s">
        <v>175</v>
      </c>
      <c r="AX4">
        <v>8</v>
      </c>
      <c r="AY4">
        <v>56</v>
      </c>
      <c r="AZ4">
        <v>30</v>
      </c>
      <c r="BA4">
        <v>2</v>
      </c>
    </row>
    <row r="5" spans="1:53" x14ac:dyDescent="0.25">
      <c r="A5" t="s">
        <v>266</v>
      </c>
      <c r="B5" t="s">
        <v>53</v>
      </c>
      <c r="C5">
        <v>2</v>
      </c>
      <c r="D5">
        <v>1</v>
      </c>
      <c r="E5">
        <v>1</v>
      </c>
      <c r="F5" t="s">
        <v>54</v>
      </c>
      <c r="G5" t="s">
        <v>55</v>
      </c>
      <c r="J5" t="s">
        <v>56</v>
      </c>
      <c r="K5">
        <v>1</v>
      </c>
      <c r="M5">
        <v>1</v>
      </c>
      <c r="N5" t="s">
        <v>68</v>
      </c>
      <c r="O5" t="s">
        <v>69</v>
      </c>
      <c r="P5" t="s">
        <v>144</v>
      </c>
      <c r="R5" t="s">
        <v>48</v>
      </c>
      <c r="S5">
        <v>1</v>
      </c>
      <c r="U5">
        <v>1</v>
      </c>
      <c r="V5" t="s">
        <v>49</v>
      </c>
      <c r="W5" t="s">
        <v>71</v>
      </c>
      <c r="X5" t="s">
        <v>148</v>
      </c>
      <c r="Z5" t="s">
        <v>33</v>
      </c>
      <c r="AA5">
        <v>1</v>
      </c>
      <c r="AC5">
        <v>1</v>
      </c>
      <c r="AD5" t="s">
        <v>65</v>
      </c>
      <c r="AE5" t="s">
        <v>35</v>
      </c>
      <c r="AF5" t="s">
        <v>36</v>
      </c>
      <c r="AH5" t="s">
        <v>45</v>
      </c>
      <c r="AI5">
        <v>1</v>
      </c>
      <c r="AK5">
        <v>1</v>
      </c>
      <c r="AL5" t="s">
        <v>89</v>
      </c>
      <c r="AM5" t="s">
        <v>76</v>
      </c>
      <c r="AP5" t="s">
        <v>63</v>
      </c>
      <c r="AQ5">
        <v>1</v>
      </c>
      <c r="AS5">
        <v>2</v>
      </c>
      <c r="AT5" t="s">
        <v>118</v>
      </c>
      <c r="AU5" t="s">
        <v>103</v>
      </c>
      <c r="AV5" t="s">
        <v>168</v>
      </c>
      <c r="AX5">
        <v>12</v>
      </c>
      <c r="AY5">
        <v>76</v>
      </c>
      <c r="AZ5">
        <v>30</v>
      </c>
      <c r="BA5">
        <v>2</v>
      </c>
    </row>
    <row r="6" spans="1:53" x14ac:dyDescent="0.25">
      <c r="A6" t="s">
        <v>267</v>
      </c>
      <c r="B6" t="s">
        <v>53</v>
      </c>
      <c r="C6">
        <v>2</v>
      </c>
      <c r="D6">
        <v>1</v>
      </c>
      <c r="E6">
        <v>1</v>
      </c>
      <c r="F6" t="s">
        <v>54</v>
      </c>
      <c r="G6" t="s">
        <v>84</v>
      </c>
      <c r="H6" t="s">
        <v>135</v>
      </c>
      <c r="I6" t="s">
        <v>137</v>
      </c>
      <c r="J6" t="s">
        <v>56</v>
      </c>
      <c r="K6">
        <v>1</v>
      </c>
      <c r="M6">
        <v>1</v>
      </c>
      <c r="N6" t="s">
        <v>68</v>
      </c>
      <c r="R6" t="s">
        <v>48</v>
      </c>
      <c r="S6">
        <v>1</v>
      </c>
      <c r="U6">
        <v>1</v>
      </c>
      <c r="V6" t="s">
        <v>49</v>
      </c>
      <c r="Z6" t="s">
        <v>33</v>
      </c>
      <c r="AA6">
        <v>1</v>
      </c>
      <c r="AC6">
        <v>1</v>
      </c>
      <c r="AD6" t="s">
        <v>65</v>
      </c>
      <c r="AE6" t="s">
        <v>151</v>
      </c>
      <c r="AH6" t="s">
        <v>45</v>
      </c>
      <c r="AI6">
        <v>1</v>
      </c>
      <c r="AK6">
        <v>1</v>
      </c>
      <c r="AL6" t="s">
        <v>89</v>
      </c>
      <c r="AM6" t="s">
        <v>76</v>
      </c>
      <c r="AP6" t="s">
        <v>38</v>
      </c>
      <c r="AQ6">
        <v>1</v>
      </c>
      <c r="AR6">
        <v>1</v>
      </c>
      <c r="AS6">
        <v>2</v>
      </c>
      <c r="AT6" t="s">
        <v>67</v>
      </c>
      <c r="AU6" t="s">
        <v>105</v>
      </c>
      <c r="AV6" t="s">
        <v>175</v>
      </c>
      <c r="AX6">
        <v>9</v>
      </c>
      <c r="AY6">
        <v>57</v>
      </c>
      <c r="AZ6">
        <v>30</v>
      </c>
      <c r="BA6">
        <v>2</v>
      </c>
    </row>
    <row r="7" spans="1:53" x14ac:dyDescent="0.25">
      <c r="A7" t="s">
        <v>268</v>
      </c>
      <c r="B7" t="s">
        <v>53</v>
      </c>
      <c r="C7">
        <v>2</v>
      </c>
      <c r="D7">
        <v>1</v>
      </c>
      <c r="E7">
        <v>1</v>
      </c>
      <c r="F7" t="s">
        <v>54</v>
      </c>
      <c r="G7" t="s">
        <v>55</v>
      </c>
      <c r="J7" t="s">
        <v>56</v>
      </c>
      <c r="K7">
        <v>1</v>
      </c>
      <c r="M7">
        <v>1</v>
      </c>
      <c r="N7" t="s">
        <v>68</v>
      </c>
      <c r="R7" t="s">
        <v>48</v>
      </c>
      <c r="S7">
        <v>1</v>
      </c>
      <c r="U7">
        <v>1</v>
      </c>
      <c r="V7" t="s">
        <v>93</v>
      </c>
      <c r="W7" t="s">
        <v>71</v>
      </c>
      <c r="X7" t="s">
        <v>148</v>
      </c>
      <c r="Y7" t="s">
        <v>149</v>
      </c>
      <c r="Z7" t="s">
        <v>33</v>
      </c>
      <c r="AA7">
        <v>1</v>
      </c>
      <c r="AC7">
        <v>3</v>
      </c>
      <c r="AD7" t="s">
        <v>65</v>
      </c>
      <c r="AE7" t="s">
        <v>35</v>
      </c>
      <c r="AF7" t="s">
        <v>36</v>
      </c>
      <c r="AH7" t="s">
        <v>63</v>
      </c>
      <c r="AI7">
        <v>1</v>
      </c>
      <c r="AK7">
        <v>1</v>
      </c>
      <c r="AL7" t="s">
        <v>72</v>
      </c>
      <c r="AP7" t="s">
        <v>38</v>
      </c>
      <c r="AQ7">
        <v>1</v>
      </c>
      <c r="AR7">
        <v>1</v>
      </c>
      <c r="AS7">
        <v>1</v>
      </c>
      <c r="AT7" t="s">
        <v>67</v>
      </c>
      <c r="AU7" t="s">
        <v>70</v>
      </c>
      <c r="AX7">
        <v>10</v>
      </c>
      <c r="AY7">
        <v>58</v>
      </c>
      <c r="AZ7">
        <v>30</v>
      </c>
      <c r="BA7">
        <v>2</v>
      </c>
    </row>
    <row r="8" spans="1:53" x14ac:dyDescent="0.25">
      <c r="A8" t="s">
        <v>269</v>
      </c>
      <c r="B8" t="s">
        <v>53</v>
      </c>
      <c r="C8">
        <v>2</v>
      </c>
      <c r="D8">
        <v>1</v>
      </c>
      <c r="E8">
        <v>1</v>
      </c>
      <c r="F8" t="s">
        <v>54</v>
      </c>
      <c r="J8" t="s">
        <v>56</v>
      </c>
      <c r="K8">
        <v>1</v>
      </c>
      <c r="M8">
        <v>1</v>
      </c>
      <c r="N8" t="s">
        <v>68</v>
      </c>
      <c r="O8" t="s">
        <v>142</v>
      </c>
      <c r="R8" t="s">
        <v>48</v>
      </c>
      <c r="S8">
        <v>1</v>
      </c>
      <c r="U8">
        <v>1</v>
      </c>
      <c r="V8" t="s">
        <v>93</v>
      </c>
      <c r="W8" t="s">
        <v>71</v>
      </c>
      <c r="X8" t="s">
        <v>148</v>
      </c>
      <c r="Z8" t="s">
        <v>43</v>
      </c>
      <c r="AA8">
        <v>1</v>
      </c>
      <c r="AC8">
        <v>1</v>
      </c>
      <c r="AD8" t="s">
        <v>73</v>
      </c>
      <c r="AE8" t="s">
        <v>110</v>
      </c>
      <c r="AH8" t="s">
        <v>45</v>
      </c>
      <c r="AI8">
        <v>1</v>
      </c>
      <c r="AK8">
        <v>1</v>
      </c>
      <c r="AL8" t="s">
        <v>47</v>
      </c>
      <c r="AM8" t="s">
        <v>162</v>
      </c>
      <c r="AN8" t="s">
        <v>100</v>
      </c>
      <c r="AO8" t="s">
        <v>164</v>
      </c>
      <c r="AP8" t="s">
        <v>63</v>
      </c>
      <c r="AQ8">
        <v>1</v>
      </c>
      <c r="AS8">
        <v>1</v>
      </c>
      <c r="AT8" t="s">
        <v>72</v>
      </c>
      <c r="AX8">
        <v>8</v>
      </c>
      <c r="AY8">
        <v>47</v>
      </c>
      <c r="AZ8">
        <v>30</v>
      </c>
      <c r="BA8">
        <v>2</v>
      </c>
    </row>
    <row r="9" spans="1:53" x14ac:dyDescent="0.25">
      <c r="A9" t="s">
        <v>312</v>
      </c>
      <c r="B9" t="s">
        <v>43</v>
      </c>
      <c r="C9">
        <v>1</v>
      </c>
      <c r="E9">
        <v>2</v>
      </c>
      <c r="F9" t="s">
        <v>73</v>
      </c>
      <c r="G9" t="s">
        <v>74</v>
      </c>
      <c r="H9" t="s">
        <v>75</v>
      </c>
      <c r="I9" t="s">
        <v>112</v>
      </c>
      <c r="J9" t="s">
        <v>45</v>
      </c>
      <c r="K9">
        <v>1</v>
      </c>
      <c r="M9">
        <v>1</v>
      </c>
      <c r="N9" t="s">
        <v>47</v>
      </c>
      <c r="O9" t="s">
        <v>76</v>
      </c>
      <c r="P9" t="s">
        <v>115</v>
      </c>
      <c r="R9" t="s">
        <v>38</v>
      </c>
      <c r="S9">
        <v>1</v>
      </c>
      <c r="T9">
        <v>3</v>
      </c>
      <c r="U9">
        <v>1</v>
      </c>
      <c r="V9" t="s">
        <v>173</v>
      </c>
      <c r="W9" t="s">
        <v>40</v>
      </c>
      <c r="X9" t="s">
        <v>174</v>
      </c>
      <c r="Z9" t="s">
        <v>53</v>
      </c>
      <c r="AA9">
        <v>1</v>
      </c>
      <c r="AB9">
        <v>1</v>
      </c>
      <c r="AC9">
        <v>1</v>
      </c>
      <c r="AD9" t="s">
        <v>54</v>
      </c>
      <c r="AE9" t="s">
        <v>55</v>
      </c>
      <c r="AH9" t="s">
        <v>56</v>
      </c>
      <c r="AI9">
        <v>1</v>
      </c>
      <c r="AK9">
        <v>3</v>
      </c>
      <c r="AL9" t="s">
        <v>68</v>
      </c>
      <c r="AM9" t="s">
        <v>69</v>
      </c>
      <c r="AP9" t="s">
        <v>48</v>
      </c>
      <c r="AQ9">
        <v>1</v>
      </c>
      <c r="AS9">
        <v>1</v>
      </c>
      <c r="AT9" t="s">
        <v>49</v>
      </c>
      <c r="AX9">
        <v>14</v>
      </c>
      <c r="AY9">
        <v>59</v>
      </c>
      <c r="AZ9">
        <v>30</v>
      </c>
      <c r="BA9">
        <v>2</v>
      </c>
    </row>
    <row r="10" spans="1:53" x14ac:dyDescent="0.25">
      <c r="A10" t="s">
        <v>313</v>
      </c>
      <c r="B10" t="s">
        <v>43</v>
      </c>
      <c r="C10">
        <v>1</v>
      </c>
      <c r="E10">
        <v>2</v>
      </c>
      <c r="F10" t="s">
        <v>73</v>
      </c>
      <c r="G10" t="s">
        <v>74</v>
      </c>
      <c r="J10" t="s">
        <v>63</v>
      </c>
      <c r="K10">
        <v>1</v>
      </c>
      <c r="M10">
        <v>1</v>
      </c>
      <c r="N10" t="s">
        <v>118</v>
      </c>
      <c r="R10" t="s">
        <v>38</v>
      </c>
      <c r="S10">
        <v>3</v>
      </c>
      <c r="T10">
        <v>1</v>
      </c>
      <c r="U10">
        <v>2</v>
      </c>
      <c r="V10" t="s">
        <v>67</v>
      </c>
      <c r="W10" t="s">
        <v>70</v>
      </c>
      <c r="Z10" t="s">
        <v>53</v>
      </c>
      <c r="AA10">
        <v>2</v>
      </c>
      <c r="AB10">
        <v>1</v>
      </c>
      <c r="AC10">
        <v>1</v>
      </c>
      <c r="AD10" t="s">
        <v>54</v>
      </c>
      <c r="AE10" t="s">
        <v>134</v>
      </c>
      <c r="AH10" t="s">
        <v>56</v>
      </c>
      <c r="AI10">
        <v>1</v>
      </c>
      <c r="AK10">
        <v>1</v>
      </c>
      <c r="AL10" t="s">
        <v>68</v>
      </c>
      <c r="AP10" t="s">
        <v>48</v>
      </c>
      <c r="AQ10">
        <v>1</v>
      </c>
      <c r="AS10">
        <v>2</v>
      </c>
      <c r="AT10" t="s">
        <v>49</v>
      </c>
      <c r="AU10" t="s">
        <v>71</v>
      </c>
      <c r="AX10">
        <v>10</v>
      </c>
      <c r="AY10">
        <v>73</v>
      </c>
      <c r="AZ10">
        <v>30</v>
      </c>
      <c r="BA10">
        <v>2</v>
      </c>
    </row>
    <row r="11" spans="1:53" x14ac:dyDescent="0.25">
      <c r="A11" t="s">
        <v>314</v>
      </c>
      <c r="B11" t="s">
        <v>45</v>
      </c>
      <c r="C11">
        <v>1</v>
      </c>
      <c r="E11">
        <v>1</v>
      </c>
      <c r="F11" t="s">
        <v>47</v>
      </c>
      <c r="G11" t="s">
        <v>162</v>
      </c>
      <c r="H11" t="s">
        <v>100</v>
      </c>
      <c r="I11" t="s">
        <v>164</v>
      </c>
      <c r="J11" t="s">
        <v>63</v>
      </c>
      <c r="K11">
        <v>1</v>
      </c>
      <c r="M11">
        <v>2</v>
      </c>
      <c r="N11" t="s">
        <v>72</v>
      </c>
      <c r="R11" t="s">
        <v>38</v>
      </c>
      <c r="S11">
        <v>3</v>
      </c>
      <c r="T11">
        <v>1</v>
      </c>
      <c r="U11">
        <v>2</v>
      </c>
      <c r="V11" t="s">
        <v>67</v>
      </c>
      <c r="W11" t="s">
        <v>40</v>
      </c>
      <c r="X11" t="s">
        <v>41</v>
      </c>
      <c r="Y11" t="s">
        <v>177</v>
      </c>
      <c r="Z11" t="s">
        <v>53</v>
      </c>
      <c r="AA11">
        <v>3</v>
      </c>
      <c r="AB11">
        <v>1</v>
      </c>
      <c r="AC11">
        <v>2</v>
      </c>
      <c r="AD11" t="s">
        <v>54</v>
      </c>
      <c r="AE11" t="s">
        <v>84</v>
      </c>
      <c r="AF11" t="s">
        <v>122</v>
      </c>
      <c r="AH11" t="s">
        <v>56</v>
      </c>
      <c r="AI11">
        <v>1</v>
      </c>
      <c r="AK11">
        <v>3</v>
      </c>
      <c r="AL11" t="s">
        <v>68</v>
      </c>
      <c r="AP11" t="s">
        <v>48</v>
      </c>
      <c r="AQ11">
        <v>1</v>
      </c>
      <c r="AS11">
        <v>1</v>
      </c>
      <c r="AT11" t="s">
        <v>93</v>
      </c>
      <c r="AU11" t="s">
        <v>71</v>
      </c>
      <c r="AX11">
        <v>18</v>
      </c>
      <c r="AY11">
        <v>94</v>
      </c>
      <c r="AZ11">
        <v>30</v>
      </c>
      <c r="BA11">
        <v>2</v>
      </c>
    </row>
    <row r="12" spans="1:53" x14ac:dyDescent="0.25">
      <c r="A12" t="s">
        <v>315</v>
      </c>
      <c r="B12" t="s">
        <v>53</v>
      </c>
      <c r="C12">
        <v>2</v>
      </c>
      <c r="D12">
        <v>1</v>
      </c>
      <c r="E12">
        <v>1</v>
      </c>
      <c r="F12" t="s">
        <v>54</v>
      </c>
      <c r="G12" t="s">
        <v>84</v>
      </c>
      <c r="J12" t="s">
        <v>56</v>
      </c>
      <c r="K12">
        <v>1</v>
      </c>
      <c r="M12">
        <v>1</v>
      </c>
      <c r="N12" t="s">
        <v>68</v>
      </c>
      <c r="O12" t="s">
        <v>69</v>
      </c>
      <c r="R12" t="s">
        <v>33</v>
      </c>
      <c r="S12">
        <v>1</v>
      </c>
      <c r="U12">
        <v>1</v>
      </c>
      <c r="V12" t="s">
        <v>65</v>
      </c>
      <c r="W12" t="s">
        <v>35</v>
      </c>
      <c r="X12" t="s">
        <v>153</v>
      </c>
      <c r="Y12" t="s">
        <v>37</v>
      </c>
      <c r="Z12" t="s">
        <v>48</v>
      </c>
      <c r="AA12">
        <v>1</v>
      </c>
      <c r="AC12">
        <v>1</v>
      </c>
      <c r="AD12" t="s">
        <v>49</v>
      </c>
      <c r="AE12" t="s">
        <v>50</v>
      </c>
      <c r="AF12" t="s">
        <v>148</v>
      </c>
      <c r="AG12" t="s">
        <v>52</v>
      </c>
      <c r="AH12" t="s">
        <v>43</v>
      </c>
      <c r="AI12">
        <v>1</v>
      </c>
      <c r="AK12">
        <v>1</v>
      </c>
      <c r="AL12" t="s">
        <v>73</v>
      </c>
      <c r="AM12" t="s">
        <v>110</v>
      </c>
      <c r="AP12" t="s">
        <v>45</v>
      </c>
      <c r="AQ12">
        <v>1</v>
      </c>
      <c r="AS12">
        <v>2</v>
      </c>
      <c r="AT12" t="s">
        <v>47</v>
      </c>
      <c r="AU12" t="s">
        <v>162</v>
      </c>
      <c r="AV12" t="s">
        <v>100</v>
      </c>
      <c r="AW12" t="s">
        <v>101</v>
      </c>
      <c r="AX12">
        <v>14</v>
      </c>
      <c r="AY12">
        <v>69</v>
      </c>
      <c r="AZ12">
        <v>30</v>
      </c>
      <c r="BA12">
        <v>2</v>
      </c>
    </row>
    <row r="13" spans="1:53" x14ac:dyDescent="0.25">
      <c r="A13" t="s">
        <v>316</v>
      </c>
      <c r="B13" t="s">
        <v>48</v>
      </c>
      <c r="C13">
        <v>1</v>
      </c>
      <c r="E13">
        <v>1</v>
      </c>
      <c r="F13" t="s">
        <v>49</v>
      </c>
      <c r="G13" t="s">
        <v>50</v>
      </c>
      <c r="H13" t="s">
        <v>51</v>
      </c>
      <c r="I13" t="s">
        <v>52</v>
      </c>
      <c r="J13" t="s">
        <v>43</v>
      </c>
      <c r="K13">
        <v>1</v>
      </c>
      <c r="M13">
        <v>1</v>
      </c>
      <c r="N13" t="s">
        <v>73</v>
      </c>
      <c r="O13" t="s">
        <v>110</v>
      </c>
      <c r="R13" t="s">
        <v>63</v>
      </c>
      <c r="S13">
        <v>1</v>
      </c>
      <c r="U13">
        <v>1</v>
      </c>
      <c r="V13" t="s">
        <v>72</v>
      </c>
      <c r="Z13" t="s">
        <v>53</v>
      </c>
      <c r="AA13">
        <v>1</v>
      </c>
      <c r="AB13">
        <v>2</v>
      </c>
      <c r="AC13">
        <v>2</v>
      </c>
      <c r="AD13" t="s">
        <v>54</v>
      </c>
      <c r="AH13" t="s">
        <v>56</v>
      </c>
      <c r="AI13">
        <v>1</v>
      </c>
      <c r="AK13">
        <v>2</v>
      </c>
      <c r="AL13" t="s">
        <v>68</v>
      </c>
      <c r="AM13" t="s">
        <v>142</v>
      </c>
      <c r="AN13" t="s">
        <v>91</v>
      </c>
      <c r="AP13" t="s">
        <v>33</v>
      </c>
      <c r="AQ13">
        <v>1</v>
      </c>
      <c r="AS13">
        <v>1</v>
      </c>
      <c r="AT13" t="s">
        <v>65</v>
      </c>
      <c r="AU13" t="s">
        <v>66</v>
      </c>
      <c r="AX13">
        <v>10</v>
      </c>
      <c r="AY13">
        <v>54</v>
      </c>
      <c r="AZ13">
        <v>30</v>
      </c>
      <c r="BA13">
        <v>2</v>
      </c>
    </row>
    <row r="14" spans="1:53" x14ac:dyDescent="0.25">
      <c r="A14" t="s">
        <v>317</v>
      </c>
      <c r="B14" t="s">
        <v>53</v>
      </c>
      <c r="C14">
        <v>3</v>
      </c>
      <c r="D14">
        <v>1</v>
      </c>
      <c r="E14">
        <v>2</v>
      </c>
      <c r="F14" t="s">
        <v>54</v>
      </c>
      <c r="G14" t="s">
        <v>84</v>
      </c>
      <c r="H14" t="s">
        <v>135</v>
      </c>
      <c r="I14" t="s">
        <v>109</v>
      </c>
      <c r="J14" t="s">
        <v>56</v>
      </c>
      <c r="K14">
        <v>1</v>
      </c>
      <c r="M14">
        <v>1</v>
      </c>
      <c r="N14" t="s">
        <v>68</v>
      </c>
      <c r="O14" t="s">
        <v>69</v>
      </c>
      <c r="R14" t="s">
        <v>33</v>
      </c>
      <c r="S14">
        <v>1</v>
      </c>
      <c r="U14">
        <v>1</v>
      </c>
      <c r="V14" t="s">
        <v>65</v>
      </c>
      <c r="W14" t="s">
        <v>35</v>
      </c>
      <c r="Z14" t="s">
        <v>48</v>
      </c>
      <c r="AA14">
        <v>1</v>
      </c>
      <c r="AC14">
        <v>1</v>
      </c>
      <c r="AD14" t="s">
        <v>49</v>
      </c>
      <c r="AH14" t="s">
        <v>43</v>
      </c>
      <c r="AI14">
        <v>1</v>
      </c>
      <c r="AK14">
        <v>1</v>
      </c>
      <c r="AL14" t="s">
        <v>73</v>
      </c>
      <c r="AM14" t="s">
        <v>157</v>
      </c>
      <c r="AP14" t="s">
        <v>38</v>
      </c>
      <c r="AQ14">
        <v>3</v>
      </c>
      <c r="AR14">
        <v>1</v>
      </c>
      <c r="AS14">
        <v>2</v>
      </c>
      <c r="AT14" t="s">
        <v>67</v>
      </c>
      <c r="AU14" t="s">
        <v>105</v>
      </c>
      <c r="AV14" t="s">
        <v>41</v>
      </c>
      <c r="AX14">
        <v>14</v>
      </c>
      <c r="AY14">
        <v>68</v>
      </c>
      <c r="AZ14">
        <v>30</v>
      </c>
      <c r="BA14">
        <v>2</v>
      </c>
    </row>
    <row r="15" spans="1:53" x14ac:dyDescent="0.25">
      <c r="A15" t="s">
        <v>318</v>
      </c>
      <c r="B15" t="s">
        <v>53</v>
      </c>
      <c r="C15">
        <v>2</v>
      </c>
      <c r="D15">
        <v>1</v>
      </c>
      <c r="E15">
        <v>1</v>
      </c>
      <c r="F15" t="s">
        <v>54</v>
      </c>
      <c r="G15" t="s">
        <v>55</v>
      </c>
      <c r="J15" t="s">
        <v>56</v>
      </c>
      <c r="K15">
        <v>1</v>
      </c>
      <c r="M15">
        <v>2</v>
      </c>
      <c r="N15" t="s">
        <v>68</v>
      </c>
      <c r="O15" t="s">
        <v>69</v>
      </c>
      <c r="R15" t="s">
        <v>33</v>
      </c>
      <c r="S15">
        <v>1</v>
      </c>
      <c r="U15">
        <v>2</v>
      </c>
      <c r="V15" t="s">
        <v>46</v>
      </c>
      <c r="W15" t="s">
        <v>66</v>
      </c>
      <c r="X15" t="s">
        <v>36</v>
      </c>
      <c r="Z15" t="s">
        <v>48</v>
      </c>
      <c r="AA15">
        <v>1</v>
      </c>
      <c r="AC15">
        <v>2</v>
      </c>
      <c r="AD15" t="s">
        <v>147</v>
      </c>
      <c r="AE15" t="s">
        <v>85</v>
      </c>
      <c r="AH15" t="s">
        <v>45</v>
      </c>
      <c r="AI15">
        <v>1</v>
      </c>
      <c r="AK15">
        <v>1</v>
      </c>
      <c r="AL15" t="s">
        <v>47</v>
      </c>
      <c r="AP15" t="s">
        <v>63</v>
      </c>
      <c r="AQ15">
        <v>1</v>
      </c>
      <c r="AS15">
        <v>1</v>
      </c>
      <c r="AT15" t="s">
        <v>72</v>
      </c>
      <c r="AX15">
        <v>9</v>
      </c>
      <c r="AY15">
        <v>51</v>
      </c>
      <c r="AZ15">
        <v>30</v>
      </c>
      <c r="BA15">
        <v>2</v>
      </c>
    </row>
    <row r="16" spans="1:53" x14ac:dyDescent="0.25">
      <c r="A16" t="s">
        <v>319</v>
      </c>
      <c r="B16" t="s">
        <v>48</v>
      </c>
      <c r="C16">
        <v>1</v>
      </c>
      <c r="E16">
        <v>1</v>
      </c>
      <c r="F16" t="s">
        <v>147</v>
      </c>
      <c r="G16" t="s">
        <v>85</v>
      </c>
      <c r="J16" t="s">
        <v>45</v>
      </c>
      <c r="K16">
        <v>1</v>
      </c>
      <c r="M16">
        <v>1</v>
      </c>
      <c r="N16" t="s">
        <v>47</v>
      </c>
      <c r="O16" t="s">
        <v>99</v>
      </c>
      <c r="R16" t="s">
        <v>38</v>
      </c>
      <c r="S16">
        <v>3</v>
      </c>
      <c r="T16">
        <v>3</v>
      </c>
      <c r="U16">
        <v>3</v>
      </c>
      <c r="V16" t="s">
        <v>67</v>
      </c>
      <c r="W16" t="s">
        <v>70</v>
      </c>
      <c r="X16" t="s">
        <v>175</v>
      </c>
      <c r="Y16" t="s">
        <v>177</v>
      </c>
      <c r="Z16" t="s">
        <v>53</v>
      </c>
      <c r="AA16">
        <v>2</v>
      </c>
      <c r="AB16">
        <v>1</v>
      </c>
      <c r="AC16">
        <v>2</v>
      </c>
      <c r="AD16" t="s">
        <v>54</v>
      </c>
      <c r="AE16" t="s">
        <v>84</v>
      </c>
      <c r="AH16" t="s">
        <v>56</v>
      </c>
      <c r="AI16">
        <v>1</v>
      </c>
      <c r="AK16">
        <v>2</v>
      </c>
      <c r="AL16" t="s">
        <v>141</v>
      </c>
      <c r="AM16" t="s">
        <v>69</v>
      </c>
      <c r="AN16" t="s">
        <v>91</v>
      </c>
      <c r="AP16" t="s">
        <v>33</v>
      </c>
      <c r="AQ16">
        <v>1</v>
      </c>
      <c r="AS16">
        <v>1</v>
      </c>
      <c r="AT16" t="s">
        <v>65</v>
      </c>
      <c r="AU16" t="s">
        <v>151</v>
      </c>
      <c r="AV16" t="s">
        <v>36</v>
      </c>
      <c r="AW16" t="s">
        <v>37</v>
      </c>
      <c r="AX16">
        <v>20</v>
      </c>
      <c r="AY16">
        <v>117</v>
      </c>
      <c r="AZ16">
        <v>30</v>
      </c>
      <c r="BA16">
        <v>2</v>
      </c>
    </row>
    <row r="17" spans="1:53" x14ac:dyDescent="0.25">
      <c r="A17" t="s">
        <v>320</v>
      </c>
      <c r="B17" t="s">
        <v>53</v>
      </c>
      <c r="C17">
        <v>3</v>
      </c>
      <c r="D17">
        <v>1</v>
      </c>
      <c r="E17">
        <v>2</v>
      </c>
      <c r="F17" t="s">
        <v>54</v>
      </c>
      <c r="G17" t="s">
        <v>55</v>
      </c>
      <c r="J17" t="s">
        <v>56</v>
      </c>
      <c r="K17">
        <v>1</v>
      </c>
      <c r="M17">
        <v>1</v>
      </c>
      <c r="N17" t="s">
        <v>68</v>
      </c>
      <c r="R17" t="s">
        <v>33</v>
      </c>
      <c r="S17">
        <v>1</v>
      </c>
      <c r="U17">
        <v>1</v>
      </c>
      <c r="V17" t="s">
        <v>65</v>
      </c>
      <c r="W17" t="s">
        <v>151</v>
      </c>
      <c r="Z17" t="s">
        <v>48</v>
      </c>
      <c r="AA17">
        <v>1</v>
      </c>
      <c r="AC17">
        <v>1</v>
      </c>
      <c r="AD17" t="s">
        <v>93</v>
      </c>
      <c r="AE17" t="s">
        <v>85</v>
      </c>
      <c r="AF17" t="s">
        <v>148</v>
      </c>
      <c r="AG17" t="s">
        <v>52</v>
      </c>
      <c r="AH17" t="s">
        <v>63</v>
      </c>
      <c r="AI17">
        <v>1</v>
      </c>
      <c r="AK17">
        <v>2</v>
      </c>
      <c r="AL17" t="s">
        <v>72</v>
      </c>
      <c r="AM17" t="s">
        <v>103</v>
      </c>
      <c r="AP17" t="s">
        <v>38</v>
      </c>
      <c r="AQ17">
        <v>1</v>
      </c>
      <c r="AR17">
        <v>1</v>
      </c>
      <c r="AS17">
        <v>1</v>
      </c>
      <c r="AT17" t="s">
        <v>67</v>
      </c>
      <c r="AX17">
        <v>10</v>
      </c>
      <c r="AY17">
        <v>56</v>
      </c>
      <c r="AZ17">
        <v>30</v>
      </c>
      <c r="BA17">
        <v>2</v>
      </c>
    </row>
    <row r="18" spans="1:53" x14ac:dyDescent="0.25">
      <c r="A18" t="s">
        <v>321</v>
      </c>
      <c r="B18" t="s">
        <v>43</v>
      </c>
      <c r="C18">
        <v>1</v>
      </c>
      <c r="E18">
        <v>2</v>
      </c>
      <c r="F18" t="s">
        <v>73</v>
      </c>
      <c r="G18" t="s">
        <v>74</v>
      </c>
      <c r="H18" t="s">
        <v>158</v>
      </c>
      <c r="I18" t="s">
        <v>112</v>
      </c>
      <c r="J18" t="s">
        <v>45</v>
      </c>
      <c r="K18">
        <v>1</v>
      </c>
      <c r="M18">
        <v>1</v>
      </c>
      <c r="N18" t="s">
        <v>89</v>
      </c>
      <c r="R18" t="s">
        <v>63</v>
      </c>
      <c r="S18">
        <v>1</v>
      </c>
      <c r="U18">
        <v>2</v>
      </c>
      <c r="V18" t="s">
        <v>72</v>
      </c>
      <c r="Z18" t="s">
        <v>53</v>
      </c>
      <c r="AA18">
        <v>2</v>
      </c>
      <c r="AB18">
        <v>1</v>
      </c>
      <c r="AC18">
        <v>1</v>
      </c>
      <c r="AD18" t="s">
        <v>54</v>
      </c>
      <c r="AE18" t="s">
        <v>84</v>
      </c>
      <c r="AF18" t="s">
        <v>135</v>
      </c>
      <c r="AH18" t="s">
        <v>56</v>
      </c>
      <c r="AI18">
        <v>1</v>
      </c>
      <c r="AK18">
        <v>1</v>
      </c>
      <c r="AL18" t="s">
        <v>68</v>
      </c>
      <c r="AM18" t="s">
        <v>69</v>
      </c>
      <c r="AP18" t="s">
        <v>33</v>
      </c>
      <c r="AQ18">
        <v>1</v>
      </c>
      <c r="AS18">
        <v>1</v>
      </c>
      <c r="AT18" t="s">
        <v>65</v>
      </c>
      <c r="AU18" t="s">
        <v>151</v>
      </c>
      <c r="AX18">
        <v>10</v>
      </c>
      <c r="AY18">
        <v>52</v>
      </c>
      <c r="AZ18">
        <v>30</v>
      </c>
      <c r="BA18">
        <v>2</v>
      </c>
    </row>
    <row r="19" spans="1:53" x14ac:dyDescent="0.25">
      <c r="A19" t="s">
        <v>322</v>
      </c>
      <c r="B19" t="s">
        <v>43</v>
      </c>
      <c r="C19">
        <v>1</v>
      </c>
      <c r="E19">
        <v>2</v>
      </c>
      <c r="F19" t="s">
        <v>73</v>
      </c>
      <c r="G19" t="s">
        <v>74</v>
      </c>
      <c r="H19" t="s">
        <v>158</v>
      </c>
      <c r="I19" t="s">
        <v>112</v>
      </c>
      <c r="J19" t="s">
        <v>45</v>
      </c>
      <c r="K19">
        <v>1</v>
      </c>
      <c r="M19">
        <v>2</v>
      </c>
      <c r="N19" t="s">
        <v>47</v>
      </c>
      <c r="R19" t="s">
        <v>38</v>
      </c>
      <c r="S19">
        <v>2</v>
      </c>
      <c r="T19">
        <v>1</v>
      </c>
      <c r="U19">
        <v>1</v>
      </c>
      <c r="V19" t="s">
        <v>67</v>
      </c>
      <c r="Z19" t="s">
        <v>53</v>
      </c>
      <c r="AA19">
        <v>1</v>
      </c>
      <c r="AB19">
        <v>1</v>
      </c>
      <c r="AC19">
        <v>1</v>
      </c>
      <c r="AD19" t="s">
        <v>54</v>
      </c>
      <c r="AH19" t="s">
        <v>56</v>
      </c>
      <c r="AI19">
        <v>1</v>
      </c>
      <c r="AK19">
        <v>2</v>
      </c>
      <c r="AL19" t="s">
        <v>68</v>
      </c>
      <c r="AM19" t="s">
        <v>69</v>
      </c>
      <c r="AN19" t="s">
        <v>91</v>
      </c>
      <c r="AO19" t="s">
        <v>146</v>
      </c>
      <c r="AP19" t="s">
        <v>33</v>
      </c>
      <c r="AQ19">
        <v>1</v>
      </c>
      <c r="AS19">
        <v>1</v>
      </c>
      <c r="AT19" t="s">
        <v>65</v>
      </c>
      <c r="AU19" t="s">
        <v>35</v>
      </c>
      <c r="AV19" t="s">
        <v>36</v>
      </c>
      <c r="AX19">
        <v>12</v>
      </c>
      <c r="AY19">
        <v>63</v>
      </c>
      <c r="AZ19">
        <v>30</v>
      </c>
      <c r="BA19">
        <v>2</v>
      </c>
    </row>
    <row r="20" spans="1:53" x14ac:dyDescent="0.25">
      <c r="A20" t="s">
        <v>323</v>
      </c>
      <c r="B20" t="s">
        <v>53</v>
      </c>
      <c r="C20">
        <v>2</v>
      </c>
      <c r="D20">
        <v>1</v>
      </c>
      <c r="E20">
        <v>1</v>
      </c>
      <c r="F20" t="s">
        <v>54</v>
      </c>
      <c r="G20" t="s">
        <v>84</v>
      </c>
      <c r="H20" t="s">
        <v>135</v>
      </c>
      <c r="I20" t="s">
        <v>109</v>
      </c>
      <c r="J20" t="s">
        <v>56</v>
      </c>
      <c r="K20">
        <v>1</v>
      </c>
      <c r="M20">
        <v>1</v>
      </c>
      <c r="N20" t="s">
        <v>57</v>
      </c>
      <c r="O20" t="s">
        <v>142</v>
      </c>
      <c r="R20" t="s">
        <v>33</v>
      </c>
      <c r="S20">
        <v>1</v>
      </c>
      <c r="U20">
        <v>2</v>
      </c>
      <c r="V20" t="s">
        <v>65</v>
      </c>
      <c r="W20" t="s">
        <v>35</v>
      </c>
      <c r="Z20" t="s">
        <v>43</v>
      </c>
      <c r="AA20">
        <v>1</v>
      </c>
      <c r="AC20">
        <v>2</v>
      </c>
      <c r="AD20" t="s">
        <v>73</v>
      </c>
      <c r="AE20" t="s">
        <v>74</v>
      </c>
      <c r="AF20" t="s">
        <v>111</v>
      </c>
      <c r="AG20" t="s">
        <v>112</v>
      </c>
      <c r="AH20" t="s">
        <v>63</v>
      </c>
      <c r="AI20">
        <v>1</v>
      </c>
      <c r="AK20">
        <v>2</v>
      </c>
      <c r="AL20" t="s">
        <v>72</v>
      </c>
      <c r="AM20" t="s">
        <v>167</v>
      </c>
      <c r="AN20" t="s">
        <v>169</v>
      </c>
      <c r="AO20" t="s">
        <v>170</v>
      </c>
      <c r="AP20" t="s">
        <v>38</v>
      </c>
      <c r="AQ20">
        <v>1</v>
      </c>
      <c r="AR20">
        <v>1</v>
      </c>
      <c r="AS20">
        <v>1</v>
      </c>
      <c r="AT20" t="s">
        <v>67</v>
      </c>
      <c r="AX20">
        <v>15</v>
      </c>
      <c r="AY20">
        <v>104</v>
      </c>
      <c r="AZ20">
        <v>30</v>
      </c>
      <c r="BA20">
        <v>2</v>
      </c>
    </row>
    <row r="21" spans="1:53" x14ac:dyDescent="0.25">
      <c r="A21" t="s">
        <v>324</v>
      </c>
      <c r="B21" t="s">
        <v>45</v>
      </c>
      <c r="C21">
        <v>1</v>
      </c>
      <c r="E21">
        <v>1</v>
      </c>
      <c r="F21" t="s">
        <v>47</v>
      </c>
      <c r="G21" t="s">
        <v>76</v>
      </c>
      <c r="H21" t="s">
        <v>100</v>
      </c>
      <c r="I21" t="s">
        <v>164</v>
      </c>
      <c r="J21" t="s">
        <v>63</v>
      </c>
      <c r="K21">
        <v>1</v>
      </c>
      <c r="M21">
        <v>1</v>
      </c>
      <c r="N21" t="s">
        <v>72</v>
      </c>
      <c r="O21" t="s">
        <v>167</v>
      </c>
      <c r="R21" t="s">
        <v>38</v>
      </c>
      <c r="S21">
        <v>2</v>
      </c>
      <c r="T21">
        <v>1</v>
      </c>
      <c r="U21">
        <v>2</v>
      </c>
      <c r="V21" t="s">
        <v>67</v>
      </c>
      <c r="W21" t="s">
        <v>70</v>
      </c>
      <c r="X21" t="s">
        <v>175</v>
      </c>
      <c r="Y21" t="s">
        <v>177</v>
      </c>
      <c r="Z21" t="s">
        <v>53</v>
      </c>
      <c r="AA21">
        <v>2</v>
      </c>
      <c r="AB21">
        <v>1</v>
      </c>
      <c r="AC21">
        <v>3</v>
      </c>
      <c r="AD21" t="s">
        <v>54</v>
      </c>
      <c r="AE21" t="s">
        <v>84</v>
      </c>
      <c r="AF21" t="s">
        <v>108</v>
      </c>
      <c r="AH21" t="s">
        <v>56</v>
      </c>
      <c r="AI21">
        <v>1</v>
      </c>
      <c r="AK21">
        <v>1</v>
      </c>
      <c r="AL21" t="s">
        <v>68</v>
      </c>
      <c r="AM21" t="s">
        <v>143</v>
      </c>
      <c r="AN21" t="s">
        <v>144</v>
      </c>
      <c r="AP21" t="s">
        <v>33</v>
      </c>
      <c r="AQ21">
        <v>1</v>
      </c>
      <c r="AS21">
        <v>1</v>
      </c>
      <c r="AT21" t="s">
        <v>65</v>
      </c>
      <c r="AX21">
        <v>16</v>
      </c>
      <c r="AY21">
        <v>86</v>
      </c>
      <c r="AZ21">
        <v>30</v>
      </c>
      <c r="BA21">
        <v>2</v>
      </c>
    </row>
    <row r="22" spans="1:53" x14ac:dyDescent="0.25">
      <c r="A22" t="s">
        <v>325</v>
      </c>
      <c r="B22" t="s">
        <v>48</v>
      </c>
      <c r="C22">
        <v>1</v>
      </c>
      <c r="E22">
        <v>1</v>
      </c>
      <c r="F22" t="s">
        <v>49</v>
      </c>
      <c r="G22" t="s">
        <v>71</v>
      </c>
      <c r="H22" t="s">
        <v>148</v>
      </c>
      <c r="J22" t="s">
        <v>33</v>
      </c>
      <c r="K22">
        <v>1</v>
      </c>
      <c r="M22">
        <v>1</v>
      </c>
      <c r="N22" t="s">
        <v>65</v>
      </c>
      <c r="O22" t="s">
        <v>35</v>
      </c>
      <c r="R22" t="s">
        <v>45</v>
      </c>
      <c r="S22">
        <v>1</v>
      </c>
      <c r="U22">
        <v>1</v>
      </c>
      <c r="V22" t="s">
        <v>47</v>
      </c>
      <c r="W22" t="s">
        <v>162</v>
      </c>
      <c r="X22" t="s">
        <v>100</v>
      </c>
      <c r="Z22" t="s">
        <v>53</v>
      </c>
      <c r="AA22">
        <v>1</v>
      </c>
      <c r="AB22">
        <v>1</v>
      </c>
      <c r="AC22">
        <v>1</v>
      </c>
      <c r="AD22" t="s">
        <v>54</v>
      </c>
      <c r="AE22" t="s">
        <v>134</v>
      </c>
      <c r="AH22" t="s">
        <v>56</v>
      </c>
      <c r="AI22">
        <v>1</v>
      </c>
      <c r="AK22">
        <v>1</v>
      </c>
      <c r="AL22" t="s">
        <v>68</v>
      </c>
      <c r="AM22" t="s">
        <v>69</v>
      </c>
      <c r="AN22" t="s">
        <v>144</v>
      </c>
      <c r="AO22" t="s">
        <v>146</v>
      </c>
      <c r="AP22" t="s">
        <v>43</v>
      </c>
      <c r="AQ22">
        <v>1</v>
      </c>
      <c r="AS22">
        <v>1</v>
      </c>
      <c r="AT22" t="s">
        <v>73</v>
      </c>
      <c r="AU22" t="s">
        <v>74</v>
      </c>
      <c r="AX22">
        <v>10</v>
      </c>
      <c r="AY22">
        <v>59</v>
      </c>
      <c r="AZ22">
        <v>30</v>
      </c>
      <c r="BA22">
        <v>2</v>
      </c>
    </row>
    <row r="23" spans="1:53" x14ac:dyDescent="0.25">
      <c r="A23" t="s">
        <v>326</v>
      </c>
      <c r="B23" t="s">
        <v>53</v>
      </c>
      <c r="C23">
        <v>2</v>
      </c>
      <c r="D23">
        <v>1</v>
      </c>
      <c r="E23">
        <v>1</v>
      </c>
      <c r="F23" t="s">
        <v>54</v>
      </c>
      <c r="J23" t="s">
        <v>56</v>
      </c>
      <c r="K23">
        <v>1</v>
      </c>
      <c r="M23">
        <v>1</v>
      </c>
      <c r="N23" t="s">
        <v>68</v>
      </c>
      <c r="R23" t="s">
        <v>43</v>
      </c>
      <c r="S23">
        <v>1</v>
      </c>
      <c r="U23">
        <v>1</v>
      </c>
      <c r="V23" t="s">
        <v>73</v>
      </c>
      <c r="W23" t="s">
        <v>110</v>
      </c>
      <c r="Z23" t="s">
        <v>48</v>
      </c>
      <c r="AA23">
        <v>1</v>
      </c>
      <c r="AC23">
        <v>1</v>
      </c>
      <c r="AD23" t="s">
        <v>147</v>
      </c>
      <c r="AE23" t="s">
        <v>71</v>
      </c>
      <c r="AH23" t="s">
        <v>33</v>
      </c>
      <c r="AI23">
        <v>1</v>
      </c>
      <c r="AK23">
        <v>1</v>
      </c>
      <c r="AL23" t="s">
        <v>65</v>
      </c>
      <c r="AM23" t="s">
        <v>66</v>
      </c>
      <c r="AP23" t="s">
        <v>63</v>
      </c>
      <c r="AQ23">
        <v>1</v>
      </c>
      <c r="AS23">
        <v>1</v>
      </c>
      <c r="AT23" t="s">
        <v>72</v>
      </c>
      <c r="AX23">
        <v>4</v>
      </c>
      <c r="AY23">
        <v>43</v>
      </c>
      <c r="AZ23">
        <v>30</v>
      </c>
      <c r="BA23">
        <v>2</v>
      </c>
    </row>
    <row r="24" spans="1:53" x14ac:dyDescent="0.25">
      <c r="A24" t="s">
        <v>327</v>
      </c>
      <c r="B24" t="s">
        <v>53</v>
      </c>
      <c r="C24">
        <v>3</v>
      </c>
      <c r="D24">
        <v>1</v>
      </c>
      <c r="E24">
        <v>1</v>
      </c>
      <c r="F24" t="s">
        <v>54</v>
      </c>
      <c r="J24" t="s">
        <v>56</v>
      </c>
      <c r="K24">
        <v>1</v>
      </c>
      <c r="M24">
        <v>2</v>
      </c>
      <c r="N24" t="s">
        <v>141</v>
      </c>
      <c r="R24" t="s">
        <v>43</v>
      </c>
      <c r="S24">
        <v>1</v>
      </c>
      <c r="U24">
        <v>1</v>
      </c>
      <c r="V24" t="s">
        <v>73</v>
      </c>
      <c r="W24" t="s">
        <v>157</v>
      </c>
      <c r="X24" t="s">
        <v>158</v>
      </c>
      <c r="Z24" t="s">
        <v>48</v>
      </c>
      <c r="AA24">
        <v>1</v>
      </c>
      <c r="AC24">
        <v>2</v>
      </c>
      <c r="AD24" t="s">
        <v>49</v>
      </c>
      <c r="AE24" t="s">
        <v>85</v>
      </c>
      <c r="AH24" t="s">
        <v>33</v>
      </c>
      <c r="AI24">
        <v>1</v>
      </c>
      <c r="AK24">
        <v>1</v>
      </c>
      <c r="AL24" t="s">
        <v>65</v>
      </c>
      <c r="AM24" t="s">
        <v>35</v>
      </c>
      <c r="AN24" t="s">
        <v>36</v>
      </c>
      <c r="AP24" t="s">
        <v>38</v>
      </c>
      <c r="AQ24">
        <v>2</v>
      </c>
      <c r="AR24">
        <v>1</v>
      </c>
      <c r="AS24">
        <v>1</v>
      </c>
      <c r="AT24" t="s">
        <v>67</v>
      </c>
      <c r="AX24">
        <v>10</v>
      </c>
      <c r="AY24">
        <v>49</v>
      </c>
      <c r="AZ24">
        <v>30</v>
      </c>
      <c r="BA24">
        <v>2</v>
      </c>
    </row>
    <row r="25" spans="1:53" x14ac:dyDescent="0.25">
      <c r="A25" t="s">
        <v>328</v>
      </c>
      <c r="B25" t="s">
        <v>53</v>
      </c>
      <c r="C25">
        <v>2</v>
      </c>
      <c r="D25">
        <v>1</v>
      </c>
      <c r="E25">
        <v>1</v>
      </c>
      <c r="F25" t="s">
        <v>54</v>
      </c>
      <c r="G25" t="s">
        <v>55</v>
      </c>
      <c r="J25" t="s">
        <v>56</v>
      </c>
      <c r="K25">
        <v>1</v>
      </c>
      <c r="M25">
        <v>1</v>
      </c>
      <c r="N25" t="s">
        <v>68</v>
      </c>
      <c r="O25" t="s">
        <v>69</v>
      </c>
      <c r="R25" t="s">
        <v>43</v>
      </c>
      <c r="S25">
        <v>1</v>
      </c>
      <c r="U25">
        <v>1</v>
      </c>
      <c r="V25" t="s">
        <v>73</v>
      </c>
      <c r="W25" t="s">
        <v>74</v>
      </c>
      <c r="Z25" t="s">
        <v>48</v>
      </c>
      <c r="AA25">
        <v>1</v>
      </c>
      <c r="AC25">
        <v>2</v>
      </c>
      <c r="AD25" t="s">
        <v>147</v>
      </c>
      <c r="AE25" t="s">
        <v>71</v>
      </c>
      <c r="AF25" t="s">
        <v>51</v>
      </c>
      <c r="AH25" t="s">
        <v>45</v>
      </c>
      <c r="AI25">
        <v>1</v>
      </c>
      <c r="AK25">
        <v>1</v>
      </c>
      <c r="AL25" t="s">
        <v>47</v>
      </c>
      <c r="AM25" t="s">
        <v>162</v>
      </c>
      <c r="AP25" t="s">
        <v>63</v>
      </c>
      <c r="AQ25">
        <v>1</v>
      </c>
      <c r="AS25">
        <v>1</v>
      </c>
      <c r="AT25" t="s">
        <v>72</v>
      </c>
      <c r="AX25">
        <v>8</v>
      </c>
      <c r="AY25">
        <v>48</v>
      </c>
      <c r="AZ25">
        <v>30</v>
      </c>
      <c r="BA25">
        <v>2</v>
      </c>
    </row>
    <row r="26" spans="1:53" x14ac:dyDescent="0.25">
      <c r="A26" t="s">
        <v>329</v>
      </c>
      <c r="B26" t="s">
        <v>53</v>
      </c>
      <c r="C26">
        <v>2</v>
      </c>
      <c r="D26">
        <v>1</v>
      </c>
      <c r="E26">
        <v>1</v>
      </c>
      <c r="F26" t="s">
        <v>54</v>
      </c>
      <c r="G26" t="s">
        <v>84</v>
      </c>
      <c r="H26" t="s">
        <v>135</v>
      </c>
      <c r="J26" t="s">
        <v>56</v>
      </c>
      <c r="K26">
        <v>1</v>
      </c>
      <c r="M26">
        <v>1</v>
      </c>
      <c r="N26" t="s">
        <v>68</v>
      </c>
      <c r="O26" t="s">
        <v>69</v>
      </c>
      <c r="P26" t="s">
        <v>144</v>
      </c>
      <c r="Q26" t="s">
        <v>146</v>
      </c>
      <c r="R26" t="s">
        <v>43</v>
      </c>
      <c r="S26">
        <v>1</v>
      </c>
      <c r="U26">
        <v>1</v>
      </c>
      <c r="V26" t="s">
        <v>73</v>
      </c>
      <c r="Z26" t="s">
        <v>48</v>
      </c>
      <c r="AA26">
        <v>1</v>
      </c>
      <c r="AC26">
        <v>3</v>
      </c>
      <c r="AD26" t="s">
        <v>93</v>
      </c>
      <c r="AE26" t="s">
        <v>71</v>
      </c>
      <c r="AF26" t="s">
        <v>51</v>
      </c>
      <c r="AH26" t="s">
        <v>45</v>
      </c>
      <c r="AI26">
        <v>1</v>
      </c>
      <c r="AK26">
        <v>1</v>
      </c>
      <c r="AL26" t="s">
        <v>47</v>
      </c>
      <c r="AM26" t="s">
        <v>99</v>
      </c>
      <c r="AP26" t="s">
        <v>38</v>
      </c>
      <c r="AQ26">
        <v>1</v>
      </c>
      <c r="AR26">
        <v>1</v>
      </c>
      <c r="AS26">
        <v>1</v>
      </c>
      <c r="AT26" t="s">
        <v>67</v>
      </c>
      <c r="AU26" t="s">
        <v>70</v>
      </c>
      <c r="AX26">
        <v>12</v>
      </c>
      <c r="AY26">
        <v>65</v>
      </c>
      <c r="AZ26">
        <v>30</v>
      </c>
      <c r="BA26">
        <v>2</v>
      </c>
    </row>
    <row r="27" spans="1:53" x14ac:dyDescent="0.25">
      <c r="A27" t="s">
        <v>330</v>
      </c>
      <c r="B27" t="s">
        <v>48</v>
      </c>
      <c r="C27">
        <v>1</v>
      </c>
      <c r="E27">
        <v>1</v>
      </c>
      <c r="F27" t="s">
        <v>49</v>
      </c>
      <c r="G27" t="s">
        <v>71</v>
      </c>
      <c r="H27" t="s">
        <v>51</v>
      </c>
      <c r="J27" t="s">
        <v>63</v>
      </c>
      <c r="K27">
        <v>1</v>
      </c>
      <c r="M27">
        <v>1</v>
      </c>
      <c r="N27" t="s">
        <v>72</v>
      </c>
      <c r="O27" t="s">
        <v>167</v>
      </c>
      <c r="P27" t="s">
        <v>168</v>
      </c>
      <c r="R27" t="s">
        <v>38</v>
      </c>
      <c r="S27">
        <v>1</v>
      </c>
      <c r="T27">
        <v>3</v>
      </c>
      <c r="U27">
        <v>1</v>
      </c>
      <c r="V27" t="s">
        <v>173</v>
      </c>
      <c r="W27" t="s">
        <v>40</v>
      </c>
      <c r="Z27" t="s">
        <v>53</v>
      </c>
      <c r="AA27">
        <v>1</v>
      </c>
      <c r="AB27">
        <v>1</v>
      </c>
      <c r="AC27">
        <v>2</v>
      </c>
      <c r="AD27" t="s">
        <v>54</v>
      </c>
      <c r="AE27" t="s">
        <v>134</v>
      </c>
      <c r="AH27" t="s">
        <v>56</v>
      </c>
      <c r="AI27">
        <v>1</v>
      </c>
      <c r="AK27">
        <v>2</v>
      </c>
      <c r="AL27" t="s">
        <v>68</v>
      </c>
      <c r="AP27" t="s">
        <v>43</v>
      </c>
      <c r="AQ27">
        <v>1</v>
      </c>
      <c r="AS27">
        <v>1</v>
      </c>
      <c r="AT27" t="s">
        <v>73</v>
      </c>
      <c r="AU27" t="s">
        <v>74</v>
      </c>
      <c r="AX27">
        <v>11</v>
      </c>
      <c r="AY27">
        <v>64</v>
      </c>
      <c r="AZ27">
        <v>30</v>
      </c>
      <c r="BA27">
        <v>2</v>
      </c>
    </row>
    <row r="28" spans="1:53" x14ac:dyDescent="0.25">
      <c r="A28" t="s">
        <v>331</v>
      </c>
      <c r="B28" t="s">
        <v>53</v>
      </c>
      <c r="C28">
        <v>2</v>
      </c>
      <c r="D28">
        <v>1</v>
      </c>
      <c r="E28">
        <v>1</v>
      </c>
      <c r="F28" t="s">
        <v>54</v>
      </c>
      <c r="J28" t="s">
        <v>56</v>
      </c>
      <c r="K28">
        <v>1</v>
      </c>
      <c r="M28">
        <v>1</v>
      </c>
      <c r="N28" t="s">
        <v>68</v>
      </c>
      <c r="O28" t="s">
        <v>69</v>
      </c>
      <c r="P28" t="s">
        <v>91</v>
      </c>
      <c r="Q28" t="s">
        <v>92</v>
      </c>
      <c r="R28" t="s">
        <v>43</v>
      </c>
      <c r="S28">
        <v>1</v>
      </c>
      <c r="U28">
        <v>1</v>
      </c>
      <c r="V28" t="s">
        <v>73</v>
      </c>
      <c r="W28" t="s">
        <v>110</v>
      </c>
      <c r="Z28" t="s">
        <v>33</v>
      </c>
      <c r="AA28">
        <v>1</v>
      </c>
      <c r="AC28">
        <v>1</v>
      </c>
      <c r="AD28" t="s">
        <v>65</v>
      </c>
      <c r="AH28" t="s">
        <v>45</v>
      </c>
      <c r="AI28">
        <v>1</v>
      </c>
      <c r="AK28">
        <v>2</v>
      </c>
      <c r="AL28" t="s">
        <v>47</v>
      </c>
      <c r="AM28" t="s">
        <v>76</v>
      </c>
      <c r="AN28" t="s">
        <v>115</v>
      </c>
      <c r="AP28" t="s">
        <v>63</v>
      </c>
      <c r="AQ28">
        <v>1</v>
      </c>
      <c r="AS28">
        <v>1</v>
      </c>
      <c r="AT28" t="s">
        <v>72</v>
      </c>
      <c r="AX28">
        <v>8</v>
      </c>
      <c r="AY28">
        <v>48</v>
      </c>
      <c r="AZ28">
        <v>30</v>
      </c>
      <c r="BA28">
        <v>2</v>
      </c>
    </row>
    <row r="29" spans="1:53" x14ac:dyDescent="0.25">
      <c r="A29" t="s">
        <v>332</v>
      </c>
      <c r="B29" t="s">
        <v>53</v>
      </c>
      <c r="C29">
        <v>1</v>
      </c>
      <c r="D29">
        <v>1</v>
      </c>
      <c r="E29">
        <v>1</v>
      </c>
      <c r="F29" t="s">
        <v>54</v>
      </c>
      <c r="G29" t="s">
        <v>84</v>
      </c>
      <c r="H29" t="s">
        <v>122</v>
      </c>
      <c r="J29" t="s">
        <v>56</v>
      </c>
      <c r="K29">
        <v>1</v>
      </c>
      <c r="M29">
        <v>1</v>
      </c>
      <c r="N29" t="s">
        <v>68</v>
      </c>
      <c r="R29" t="s">
        <v>43</v>
      </c>
      <c r="S29">
        <v>1</v>
      </c>
      <c r="U29">
        <v>1</v>
      </c>
      <c r="V29" t="s">
        <v>73</v>
      </c>
      <c r="Z29" t="s">
        <v>33</v>
      </c>
      <c r="AA29">
        <v>1</v>
      </c>
      <c r="AC29">
        <v>1</v>
      </c>
      <c r="AD29" t="s">
        <v>65</v>
      </c>
      <c r="AH29" t="s">
        <v>45</v>
      </c>
      <c r="AI29">
        <v>1</v>
      </c>
      <c r="AK29">
        <v>3</v>
      </c>
      <c r="AL29" t="s">
        <v>47</v>
      </c>
      <c r="AM29" t="s">
        <v>76</v>
      </c>
      <c r="AN29" t="s">
        <v>100</v>
      </c>
      <c r="AO29" t="s">
        <v>164</v>
      </c>
      <c r="AP29" t="s">
        <v>38</v>
      </c>
      <c r="AQ29">
        <v>1</v>
      </c>
      <c r="AR29">
        <v>1</v>
      </c>
      <c r="AS29">
        <v>1</v>
      </c>
      <c r="AT29" t="s">
        <v>173</v>
      </c>
      <c r="AU29" t="s">
        <v>40</v>
      </c>
      <c r="AX29">
        <v>8</v>
      </c>
      <c r="AY29">
        <v>63</v>
      </c>
      <c r="AZ29">
        <v>30</v>
      </c>
      <c r="BA29">
        <v>2</v>
      </c>
    </row>
    <row r="30" spans="1:53" x14ac:dyDescent="0.25">
      <c r="A30" t="s">
        <v>333</v>
      </c>
      <c r="B30" t="s">
        <v>53</v>
      </c>
      <c r="C30">
        <v>2</v>
      </c>
      <c r="D30">
        <v>1</v>
      </c>
      <c r="E30">
        <v>1</v>
      </c>
      <c r="F30" t="s">
        <v>54</v>
      </c>
      <c r="J30" t="s">
        <v>56</v>
      </c>
      <c r="K30">
        <v>1</v>
      </c>
      <c r="M30">
        <v>1</v>
      </c>
      <c r="N30" t="s">
        <v>68</v>
      </c>
      <c r="R30" t="s">
        <v>43</v>
      </c>
      <c r="S30">
        <v>1</v>
      </c>
      <c r="U30">
        <v>1</v>
      </c>
      <c r="V30" t="s">
        <v>73</v>
      </c>
      <c r="W30" t="s">
        <v>74</v>
      </c>
      <c r="X30" t="s">
        <v>75</v>
      </c>
      <c r="Z30" t="s">
        <v>33</v>
      </c>
      <c r="AA30">
        <v>1</v>
      </c>
      <c r="AC30">
        <v>2</v>
      </c>
      <c r="AD30" t="s">
        <v>65</v>
      </c>
      <c r="AH30" t="s">
        <v>63</v>
      </c>
      <c r="AI30">
        <v>1</v>
      </c>
      <c r="AK30">
        <v>1</v>
      </c>
      <c r="AL30" t="s">
        <v>118</v>
      </c>
      <c r="AM30" t="s">
        <v>167</v>
      </c>
      <c r="AP30" t="s">
        <v>38</v>
      </c>
      <c r="AQ30">
        <v>2</v>
      </c>
      <c r="AR30">
        <v>1</v>
      </c>
      <c r="AS30">
        <v>1</v>
      </c>
      <c r="AT30" t="s">
        <v>173</v>
      </c>
      <c r="AX30">
        <v>6</v>
      </c>
      <c r="AY30">
        <v>50</v>
      </c>
      <c r="AZ30">
        <v>30</v>
      </c>
      <c r="BA30">
        <v>2</v>
      </c>
    </row>
    <row r="31" spans="1:53" x14ac:dyDescent="0.25">
      <c r="A31" t="s">
        <v>334</v>
      </c>
      <c r="B31" t="s">
        <v>45</v>
      </c>
      <c r="C31">
        <v>1</v>
      </c>
      <c r="E31">
        <v>1</v>
      </c>
      <c r="F31" t="s">
        <v>47</v>
      </c>
      <c r="G31" t="s">
        <v>76</v>
      </c>
      <c r="J31" t="s">
        <v>63</v>
      </c>
      <c r="K31">
        <v>1</v>
      </c>
      <c r="M31">
        <v>2</v>
      </c>
      <c r="N31" t="s">
        <v>118</v>
      </c>
      <c r="O31" t="s">
        <v>103</v>
      </c>
      <c r="P31" t="s">
        <v>119</v>
      </c>
      <c r="R31" t="s">
        <v>38</v>
      </c>
      <c r="S31">
        <v>3</v>
      </c>
      <c r="T31">
        <v>1</v>
      </c>
      <c r="U31">
        <v>1</v>
      </c>
      <c r="V31" t="s">
        <v>67</v>
      </c>
      <c r="W31" t="s">
        <v>40</v>
      </c>
      <c r="Z31" t="s">
        <v>53</v>
      </c>
      <c r="AA31">
        <v>2</v>
      </c>
      <c r="AB31">
        <v>1</v>
      </c>
      <c r="AC31">
        <v>1</v>
      </c>
      <c r="AD31" t="s">
        <v>54</v>
      </c>
      <c r="AE31" t="s">
        <v>55</v>
      </c>
      <c r="AH31" t="s">
        <v>56</v>
      </c>
      <c r="AI31">
        <v>1</v>
      </c>
      <c r="AK31">
        <v>2</v>
      </c>
      <c r="AL31" t="s">
        <v>57</v>
      </c>
      <c r="AM31" t="s">
        <v>69</v>
      </c>
      <c r="AN31" t="s">
        <v>144</v>
      </c>
      <c r="AO31" t="s">
        <v>146</v>
      </c>
      <c r="AP31" t="s">
        <v>43</v>
      </c>
      <c r="AQ31">
        <v>1</v>
      </c>
      <c r="AS31">
        <v>1</v>
      </c>
      <c r="AT31" t="s">
        <v>73</v>
      </c>
      <c r="AX31">
        <v>13</v>
      </c>
      <c r="AY31">
        <v>55</v>
      </c>
      <c r="AZ31">
        <v>30</v>
      </c>
      <c r="BA31">
        <v>2</v>
      </c>
    </row>
    <row r="32" spans="1:53" x14ac:dyDescent="0.25">
      <c r="A32" t="s">
        <v>335</v>
      </c>
      <c r="B32" t="s">
        <v>48</v>
      </c>
      <c r="C32">
        <v>1</v>
      </c>
      <c r="E32">
        <v>1</v>
      </c>
      <c r="F32" t="s">
        <v>49</v>
      </c>
      <c r="J32" t="s">
        <v>33</v>
      </c>
      <c r="K32">
        <v>1</v>
      </c>
      <c r="M32">
        <v>1</v>
      </c>
      <c r="N32" t="s">
        <v>65</v>
      </c>
      <c r="O32" t="s">
        <v>35</v>
      </c>
      <c r="P32" t="s">
        <v>36</v>
      </c>
      <c r="R32" t="s">
        <v>43</v>
      </c>
      <c r="S32">
        <v>1</v>
      </c>
      <c r="U32">
        <v>1</v>
      </c>
      <c r="V32" t="s">
        <v>73</v>
      </c>
      <c r="W32" t="s">
        <v>74</v>
      </c>
      <c r="Z32" t="s">
        <v>53</v>
      </c>
      <c r="AA32">
        <v>1</v>
      </c>
      <c r="AB32">
        <v>1</v>
      </c>
      <c r="AC32">
        <v>3</v>
      </c>
      <c r="AD32" t="s">
        <v>54</v>
      </c>
      <c r="AH32" t="s">
        <v>56</v>
      </c>
      <c r="AI32">
        <v>1</v>
      </c>
      <c r="AK32">
        <v>1</v>
      </c>
      <c r="AL32" t="s">
        <v>68</v>
      </c>
      <c r="AP32" t="s">
        <v>45</v>
      </c>
      <c r="AQ32">
        <v>1</v>
      </c>
      <c r="AS32">
        <v>2</v>
      </c>
      <c r="AT32" t="s">
        <v>47</v>
      </c>
      <c r="AU32" t="s">
        <v>76</v>
      </c>
      <c r="AV32" t="s">
        <v>163</v>
      </c>
      <c r="AX32">
        <v>8</v>
      </c>
      <c r="AY32">
        <v>49</v>
      </c>
      <c r="AZ32">
        <v>30</v>
      </c>
      <c r="BA32">
        <v>2</v>
      </c>
    </row>
    <row r="33" spans="1:53" x14ac:dyDescent="0.25">
      <c r="A33" t="s">
        <v>362</v>
      </c>
      <c r="B33" t="s">
        <v>53</v>
      </c>
      <c r="C33">
        <v>3</v>
      </c>
      <c r="D33">
        <v>1</v>
      </c>
      <c r="E33">
        <v>1</v>
      </c>
      <c r="F33" t="s">
        <v>54</v>
      </c>
      <c r="G33" t="s">
        <v>84</v>
      </c>
      <c r="H33" t="s">
        <v>135</v>
      </c>
      <c r="J33" t="s">
        <v>56</v>
      </c>
      <c r="K33">
        <v>1</v>
      </c>
      <c r="M33">
        <v>1</v>
      </c>
      <c r="N33" t="s">
        <v>68</v>
      </c>
      <c r="R33" t="s">
        <v>45</v>
      </c>
      <c r="S33">
        <v>1</v>
      </c>
      <c r="U33">
        <v>2</v>
      </c>
      <c r="V33" t="s">
        <v>47</v>
      </c>
      <c r="W33" t="s">
        <v>162</v>
      </c>
      <c r="X33" t="s">
        <v>100</v>
      </c>
      <c r="Z33" t="s">
        <v>48</v>
      </c>
      <c r="AA33">
        <v>1</v>
      </c>
      <c r="AC33">
        <v>2</v>
      </c>
      <c r="AD33" t="s">
        <v>147</v>
      </c>
      <c r="AE33" t="s">
        <v>85</v>
      </c>
      <c r="AF33" t="s">
        <v>148</v>
      </c>
      <c r="AG33" t="s">
        <v>52</v>
      </c>
      <c r="AH33" t="s">
        <v>33</v>
      </c>
      <c r="AI33">
        <v>1</v>
      </c>
      <c r="AK33">
        <v>1</v>
      </c>
      <c r="AL33" t="s">
        <v>46</v>
      </c>
      <c r="AP33" t="s">
        <v>63</v>
      </c>
      <c r="AQ33">
        <v>1</v>
      </c>
      <c r="AS33">
        <v>1</v>
      </c>
      <c r="AT33" t="s">
        <v>72</v>
      </c>
      <c r="AU33" t="s">
        <v>103</v>
      </c>
      <c r="AX33">
        <v>12</v>
      </c>
      <c r="AY33">
        <v>67</v>
      </c>
      <c r="AZ33">
        <v>30</v>
      </c>
      <c r="BA33">
        <v>2</v>
      </c>
    </row>
    <row r="34" spans="1:53" x14ac:dyDescent="0.25">
      <c r="A34" t="s">
        <v>363</v>
      </c>
      <c r="B34" t="s">
        <v>48</v>
      </c>
      <c r="C34">
        <v>1</v>
      </c>
      <c r="E34">
        <v>3</v>
      </c>
      <c r="F34" t="s">
        <v>49</v>
      </c>
      <c r="G34" t="s">
        <v>71</v>
      </c>
      <c r="H34" t="s">
        <v>51</v>
      </c>
      <c r="I34" t="s">
        <v>52</v>
      </c>
      <c r="J34" t="s">
        <v>33</v>
      </c>
      <c r="K34">
        <v>1</v>
      </c>
      <c r="M34">
        <v>1</v>
      </c>
      <c r="N34" t="s">
        <v>65</v>
      </c>
      <c r="O34" t="s">
        <v>35</v>
      </c>
      <c r="R34" t="s">
        <v>38</v>
      </c>
      <c r="S34">
        <v>1</v>
      </c>
      <c r="T34">
        <v>1</v>
      </c>
      <c r="U34">
        <v>2</v>
      </c>
      <c r="V34" t="s">
        <v>173</v>
      </c>
      <c r="W34" t="s">
        <v>40</v>
      </c>
      <c r="Z34" t="s">
        <v>53</v>
      </c>
      <c r="AA34">
        <v>2</v>
      </c>
      <c r="AB34">
        <v>1</v>
      </c>
      <c r="AC34">
        <v>1</v>
      </c>
      <c r="AD34" t="s">
        <v>54</v>
      </c>
      <c r="AH34" t="s">
        <v>56</v>
      </c>
      <c r="AI34">
        <v>1</v>
      </c>
      <c r="AK34">
        <v>1</v>
      </c>
      <c r="AL34" t="s">
        <v>68</v>
      </c>
      <c r="AM34" t="s">
        <v>69</v>
      </c>
      <c r="AN34" t="s">
        <v>144</v>
      </c>
      <c r="AP34" t="s">
        <v>45</v>
      </c>
      <c r="AQ34">
        <v>1</v>
      </c>
      <c r="AS34">
        <v>2</v>
      </c>
      <c r="AT34" t="s">
        <v>47</v>
      </c>
      <c r="AX34">
        <v>12</v>
      </c>
      <c r="AY34">
        <v>61</v>
      </c>
      <c r="AZ34">
        <v>30</v>
      </c>
      <c r="BA34">
        <v>2</v>
      </c>
    </row>
    <row r="35" spans="1:53" x14ac:dyDescent="0.25">
      <c r="A35" t="s">
        <v>364</v>
      </c>
      <c r="B35" t="s">
        <v>53</v>
      </c>
      <c r="C35">
        <v>2</v>
      </c>
      <c r="D35">
        <v>1</v>
      </c>
      <c r="E35">
        <v>1</v>
      </c>
      <c r="F35" t="s">
        <v>54</v>
      </c>
      <c r="J35" t="s">
        <v>56</v>
      </c>
      <c r="K35">
        <v>1</v>
      </c>
      <c r="M35">
        <v>2</v>
      </c>
      <c r="N35" t="s">
        <v>68</v>
      </c>
      <c r="O35" t="s">
        <v>143</v>
      </c>
      <c r="P35" t="s">
        <v>144</v>
      </c>
      <c r="R35" t="s">
        <v>45</v>
      </c>
      <c r="S35">
        <v>1</v>
      </c>
      <c r="U35">
        <v>1</v>
      </c>
      <c r="V35" t="s">
        <v>89</v>
      </c>
      <c r="W35" t="s">
        <v>76</v>
      </c>
      <c r="X35" t="s">
        <v>100</v>
      </c>
      <c r="Y35" t="s">
        <v>164</v>
      </c>
      <c r="Z35" t="s">
        <v>48</v>
      </c>
      <c r="AA35">
        <v>1</v>
      </c>
      <c r="AC35">
        <v>1</v>
      </c>
      <c r="AD35" t="s">
        <v>49</v>
      </c>
      <c r="AE35" t="s">
        <v>85</v>
      </c>
      <c r="AF35" t="s">
        <v>148</v>
      </c>
      <c r="AG35" t="s">
        <v>52</v>
      </c>
      <c r="AH35" t="s">
        <v>43</v>
      </c>
      <c r="AI35">
        <v>1</v>
      </c>
      <c r="AK35">
        <v>1</v>
      </c>
      <c r="AL35" t="s">
        <v>73</v>
      </c>
      <c r="AM35" t="s">
        <v>74</v>
      </c>
      <c r="AN35" t="s">
        <v>158</v>
      </c>
      <c r="AO35" t="s">
        <v>112</v>
      </c>
      <c r="AP35" t="s">
        <v>63</v>
      </c>
      <c r="AQ35">
        <v>1</v>
      </c>
      <c r="AS35">
        <v>1</v>
      </c>
      <c r="AT35" t="s">
        <v>72</v>
      </c>
      <c r="AX35">
        <v>13</v>
      </c>
      <c r="AY35">
        <v>67</v>
      </c>
      <c r="AZ35">
        <v>30</v>
      </c>
      <c r="BA35">
        <v>2</v>
      </c>
    </row>
    <row r="36" spans="1:53" x14ac:dyDescent="0.25">
      <c r="A36" t="s">
        <v>365</v>
      </c>
      <c r="B36" t="s">
        <v>53</v>
      </c>
      <c r="C36">
        <v>2</v>
      </c>
      <c r="D36">
        <v>1</v>
      </c>
      <c r="E36">
        <v>1</v>
      </c>
      <c r="F36" t="s">
        <v>54</v>
      </c>
      <c r="J36" t="s">
        <v>56</v>
      </c>
      <c r="K36">
        <v>1</v>
      </c>
      <c r="M36">
        <v>1</v>
      </c>
      <c r="N36" t="s">
        <v>68</v>
      </c>
      <c r="O36" t="s">
        <v>143</v>
      </c>
      <c r="P36" t="s">
        <v>91</v>
      </c>
      <c r="R36" t="s">
        <v>45</v>
      </c>
      <c r="S36">
        <v>1</v>
      </c>
      <c r="U36">
        <v>2</v>
      </c>
      <c r="V36" t="s">
        <v>47</v>
      </c>
      <c r="Z36" t="s">
        <v>48</v>
      </c>
      <c r="AA36">
        <v>1</v>
      </c>
      <c r="AC36">
        <v>2</v>
      </c>
      <c r="AD36" t="s">
        <v>49</v>
      </c>
      <c r="AE36" t="s">
        <v>50</v>
      </c>
      <c r="AH36" t="s">
        <v>43</v>
      </c>
      <c r="AI36">
        <v>1</v>
      </c>
      <c r="AK36">
        <v>2</v>
      </c>
      <c r="AL36" t="s">
        <v>73</v>
      </c>
      <c r="AM36" t="s">
        <v>110</v>
      </c>
      <c r="AN36" t="s">
        <v>111</v>
      </c>
      <c r="AP36" t="s">
        <v>38</v>
      </c>
      <c r="AQ36">
        <v>2</v>
      </c>
      <c r="AR36">
        <v>1</v>
      </c>
      <c r="AS36">
        <v>3</v>
      </c>
      <c r="AT36" t="s">
        <v>67</v>
      </c>
      <c r="AU36" t="s">
        <v>40</v>
      </c>
      <c r="AX36">
        <v>13</v>
      </c>
      <c r="AY36">
        <v>65</v>
      </c>
      <c r="AZ36">
        <v>30</v>
      </c>
      <c r="BA36">
        <v>2</v>
      </c>
    </row>
    <row r="37" spans="1:53" x14ac:dyDescent="0.25">
      <c r="A37" s="4" t="s">
        <v>366</v>
      </c>
      <c r="B37" t="s">
        <v>48</v>
      </c>
      <c r="C37">
        <v>1</v>
      </c>
      <c r="E37">
        <v>1</v>
      </c>
      <c r="F37" t="s">
        <v>49</v>
      </c>
      <c r="G37" t="s">
        <v>85</v>
      </c>
      <c r="H37" t="s">
        <v>51</v>
      </c>
      <c r="J37" t="s">
        <v>63</v>
      </c>
      <c r="K37">
        <v>1</v>
      </c>
      <c r="M37">
        <v>2</v>
      </c>
      <c r="N37" t="s">
        <v>72</v>
      </c>
      <c r="O37" t="s">
        <v>103</v>
      </c>
      <c r="R37" t="s">
        <v>38</v>
      </c>
      <c r="S37">
        <v>3</v>
      </c>
      <c r="T37">
        <v>1</v>
      </c>
      <c r="U37">
        <v>2</v>
      </c>
      <c r="V37" t="s">
        <v>67</v>
      </c>
      <c r="W37" t="s">
        <v>70</v>
      </c>
      <c r="Z37" t="s">
        <v>53</v>
      </c>
      <c r="AA37">
        <v>2</v>
      </c>
      <c r="AB37">
        <v>1</v>
      </c>
      <c r="AC37">
        <v>2</v>
      </c>
      <c r="AD37" t="s">
        <v>54</v>
      </c>
      <c r="AH37" t="s">
        <v>56</v>
      </c>
      <c r="AI37">
        <v>1</v>
      </c>
      <c r="AK37">
        <v>1</v>
      </c>
      <c r="AL37" t="s">
        <v>68</v>
      </c>
      <c r="AM37" t="s">
        <v>69</v>
      </c>
      <c r="AN37" t="s">
        <v>87</v>
      </c>
      <c r="AP37" t="s">
        <v>45</v>
      </c>
      <c r="AQ37">
        <v>1</v>
      </c>
      <c r="AS37">
        <v>1</v>
      </c>
      <c r="AT37" t="s">
        <v>89</v>
      </c>
      <c r="AX37">
        <v>12</v>
      </c>
      <c r="AY37">
        <v>62</v>
      </c>
      <c r="AZ37">
        <v>30</v>
      </c>
      <c r="BA37">
        <v>2</v>
      </c>
    </row>
    <row r="38" spans="1:53" x14ac:dyDescent="0.25">
      <c r="A38" t="s">
        <v>367</v>
      </c>
      <c r="B38" t="s">
        <v>53</v>
      </c>
      <c r="C38">
        <v>2</v>
      </c>
      <c r="D38">
        <v>1</v>
      </c>
      <c r="E38">
        <v>1</v>
      </c>
      <c r="F38" t="s">
        <v>54</v>
      </c>
      <c r="G38" t="s">
        <v>84</v>
      </c>
      <c r="J38" t="s">
        <v>56</v>
      </c>
      <c r="K38">
        <v>1</v>
      </c>
      <c r="M38">
        <v>1</v>
      </c>
      <c r="N38" t="s">
        <v>68</v>
      </c>
      <c r="O38" t="s">
        <v>69</v>
      </c>
      <c r="R38" t="s">
        <v>45</v>
      </c>
      <c r="S38">
        <v>1</v>
      </c>
      <c r="U38">
        <v>1</v>
      </c>
      <c r="V38" t="s">
        <v>47</v>
      </c>
      <c r="W38" t="s">
        <v>99</v>
      </c>
      <c r="Z38" t="s">
        <v>33</v>
      </c>
      <c r="AA38">
        <v>1</v>
      </c>
      <c r="AC38">
        <v>1</v>
      </c>
      <c r="AD38" t="s">
        <v>65</v>
      </c>
      <c r="AE38" t="s">
        <v>151</v>
      </c>
      <c r="AF38" t="s">
        <v>36</v>
      </c>
      <c r="AH38" t="s">
        <v>43</v>
      </c>
      <c r="AI38">
        <v>1</v>
      </c>
      <c r="AK38">
        <v>1</v>
      </c>
      <c r="AL38" t="s">
        <v>73</v>
      </c>
      <c r="AM38" t="s">
        <v>74</v>
      </c>
      <c r="AN38" t="s">
        <v>111</v>
      </c>
      <c r="AO38" t="s">
        <v>112</v>
      </c>
      <c r="AP38" t="s">
        <v>63</v>
      </c>
      <c r="AQ38">
        <v>1</v>
      </c>
      <c r="AS38">
        <v>1</v>
      </c>
      <c r="AT38" t="s">
        <v>72</v>
      </c>
      <c r="AU38" t="s">
        <v>95</v>
      </c>
      <c r="AX38">
        <v>10</v>
      </c>
      <c r="AY38">
        <v>47</v>
      </c>
      <c r="AZ38">
        <v>30</v>
      </c>
      <c r="BA38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workbookViewId="0">
      <selection activeCell="S12" sqref="S12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hidden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252</v>
      </c>
      <c r="S1" s="7">
        <f>MIN(Table41[crystals])</f>
        <v>4</v>
      </c>
      <c r="U1" t="s">
        <v>126</v>
      </c>
      <c r="V1" s="10" t="s">
        <v>127</v>
      </c>
      <c r="W1" s="5" t="s">
        <v>128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183</v>
      </c>
      <c r="G2" t="s">
        <v>182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8" t="s">
        <v>253</v>
      </c>
      <c r="S2" s="9">
        <f>MIN(Table41[turns])</f>
        <v>43</v>
      </c>
      <c r="U2">
        <v>30000</v>
      </c>
      <c r="V2" s="10">
        <f>Table641[[#This Row],[Think Time]]*$S$5/1000/60</f>
        <v>31.567567567567568</v>
      </c>
      <c r="W2" s="10">
        <f>Table641[[#This Row],[Estimated Battle Time (mins)]]*COUNTA(Таблица26[hero-1])/60</f>
        <v>147.3153153153153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0.7</v>
      </c>
      <c r="U3">
        <v>60000</v>
      </c>
      <c r="V3" s="10">
        <f>Table641[[#This Row],[Think Time]]*$S$5/1000/60</f>
        <v>63.135135135135137</v>
      </c>
      <c r="W3" s="10">
        <f>Table641[[#This Row],[Estimated Battle Time (mins)]]*COUNTA(Таблица26[hero-1])/60</f>
        <v>294.63063063063061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" s="3">
        <f>IF(Table340[[#This Row],[battles]],Table340[[#This Row],[wins]]/Table340[[#This Row],[battles]],0)</f>
        <v>0.5</v>
      </c>
      <c r="R4" s="6" t="s">
        <v>124</v>
      </c>
      <c r="S4" s="7">
        <f>AVERAGE(Table41[crystals])</f>
        <v>11.297297297297296</v>
      </c>
      <c r="U4">
        <v>120000</v>
      </c>
      <c r="V4" s="10">
        <f>Table641[[#This Row],[Think Time]]*$S$5/1000/60</f>
        <v>126.27027027027027</v>
      </c>
      <c r="W4" s="10">
        <f>Table641[[#This Row],[Estimated Battle Time (mins)]]*COUNTA(Таблица26[hero-1])/60</f>
        <v>589.26126126126121</v>
      </c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" s="3">
        <f>IF(Table340[[#This Row],[battles]],Table340[[#This Row],[wins]]/Table340[[#This Row],[battles]],0)</f>
        <v>0.7</v>
      </c>
      <c r="R5" s="8" t="s">
        <v>125</v>
      </c>
      <c r="S5" s="9">
        <f>AVERAGE(Table41[turns])</f>
        <v>63.135135135135137</v>
      </c>
      <c r="U5">
        <v>300000</v>
      </c>
      <c r="V5" s="10">
        <f>Table641[[#This Row],[Think Time]]*$S$5/1000/60</f>
        <v>315.67567567567573</v>
      </c>
      <c r="W5" s="10">
        <f>Table641[[#This Row],[Estimated Battle Time (mins)]]*COUNTA(Таблица26[hero-1])/60</f>
        <v>1473.1531531531534</v>
      </c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7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6" s="3">
        <f>IF(Table340[[#This Row],[battles]],Table340[[#This Row],[wins]]/Table340[[#This Row],[battles]],0)</f>
        <v>0.5714285714285714</v>
      </c>
      <c r="U6">
        <v>600000</v>
      </c>
      <c r="V6" s="10">
        <f>Table641[[#This Row],[Think Time]]*$S$5/1000/60</f>
        <v>631.35135135135147</v>
      </c>
      <c r="W6" s="10">
        <f>Table641[[#This Row],[Estimated Battle Time (mins)]]*COUNTA(Таблица26[hero-1])/60</f>
        <v>2946.3063063063069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7" s="3">
        <f>IF(Table340[[#This Row],[battles]],Table340[[#This Row],[wins]]/Table340[[#This Row],[battles]],0)</f>
        <v>0</v>
      </c>
      <c r="R7" s="6" t="s">
        <v>254</v>
      </c>
      <c r="S7" s="7">
        <f>MAX(Table41[crystals])</f>
        <v>20</v>
      </c>
    </row>
    <row r="8" spans="1:23" ht="15.75" thickBot="1" x14ac:dyDescent="0.3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8" s="3">
        <f>IF(Table340[[#This Row],[battles]],Table340[[#This Row],[wins]]/Table340[[#This Row],[battles]],0)</f>
        <v>0</v>
      </c>
      <c r="R8" s="8" t="s">
        <v>255</v>
      </c>
      <c r="S8" s="9">
        <f>MAX(Table41[turns])</f>
        <v>117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9" s="3">
        <f>IF(Table340[[#This Row],[battles]],Table340[[#This Row],[wins]]/Table340[[#This Row],[battles]],0)</f>
        <v>0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0" s="3">
        <f>IF(Table340[[#This Row],[battles]],Table340[[#This Row],[wins]]/Table340[[#This Row],[battles]],0)</f>
        <v>0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1" s="3">
        <f>IF(Table340[[#This Row],[battles]],Table340[[#This Row],[wins]]/Table340[[#This Row],[battles]],0)</f>
        <v>0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2" s="3">
        <f>IF(Table340[[#This Row],[battles]],Table340[[#This Row],[wins]]/Table340[[#This Row],[battles]],0)</f>
        <v>0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3" s="3">
        <f>IF(Table340[[#This Row],[battles]],Table340[[#This Row],[wins]]/Table340[[#This Row],[battles]],0)</f>
        <v>0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4" s="3">
        <f>IF(Table340[[#This Row],[battles]],Table340[[#This Row],[wins]]/Table340[[#This Row],[battles]],0)</f>
        <v>0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5" s="3">
        <f>IF(Table340[[#This Row],[battles]],Table340[[#This Row],[wins]]/Table340[[#This Row],[battles]],0)</f>
        <v>0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6" s="3">
        <f>IF(Table340[[#This Row],[battles]],Table340[[#This Row],[wins]]/Table340[[#This Row],[battles]],0)</f>
        <v>0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7" s="3">
        <f>IF(Table340[[#This Row],[battles]],Table340[[#This Row],[wins]]/Table340[[#This Row],[battles]],0)</f>
        <v>0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8" s="3">
        <f>IF(Table340[[#This Row],[battles]],Table340[[#This Row],[wins]]/Table340[[#This Row],[battles]],0)</f>
        <v>0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9" s="3">
        <f>IF(Table340[[#This Row],[battles]],Table340[[#This Row],[wins]]/Table340[[#This Row],[battles]],0)</f>
        <v>0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0" s="3">
        <f>IF(Table340[[#This Row],[battles]],Table340[[#This Row],[wins]]/Table340[[#This Row],[battles]],0)</f>
        <v>0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1" s="3">
        <f>IF(Table340[[#This Row],[battles]],Table340[[#This Row],[wins]]/Table340[[#This Row],[battles]],0)</f>
        <v>0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2" s="3">
        <f>IF(Table340[[#This Row],[battles]],Table340[[#This Row],[wins]]/Table340[[#This Row],[battles]],0)</f>
        <v>0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3" s="3">
        <f>IF(Table340[[#This Row],[battles]],Table340[[#This Row],[wins]]/Table340[[#This Row],[battles]],0)</f>
        <v>0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4" s="3">
        <f>IF(Table340[[#This Row],[battles]],Table340[[#This Row],[wins]]/Table340[[#This Row],[battles]],0)</f>
        <v>0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5" s="3">
        <f>IF(Table340[[#This Row],[battles]],Table340[[#This Row],[wins]]/Table340[[#This Row],[battles]],0)</f>
        <v>0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6" s="3">
        <f>IF(Table340[[#This Row],[battles]],Table340[[#This Row],[wins]]/Table340[[#This Row],[battles]],0)</f>
        <v>0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7" s="3">
        <f>IF(Table340[[#This Row],[battles]],Table340[[#This Row],[wins]]/Table340[[#This Row],[battles]],0)</f>
        <v>0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8" s="3">
        <f>IF(Table340[[#This Row],[battles]],Table340[[#This Row],[wins]]/Table340[[#This Row],[battles]],0)</f>
        <v>0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9" s="3">
        <f>IF(Table340[[#This Row],[battles]],Table340[[#This Row],[wins]]/Table340[[#This Row],[battles]],0)</f>
        <v>0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0" s="3">
        <f>IF(Table340[[#This Row],[battles]],Table340[[#This Row],[wins]]/Table340[[#This Row],[battles]],0)</f>
        <v>0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1" s="3">
        <f>IF(Table340[[#This Row],[battles]],Table340[[#This Row],[wins]]/Table340[[#This Row],[battles]],0)</f>
        <v>0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2" s="3">
        <f>IF(Table340[[#This Row],[battles]],Table340[[#This Row],[wins]]/Table340[[#This Row],[battles]],0)</f>
        <v>0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3" s="3">
        <f>IF(Table340[[#This Row],[battles]],Table340[[#This Row],[wins]]/Table340[[#This Row],[battles]],0)</f>
        <v>0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4" s="3">
        <f>IF(Table340[[#This Row],[battles]],Table340[[#This Row],[wins]]/Table340[[#This Row],[battles]],0)</f>
        <v>0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5" s="3">
        <f>IF(Table340[[#This Row],[battles]],Table340[[#This Row],[wins]]/Table340[[#This Row],[battles]],0)</f>
        <v>0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6" s="3">
        <f>IF(Table340[[#This Row],[battles]],Table340[[#This Row],[wins]]/Table340[[#This Row],[battles]],0)</f>
        <v>0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7" s="3">
        <f>IF(Table340[[#This Row],[battles]],Table340[[#This Row],[wins]]/Table340[[#This Row],[battles]],0)</f>
        <v>0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8" s="3">
        <f>IF(Table340[[#This Row],[battles]],Table340[[#This Row],[wins]]/Table340[[#This Row],[battles]],0)</f>
        <v>0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9" s="3">
        <f>IF(Table340[[#This Row],[battles]],Table340[[#This Row],[wins]]/Table340[[#This Row],[battles]],0)</f>
        <v>1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0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0" s="3">
        <f>IF(Table340[[#This Row],[battles]],Table340[[#This Row],[wins]]/Table340[[#This Row],[battles]],0)</f>
        <v>1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0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1" s="3">
        <f>IF(Table340[[#This Row],[battles]],Table340[[#This Row],[wins]]/Table340[[#This Row],[battles]],0)</f>
        <v>0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0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2" s="3">
        <f>IF(Table340[[#This Row],[battles]],Table340[[#This Row],[wins]]/Table340[[#This Row],[battles]],0)</f>
        <v>0.5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0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3" s="3">
        <f>IF(Table340[[#This Row],[battles]],Table340[[#This Row],[wins]]/Table340[[#This Row],[battles]],0)</f>
        <v>0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0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4" s="3">
        <f>IF(Table340[[#This Row],[battles]],Table340[[#This Row],[wins]]/Table340[[#This Row],[battles]],0)</f>
        <v>0.5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0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5" s="3">
        <f>IF(Table340[[#This Row],[battles]],Table340[[#This Row],[wins]]/Table340[[#This Row],[battles]],0)</f>
        <v>0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0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6" s="3">
        <f>IF(Table340[[#This Row],[battles]],Table340[[#This Row],[wins]]/Table340[[#This Row],[battles]],0)</f>
        <v>0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0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7" s="3">
        <f>IF(Table340[[#This Row],[battles]],Table340[[#This Row],[wins]]/Table340[[#This Row],[battles]],0)</f>
        <v>0.5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8" s="20">
        <f>Таблица26[[#This Row],[team-1-win]]+Таблица26[[#This Row],[team-2-win]]</f>
        <v>0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8" s="3">
        <f>IF(Table340[[#This Row],[battles]],Table340[[#This Row],[wins]]/Table340[[#This Row],[battles]],0)</f>
        <v>0.66666666666666663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0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9" s="3">
        <f>IF(Table340[[#This Row],[battles]],Table340[[#This Row],[wins]]/Table340[[#This Row],[battles]],0)</f>
        <v>0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0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0" s="3">
        <f>IF(Table340[[#This Row],[battles]],Table340[[#This Row],[wins]]/Table340[[#This Row],[battles]],0)</f>
        <v>0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0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1" s="3">
        <f>IF(Table340[[#This Row],[battles]],Table340[[#This Row],[wins]]/Table340[[#This Row],[battles]],0)</f>
        <v>0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0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2" s="3">
        <f>IF(Table340[[#This Row],[battles]],Table340[[#This Row],[wins]]/Table340[[#This Row],[battles]],0)</f>
        <v>0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0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3" s="3">
        <f>IF(Table340[[#This Row],[battles]],Table340[[#This Row],[wins]]/Table340[[#This Row],[battles]],0)</f>
        <v>0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0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4" s="3">
        <f>IF(Table340[[#This Row],[battles]],Table340[[#This Row],[wins]]/Table340[[#This Row],[battles]],0)</f>
        <v>0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0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5" s="3">
        <f>IF(Table340[[#This Row],[battles]],Table340[[#This Row],[wins]]/Table340[[#This Row],[battles]],0)</f>
        <v>0.5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0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6" s="3">
        <f>IF(Table340[[#This Row],[battles]],Table340[[#This Row],[wins]]/Table340[[#This Row],[battles]],0)</f>
        <v>1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0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7" s="3">
        <f>IF(Table340[[#This Row],[battles]],Table340[[#This Row],[wins]]/Table340[[#This Row],[battles]],0)</f>
        <v>0.5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0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8" s="3">
        <f>IF(Table340[[#This Row],[battles]],Table340[[#This Row],[wins]]/Table340[[#This Row],[battles]],0)</f>
        <v>1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0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0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0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0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0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0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0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0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0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8" s="20">
        <f>Таблица26[[#This Row],[team-1-win]]+Таблица26[[#This Row],[team-2-win]]</f>
        <v>0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0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0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0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0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0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0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5" s="20">
        <f>Таблица26[[#This Row],[team-1-win]]+Таблица26[[#This Row],[team-2-win]]</f>
        <v>0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0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0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0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0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0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1" s="20">
        <f>Таблица26[[#This Row],[team-1-win]]+Таблица26[[#This Row],[team-2-win]]</f>
        <v>0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0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0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0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0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0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0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0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0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0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0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0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0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0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0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0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0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0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0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0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0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0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0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0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0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0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0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0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0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0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0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0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0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0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0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0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0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0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0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0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0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0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0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0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5" s="20">
        <f>Таблица26[[#This Row],[team-1-win]]+Таблица26[[#This Row],[team-2-win]]</f>
        <v>0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0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0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0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0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0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0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2" s="20">
        <f>Таблица26[[#This Row],[team-1-win]]+Таблица26[[#This Row],[team-2-win]]</f>
        <v>0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0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0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0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0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0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0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0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0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0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0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0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0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0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0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0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0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0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0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0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0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0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0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0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0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0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0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0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0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0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0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0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0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0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0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0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0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0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0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0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0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0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0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0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0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0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0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0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0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0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0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0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0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0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0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0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0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0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0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0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0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0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0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0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0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0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0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0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0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0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0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0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0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0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0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0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0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0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0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0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0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0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4" s="20">
        <f>Таблица26[[#This Row],[team-1-win]]+Таблица26[[#This Row],[team-2-win]]</f>
        <v>0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0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0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0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0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0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0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0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0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0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0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0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0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0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0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0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0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0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0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0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4" s="20">
        <f>Таблица26[[#This Row],[team-1-win]]+Таблица26[[#This Row],[team-2-win]]</f>
        <v>0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0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0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0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0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0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0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0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0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0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0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0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0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0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0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0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0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0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0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0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0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0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0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0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0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0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0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0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0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0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0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0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0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0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0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0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0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0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0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0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0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5" s="20">
        <f>Таблица26[[#This Row],[team-1-win]]+Таблица26[[#This Row],[team-2-win]]</f>
        <v>0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0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0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0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0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0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0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0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C15" sqref="C15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123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142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101</v>
      </c>
      <c r="D2" s="3">
        <f>Table4[[#This Row],[wins]]/Table4[[#This Row],[battles]]</f>
        <v>0.71126760563380287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113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62</v>
      </c>
      <c r="D3" s="3">
        <f>Table4[[#This Row],[wins]]/Table4[[#This Row],[battles]]</f>
        <v>0.54867256637168138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91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39</v>
      </c>
      <c r="D4" s="3">
        <f>Table4[[#This Row],[wins]]/Table4[[#This Row],[battles]]</f>
        <v>0.42857142857142855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90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42</v>
      </c>
      <c r="D5" s="3">
        <f>Table4[[#This Row],[wins]]/Table4[[#This Row],[battles]]</f>
        <v>0.46666666666666667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89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38</v>
      </c>
      <c r="D6" s="3">
        <f>Table4[[#This Row],[wins]]/Table4[[#This Row],[battles]]</f>
        <v>0.42696629213483145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82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31</v>
      </c>
      <c r="D7" s="3">
        <f>Table4[[#This Row],[wins]]/Table4[[#This Row],[battles]]</f>
        <v>0.37804878048780488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80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28</v>
      </c>
      <c r="D8" s="3">
        <f>Table4[[#This Row],[wins]]/Table4[[#This Row],[battles]]</f>
        <v>0.35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79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42</v>
      </c>
      <c r="D9" s="3">
        <f>Table4[[#This Row],[wins]]/Table4[[#This Row],[battles]]</f>
        <v>0.53164556962025311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tabSelected="1" workbookViewId="0">
      <selection activeCell="K20" sqref="K20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337</v>
      </c>
      <c r="I1" t="s">
        <v>338</v>
      </c>
      <c r="J1" t="s">
        <v>339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142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101</v>
      </c>
      <c r="D2" s="3">
        <f>IF(SUM(Table7[[#This Row],[takes]]) &gt; 0,Table7[[#This Row],[takes]]/SUM(Table7[takes]),0)</f>
        <v>1</v>
      </c>
      <c r="E2" s="3">
        <f>IF(Table7[[#This Row],[takes]]&gt;0,Table7[[#This Row],[wins]]/Table7[[#This Row],[takes]],0)</f>
        <v>0.71126760563380287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24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134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111</v>
      </c>
    </row>
    <row r="3" spans="1:10" x14ac:dyDescent="0.25">
      <c r="A3" t="s">
        <v>132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3" s="3">
        <f>IF(SUM(Table7[[#This Row],[takes]]) &gt; 0,Table7[[#This Row],[takes]]/SUM(Table7[takes]),0)</f>
        <v>0</v>
      </c>
      <c r="E3" s="3">
        <f>IF(Table7[[#This Row],[takes]]&gt;0,Table7[[#This Row],[wins]]/Table7[[#This Row],[takes]],0)</f>
        <v>0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78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8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23</v>
      </c>
    </row>
    <row r="4" spans="1:10" x14ac:dyDescent="0.25">
      <c r="A4" t="s">
        <v>133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4" s="3">
        <f>IF(SUM(Table7[[#This Row],[takes]]) &gt; 0,Table7[[#This Row],[takes]]/SUM(Table7[takes]),0)</f>
        <v>0</v>
      </c>
      <c r="E4" s="3">
        <f>IF(Table7[[#This Row],[takes]]&gt;0,Table7[[#This Row],[wins]]/Table7[[#This Row],[takes]],0)</f>
        <v>0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40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0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8</v>
      </c>
    </row>
    <row r="6" spans="1:10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29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25</v>
      </c>
      <c r="D7" s="16">
        <f>IF(SUM(Table8[[#This Row],[takes]]) &gt; 0,Table8[[#This Row],[takes]]/SUM(Table8[takes]),0)</f>
        <v>0.3258426966292135</v>
      </c>
      <c r="E7" s="16">
        <f>IF(Table8[[#This Row],[takes]]&gt;0,Table8[[#This Row],[wins]]/Table8[[#This Row],[takes]],0)</f>
        <v>0.86206896551724133</v>
      </c>
    </row>
    <row r="8" spans="1:10" x14ac:dyDescent="0.25">
      <c r="A8" t="s">
        <v>84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56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40</v>
      </c>
      <c r="D8" s="3">
        <f>IF(SUM(Table8[[#This Row],[takes]]) &gt; 0,Table8[[#This Row],[takes]]/SUM(Table8[takes]),0)</f>
        <v>0.6292134831460674</v>
      </c>
      <c r="E8" s="3">
        <f>IF(Table8[[#This Row],[takes]]&gt;0,Table8[[#This Row],[wins]]/Table8[[#This Row],[takes]],0)</f>
        <v>0.7142857142857143</v>
      </c>
    </row>
    <row r="9" spans="1:10" x14ac:dyDescent="0.25">
      <c r="A9" s="14" t="s">
        <v>134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4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0</v>
      </c>
      <c r="D9" s="17">
        <f>IF(SUM(Table8[[#This Row],[takes]]) &gt; 0,Table8[[#This Row],[takes]]/SUM(Table8[takes]),0)</f>
        <v>4.49438202247191E-2</v>
      </c>
      <c r="E9" s="17">
        <f>IF(Table8[[#This Row],[takes]]&gt;0,Table8[[#This Row],[wins]]/Table8[[#This Row],[takes]],0)</f>
        <v>0</v>
      </c>
    </row>
    <row r="11" spans="1:10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10" x14ac:dyDescent="0.25">
      <c r="A12" s="1" t="s">
        <v>135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12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11</v>
      </c>
      <c r="D12" s="18">
        <f>IF(SUM(Table9[[#This Row],[takes]]) &gt; 0,Table9[[#This Row],[takes]]/SUM(Table9[takes]),0)</f>
        <v>0.44444444444444442</v>
      </c>
      <c r="E12" s="18">
        <f>IF(Table9[[#This Row],[takes]]&gt;0,Table9[[#This Row],[wins]]/Table9[[#This Row],[takes]],0)</f>
        <v>0.91666666666666663</v>
      </c>
    </row>
    <row r="13" spans="1:10" x14ac:dyDescent="0.25">
      <c r="A13" s="2" t="s">
        <v>122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7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6</v>
      </c>
      <c r="D13" s="16">
        <f>IF(SUM(Table9[[#This Row],[takes]]) &gt; 0,Table9[[#This Row],[takes]]/SUM(Table9[takes]),0)</f>
        <v>0.25925925925925924</v>
      </c>
      <c r="E13" s="16">
        <f>IF(Table9[[#This Row],[takes]]&gt;0,Table9[[#This Row],[wins]]/Table9[[#This Row],[takes]],0)</f>
        <v>0.8571428571428571</v>
      </c>
    </row>
    <row r="14" spans="1:10" x14ac:dyDescent="0.25">
      <c r="A14" s="15" t="s">
        <v>108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8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5</v>
      </c>
      <c r="D14" s="19">
        <f>IF(SUM(Table9[[#This Row],[takes]]) &gt; 0,Table9[[#This Row],[takes]]/SUM(Table9[takes]),0)</f>
        <v>0.29629629629629628</v>
      </c>
      <c r="E14" s="19">
        <f>IF(Table9[[#This Row],[takes]]&gt;0,Table9[[#This Row],[wins]]/Table9[[#This Row],[takes]],0)</f>
        <v>0.625</v>
      </c>
    </row>
    <row r="16" spans="1:10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109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7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7</v>
      </c>
      <c r="D17" s="16">
        <f>IF(SUM(Table10[[#This Row],[takes]]) &gt; 0,Table10[[#This Row],[takes]]/SUM(Table10[takes]),0)</f>
        <v>0.77777777777777779</v>
      </c>
      <c r="E17" s="16">
        <f>IF(Table10[[#This Row],[takes]]&gt;0,Table10[[#This Row],[wins]]/Table10[[#This Row],[takes]],0)</f>
        <v>1</v>
      </c>
    </row>
    <row r="18" spans="1:5" x14ac:dyDescent="0.25">
      <c r="A18" s="2" t="s">
        <v>136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0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0</v>
      </c>
      <c r="D18" s="16">
        <f>IF(SUM(Table10[[#This Row],[takes]]) &gt; 0,Table10[[#This Row],[takes]]/SUM(Table10[takes]),0)</f>
        <v>0</v>
      </c>
      <c r="E18" s="16">
        <f>IF(Table10[[#This Row],[takes]]&gt;0,Table10[[#This Row],[wins]]/Table10[[#This Row],[takes]],0)</f>
        <v>0</v>
      </c>
    </row>
    <row r="19" spans="1:5" x14ac:dyDescent="0.25">
      <c r="A19" s="14" t="s">
        <v>137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2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2</v>
      </c>
      <c r="D19" s="17">
        <f>IF(SUM(Table10[[#This Row],[takes]]) &gt; 0,Table10[[#This Row],[takes]]/SUM(Table10[takes]),0)</f>
        <v>0.22222222222222221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I14" sqref="I1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340</v>
      </c>
      <c r="I1" t="s">
        <v>339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99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54</v>
      </c>
      <c r="D2" s="3">
        <f>IF(SUM(Table712[[#This Row],[takes]]) &gt; 0,Table712[[#This Row],[takes]]/SUM(Table712[takes]),0)</f>
        <v>0.87610619469026552</v>
      </c>
      <c r="E2" s="3">
        <f>IF(Table712[[#This Row],[takes]]&gt;0,Table712[[#This Row],[wins]]/Table712[[#This Row],[takes]],0)</f>
        <v>0.54545454545454541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113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75</v>
      </c>
    </row>
    <row r="3" spans="1:9" x14ac:dyDescent="0.25">
      <c r="A3" t="s">
        <v>141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10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5</v>
      </c>
      <c r="D3" s="3">
        <f>IF(SUM(Table712[[#This Row],[takes]]) &gt; 0,Table712[[#This Row],[takes]]/SUM(Table712[takes]),0)</f>
        <v>8.8495575221238937E-2</v>
      </c>
      <c r="E3" s="3">
        <f>IF(Table712[[#This Row],[takes]]&gt;0,Table712[[#This Row],[wins]]/Table712[[#This Row],[takes]],0)</f>
        <v>0.5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0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27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4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3</v>
      </c>
      <c r="D4" s="3">
        <f>IF(SUM(Table712[[#This Row],[takes]]) &gt; 0,Table712[[#This Row],[takes]]/SUM(Table712[takes]),0)</f>
        <v>3.5398230088495575E-2</v>
      </c>
      <c r="E4" s="3">
        <f>IF(Table712[[#This Row],[takes]]&gt;0,Table712[[#This Row],[wins]]/Table712[[#This Row],[takes]],0)</f>
        <v>0.75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0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11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57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29</v>
      </c>
      <c r="D7" s="16">
        <f>IF(SUM(Table813[[#This Row],[takes]]) &gt; 0,Table813[[#This Row],[takes]]/SUM(Table813[takes]),0)</f>
        <v>0.86363636363636365</v>
      </c>
      <c r="E7" s="16">
        <f>IF(Table813[[#This Row],[takes]]&gt;0,Table813[[#This Row],[wins]]/Table813[[#This Row],[takes]],0)</f>
        <v>0.50877192982456143</v>
      </c>
    </row>
    <row r="8" spans="1:9" x14ac:dyDescent="0.25">
      <c r="A8" t="s">
        <v>142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5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</v>
      </c>
      <c r="D8" s="3">
        <f>IF(SUM(Table813[[#This Row],[takes]]) &gt; 0,Table813[[#This Row],[takes]]/SUM(Table813[takes]),0)</f>
        <v>7.575757575757576E-2</v>
      </c>
      <c r="E8" s="3">
        <f>IF(Table813[[#This Row],[takes]]&gt;0,Table813[[#This Row],[wins]]/Table813[[#This Row],[takes]],0)</f>
        <v>0.4</v>
      </c>
    </row>
    <row r="9" spans="1:9" x14ac:dyDescent="0.25">
      <c r="A9" s="14" t="s">
        <v>143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4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</v>
      </c>
      <c r="D9" s="17">
        <f>IF(SUM(Table813[[#This Row],[takes]]) &gt; 0,Table813[[#This Row],[takes]]/SUM(Table813[takes]),0)</f>
        <v>6.0606060606060608E-2</v>
      </c>
      <c r="E9" s="17">
        <f>IF(Table813[[#This Row],[takes]]&gt;0,Table813[[#This Row],[wins]]/Table813[[#This Row],[takes]],0)</f>
        <v>0.5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144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8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3</v>
      </c>
      <c r="D12" s="18">
        <f>IF(SUM(Table914[[#This Row],[takes]]) &gt; 0,Table914[[#This Row],[takes]]/SUM(Table914[takes]),0)</f>
        <v>0.24242424242424243</v>
      </c>
      <c r="E12" s="18">
        <f>IF(Table914[[#This Row],[takes]]&gt;0,Table914[[#This Row],[wins]]/Table914[[#This Row],[takes]],0)</f>
        <v>0.375</v>
      </c>
    </row>
    <row r="13" spans="1:9" x14ac:dyDescent="0.25">
      <c r="A13" s="2" t="s">
        <v>91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20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10</v>
      </c>
      <c r="D13" s="16">
        <f>IF(SUM(Table914[[#This Row],[takes]]) &gt; 0,Table914[[#This Row],[takes]]/SUM(Table914[takes]),0)</f>
        <v>0.60606060606060608</v>
      </c>
      <c r="E13" s="16">
        <f>IF(Table914[[#This Row],[takes]]&gt;0,Table914[[#This Row],[wins]]/Table914[[#This Row],[takes]],0)</f>
        <v>0.5</v>
      </c>
    </row>
    <row r="14" spans="1:9" x14ac:dyDescent="0.25">
      <c r="A14" s="15" t="s">
        <v>87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5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</v>
      </c>
      <c r="D14" s="19">
        <f>IF(SUM(Table914[[#This Row],[takes]]) &gt; 0,Table914[[#This Row],[takes]]/SUM(Table914[takes]),0)</f>
        <v>0.15151515151515152</v>
      </c>
      <c r="E14" s="19">
        <f>IF(Table914[[#This Row],[takes]]&gt;0,Table914[[#This Row],[wins]]/Table914[[#This Row],[takes]],0)</f>
        <v>0.4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92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4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4</v>
      </c>
      <c r="D17" s="16">
        <f>IF(SUM(Table1015[[#This Row],[takes]]) &gt; 0,Table1015[[#This Row],[takes]]/SUM(Table1015[takes]),0)</f>
        <v>0.4</v>
      </c>
      <c r="E17" s="16">
        <f>IF(Table1015[[#This Row],[takes]]&gt;0,Table1015[[#This Row],[wins]]/Table1015[[#This Row],[takes]],0)</f>
        <v>1</v>
      </c>
    </row>
    <row r="18" spans="1:5" x14ac:dyDescent="0.25">
      <c r="A18" s="2" t="s">
        <v>145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8" s="16">
        <f>IF(SUM(Table1015[[#This Row],[takes]]) &gt; 0,Table1015[[#This Row],[takes]]/SUM(Table1015[takes]),0)</f>
        <v>0.1</v>
      </c>
      <c r="E18" s="16">
        <f>IF(Table1015[[#This Row],[takes]]&gt;0,Table1015[[#This Row],[wins]]/Table1015[[#This Row],[takes]],0)</f>
        <v>1</v>
      </c>
    </row>
    <row r="19" spans="1:5" x14ac:dyDescent="0.25">
      <c r="A19" s="14" t="s">
        <v>146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5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9" s="17">
        <f>IF(SUM(Table1015[[#This Row],[takes]]) &gt; 0,Table1015[[#This Row],[takes]]/SUM(Table1015[takes]),0)</f>
        <v>0.5</v>
      </c>
      <c r="E19" s="17">
        <f>IF(Table1015[[#This Row],[takes]]&gt;0,Table1015[[#This Row],[wins]]/Table1015[[#This Row],[takes]],0)</f>
        <v>0.2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I26" sqref="I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341</v>
      </c>
      <c r="I1" t="s">
        <v>339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71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32</v>
      </c>
      <c r="D2" s="3">
        <f>IF(SUM(Table71216[[#This Row],[takes]]) &gt; 0,Table71216[[#This Row],[takes]]/SUM(Table71216[takes]),0)</f>
        <v>0.78021978021978022</v>
      </c>
      <c r="E2" s="3">
        <f>IF(Table71216[[#This Row],[takes]]&gt;0,Table71216[[#This Row],[wins]]/Table71216[[#This Row],[takes]],0)</f>
        <v>0.45070422535211269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91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77</v>
      </c>
    </row>
    <row r="3" spans="1:9" x14ac:dyDescent="0.25">
      <c r="A3" t="s">
        <v>93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7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2</v>
      </c>
      <c r="D3" s="3">
        <f>IF(SUM(Table71216[[#This Row],[takes]]) &gt; 0,Table71216[[#This Row],[takes]]/SUM(Table71216[takes]),0)</f>
        <v>7.6923076923076927E-2</v>
      </c>
      <c r="E3" s="3">
        <f>IF(Table71216[[#This Row],[takes]]&gt;0,Table71216[[#This Row],[wins]]/Table71216[[#This Row],[takes]],0)</f>
        <v>0.2857142857142857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0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10</v>
      </c>
    </row>
    <row r="4" spans="1:9" x14ac:dyDescent="0.25">
      <c r="A4" t="s">
        <v>147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13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5</v>
      </c>
      <c r="D4" s="3">
        <f>IF(SUM(Table71216[[#This Row],[takes]]) &gt; 0,Table71216[[#This Row],[takes]]/SUM(Table71216[takes]),0)</f>
        <v>0.14285714285714285</v>
      </c>
      <c r="E4" s="3">
        <f>IF(Table71216[[#This Row],[takes]]&gt;0,Table71216[[#This Row],[wins]]/Table71216[[#This Row],[takes]],0)</f>
        <v>0.38461538461538464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0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4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40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25</v>
      </c>
      <c r="D7" s="16">
        <f>IF(SUM(Table81317[[#This Row],[takes]]) &gt; 0,Table81317[[#This Row],[takes]]/SUM(Table81317[takes]),0)</f>
        <v>0.58823529411764708</v>
      </c>
      <c r="E7" s="16">
        <f>IF(Table81317[[#This Row],[takes]]&gt;0,Table81317[[#This Row],[wins]]/Table81317[[#This Row],[takes]],0)</f>
        <v>0.625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14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5</v>
      </c>
      <c r="D8" s="3">
        <f>IF(SUM(Table81317[[#This Row],[takes]]) &gt; 0,Table81317[[#This Row],[takes]]/SUM(Table81317[takes]),0)</f>
        <v>0.20588235294117646</v>
      </c>
      <c r="E8" s="3">
        <f>IF(Table81317[[#This Row],[takes]]&gt;0,Table81317[[#This Row],[wins]]/Table81317[[#This Row],[takes]],0)</f>
        <v>0.35714285714285715</v>
      </c>
    </row>
    <row r="9" spans="1:9" x14ac:dyDescent="0.25">
      <c r="A9" s="14" t="s">
        <v>85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14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5</v>
      </c>
      <c r="D9" s="17">
        <f>IF(SUM(Table81317[[#This Row],[takes]]) &gt; 0,Table81317[[#This Row],[takes]]/SUM(Table81317[takes]),0)</f>
        <v>0.20588235294117646</v>
      </c>
      <c r="E9" s="17">
        <f>IF(Table81317[[#This Row],[takes]]&gt;0,Table81317[[#This Row],[wins]]/Table81317[[#This Row],[takes]],0)</f>
        <v>0.35714285714285715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24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16</v>
      </c>
      <c r="D12" s="18">
        <f>IF(SUM(Table91418[[#This Row],[takes]]) &gt; 0,Table91418[[#This Row],[takes]]/SUM(Table91418[takes]),0)</f>
        <v>0.58536585365853655</v>
      </c>
      <c r="E12" s="18">
        <f>IF(Table91418[[#This Row],[takes]]&gt;0,Table91418[[#This Row],[wins]]/Table91418[[#This Row],[takes]],0)</f>
        <v>0.66666666666666663</v>
      </c>
    </row>
    <row r="13" spans="1:9" x14ac:dyDescent="0.25">
      <c r="A13" s="2" t="s">
        <v>148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16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9</v>
      </c>
      <c r="D13" s="16">
        <f>IF(SUM(Table91418[[#This Row],[takes]]) &gt; 0,Table91418[[#This Row],[takes]]/SUM(Table91418[takes]),0)</f>
        <v>0.3902439024390244</v>
      </c>
      <c r="E13" s="16">
        <f>IF(Table91418[[#This Row],[takes]]&gt;0,Table91418[[#This Row],[wins]]/Table91418[[#This Row],[takes]],0)</f>
        <v>0.5625</v>
      </c>
    </row>
    <row r="14" spans="1:9" x14ac:dyDescent="0.25">
      <c r="A14" s="15" t="s">
        <v>94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1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0</v>
      </c>
      <c r="D14" s="19">
        <f>IF(SUM(Table91418[[#This Row],[takes]]) &gt; 0,Table91418[[#This Row],[takes]]/SUM(Table91418[takes]),0)</f>
        <v>2.4390243902439025E-2</v>
      </c>
      <c r="E14" s="19">
        <f>IF(Table91418[[#This Row],[takes]]&gt;0,Table91418[[#This Row],[wins]]/Table91418[[#This Row],[takes]],0)</f>
        <v>0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149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</v>
      </c>
      <c r="D17" s="16">
        <f>IF(SUM(Table101519[[#This Row],[takes]]) &gt; 0,Table101519[[#This Row],[takes]]/SUM(Table101519[takes]),0)</f>
        <v>5.5555555555555552E-2</v>
      </c>
      <c r="E17" s="16">
        <f>IF(Table101519[[#This Row],[takes]]&gt;0,Table101519[[#This Row],[wins]]/Table101519[[#This Row],[takes]],0)</f>
        <v>1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17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7</v>
      </c>
      <c r="D18" s="16">
        <f>IF(SUM(Table101519[[#This Row],[takes]]) &gt; 0,Table101519[[#This Row],[takes]]/SUM(Table101519[takes]),0)</f>
        <v>0.94444444444444442</v>
      </c>
      <c r="E18" s="16">
        <f>IF(Table101519[[#This Row],[takes]]&gt;0,Table101519[[#This Row],[wins]]/Table101519[[#This Row],[takes]],0)</f>
        <v>0.41176470588235292</v>
      </c>
    </row>
    <row r="19" spans="1:5" x14ac:dyDescent="0.25">
      <c r="A19" s="14" t="s">
        <v>150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0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0</v>
      </c>
      <c r="D19" s="17">
        <f>IF(SUM(Table101519[[#This Row],[takes]]) &gt; 0,Table101519[[#This Row],[takes]]/SUM(Table101519[takes]),0)</f>
        <v>0</v>
      </c>
      <c r="E19" s="17">
        <f>IF(Table101519[[#This Row],[takes]]&gt;0,Table101519[[#This Row],[wins]]/Table101519[[#This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I21" sqref="I21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342</v>
      </c>
      <c r="I1" t="s">
        <v>339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44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24</v>
      </c>
      <c r="D2" s="3">
        <f>IF(SUM(Table7121620[[#This Row],[takes]]) &gt; 0,Table7121620[[#This Row],[takes]]/SUM(Table7121620[takes]),0)</f>
        <v>0.48888888888888887</v>
      </c>
      <c r="E2" s="3">
        <f>IF(Table7121620[[#This Row],[takes]]&gt;0,Table7121620[[#This Row],[wins]]/Table7121620[[#This Row],[takes]],0)</f>
        <v>0.54545454545454541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89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80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45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18</v>
      </c>
      <c r="D3" s="3">
        <f>IF(SUM(Table7121620[[#This Row],[takes]]) &gt; 0,Table7121620[[#This Row],[takes]]/SUM(Table7121620[takes]),0)</f>
        <v>0.5</v>
      </c>
      <c r="E3" s="3">
        <f>IF(Table7121620[[#This Row],[takes]]&gt;0,Table7121620[[#This Row],[wins]]/Table7121620[[#This Row],[takes]],0)</f>
        <v>0.4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7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0</v>
      </c>
      <c r="D4" s="3">
        <f>IF(SUM(Table7121620[[#This Row],[takes]]) &gt; 0,Table7121620[[#This Row],[takes]]/SUM(Table7121620[takes]),0)</f>
        <v>1.1111111111111112E-2</v>
      </c>
      <c r="E4" s="3">
        <f>IF(Table7121620[[#This Row],[takes]]&gt;0,Table7121620[[#This Row],[wins]]/Table7121620[[#This Row],[takes]],0)</f>
        <v>0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0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3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5</v>
      </c>
      <c r="D7" s="16">
        <f>IF(SUM(Table8131721[[#This Row],[takes]]) &gt; 0,Table8131721[[#This Row],[takes]]/SUM(Table8131721[takes]),0)</f>
        <v>0.140625</v>
      </c>
      <c r="E7" s="16">
        <f>IF(Table8131721[[#This Row],[takes]]&gt;0,Table8131721[[#This Row],[wins]]/Table8131721[[#This Row],[takes]],0)</f>
        <v>0.55555555555555558</v>
      </c>
    </row>
    <row r="8" spans="1:9" x14ac:dyDescent="0.25">
      <c r="A8" t="s">
        <v>151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6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</v>
      </c>
      <c r="D8" s="3">
        <f>IF(SUM(Table8131721[[#This Row],[takes]]) &gt; 0,Table8131721[[#This Row],[takes]]/SUM(Table8131721[takes]),0)</f>
        <v>9.375E-2</v>
      </c>
      <c r="E8" s="3">
        <f>IF(Table8131721[[#This Row],[takes]]&gt;0,Table8131721[[#This Row],[wins]]/Table8131721[[#This Row],[takes]],0)</f>
        <v>0.33333333333333331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49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30</v>
      </c>
      <c r="D9" s="17">
        <f>IF(SUM(Table8131721[[#This Row],[takes]]) &gt; 0,Table8131721[[#This Row],[takes]]/SUM(Table8131721[takes]),0)</f>
        <v>0.765625</v>
      </c>
      <c r="E9" s="17">
        <f>IF(Table8131721[[#This Row],[takes]]&gt;0,Table8131721[[#This Row],[wins]]/Table8131721[[#This Row],[takes]],0)</f>
        <v>0.61224489795918369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20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11</v>
      </c>
      <c r="D12" s="18">
        <f>IF(SUM(Table9141822[[#This Row],[takes]]) &gt; 0,Table9141822[[#This Row],[takes]]/SUM(Table9141822[takes]),0)</f>
        <v>0.90909090909090906</v>
      </c>
      <c r="E12" s="18">
        <f>IF(Table9141822[[#This Row],[takes]]&gt;0,Table9141822[[#This Row],[wins]]/Table9141822[[#This Row],[takes]],0)</f>
        <v>0.55000000000000004</v>
      </c>
    </row>
    <row r="13" spans="1:9" x14ac:dyDescent="0.25">
      <c r="A13" s="2" t="s">
        <v>152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0</v>
      </c>
      <c r="D13" s="16">
        <f>IF(SUM(Table9141822[[#This Row],[takes]]) &gt; 0,Table9141822[[#This Row],[takes]]/SUM(Table9141822[takes]),0)</f>
        <v>4.5454545454545456E-2</v>
      </c>
      <c r="E13" s="16">
        <f>IF(Table9141822[[#This Row],[takes]]&gt;0,Table9141822[[#This Row],[wins]]/Table9141822[[#This Row],[takes]],0)</f>
        <v>0</v>
      </c>
    </row>
    <row r="14" spans="1:9" x14ac:dyDescent="0.25">
      <c r="A14" s="15" t="s">
        <v>153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</v>
      </c>
      <c r="D14" s="19">
        <f>IF(SUM(Table9141822[[#This Row],[takes]]) &gt; 0,Table9141822[[#This Row],[takes]]/SUM(Table9141822[takes]),0)</f>
        <v>4.5454545454545456E-2</v>
      </c>
      <c r="E14" s="19">
        <f>IF(Table9141822[[#This Row],[takes]]&gt;0,Table9141822[[#This Row],[wins]]/Table9141822[[#This Row],[takes]],0)</f>
        <v>1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154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7" s="16">
        <f>IF(SUM(Table10151923[[#This Row],[takes]]) &gt; 0,Table10151923[[#This Row],[takes]]/SUM(Table10151923[takes]),0)</f>
        <v>0.25</v>
      </c>
      <c r="E17" s="16">
        <f>IF(Table10151923[[#This Row],[takes]]&gt;0,Table10151923[[#This Row],[wins]]/Table10151923[[#This Row],[takes]],0)</f>
        <v>0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8" s="16">
        <f>IF(SUM(Table10151923[[#This Row],[takes]]) &gt; 0,Table10151923[[#This Row],[takes]]/SUM(Table10151923[takes]),0)</f>
        <v>0.75</v>
      </c>
      <c r="E18" s="16">
        <f>IF(Table10151923[[#This Row],[takes]]&gt;0,Table10151923[[#This Row],[wins]]/Table10151923[[#This Row],[takes]],0)</f>
        <v>0.66666666666666663</v>
      </c>
    </row>
    <row r="19" spans="1:5" x14ac:dyDescent="0.25">
      <c r="A19" s="14" t="s">
        <v>155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0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9" s="17">
        <f>IF(SUM(Table10151923[[#This Row],[takes]]) &gt; 0,Table10151923[[#This Row],[takes]]/SUM(Table10151923[takes]),0)</f>
        <v>0</v>
      </c>
      <c r="E19" s="17">
        <f>IF(Table10151923[[#This Row],[takes]]&gt;0,Table10151923[[#This Row],[wins]]/Table10151923[[#This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2021-08-26T14:30:43Z</dcterms:modified>
</cp:coreProperties>
</file>