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4581F49-C803-4D95-9175-D1B9E472135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2" l="1"/>
  <c r="V3" i="12"/>
  <c r="V4" i="12"/>
  <c r="V5" i="12"/>
  <c r="V6" i="12"/>
  <c r="S2" i="2"/>
  <c r="S3" i="2"/>
  <c r="S4" i="2"/>
  <c r="S5" i="2"/>
  <c r="S6" i="2"/>
  <c r="S2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B18" i="6"/>
  <c r="B19" i="6"/>
  <c r="E19" i="6" s="1"/>
  <c r="B17" i="5"/>
  <c r="B18" i="5"/>
  <c r="B19" i="5"/>
  <c r="E19" i="5" s="1"/>
  <c r="B17" i="4"/>
  <c r="B18" i="4"/>
  <c r="D18" i="4" s="1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B8" i="1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B8" i="5"/>
  <c r="B9" i="5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D3" i="4" s="1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8" i="12"/>
  <c r="S5" i="12"/>
  <c r="S7" i="12"/>
  <c r="S1" i="12"/>
  <c r="S4" i="12"/>
  <c r="P8" i="2"/>
  <c r="P7" i="2"/>
  <c r="P2" i="2"/>
  <c r="P1" i="2"/>
  <c r="P5" i="2"/>
  <c r="P4" i="2"/>
  <c r="O37" i="12"/>
  <c r="O27" i="12"/>
  <c r="D282" i="12"/>
  <c r="O48" i="12" s="1"/>
  <c r="H282" i="12"/>
  <c r="D281" i="12"/>
  <c r="H281" i="12"/>
  <c r="D280" i="12"/>
  <c r="O46" i="12" s="1"/>
  <c r="H280" i="12"/>
  <c r="D279" i="12"/>
  <c r="H279" i="12"/>
  <c r="D278" i="12"/>
  <c r="O44" i="12" s="1"/>
  <c r="H278" i="12"/>
  <c r="D277" i="12"/>
  <c r="H277" i="12"/>
  <c r="D276" i="12"/>
  <c r="O42" i="12" s="1"/>
  <c r="H276" i="12"/>
  <c r="D275" i="12"/>
  <c r="H275" i="12"/>
  <c r="D274" i="12"/>
  <c r="O40" i="12" s="1"/>
  <c r="H274" i="12"/>
  <c r="D273" i="12"/>
  <c r="H273" i="12"/>
  <c r="D270" i="12"/>
  <c r="D271" i="12"/>
  <c r="D272" i="12"/>
  <c r="H270" i="12"/>
  <c r="H271" i="12"/>
  <c r="H272" i="12"/>
  <c r="D269" i="12"/>
  <c r="O38" i="12" s="1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O36" i="12" s="1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O34" i="12" s="1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O32" i="12" s="1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O30" i="12" s="1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O28" i="12" s="1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O26" i="12" s="1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O24" i="12" s="1"/>
  <c r="H213" i="12"/>
  <c r="D204" i="12"/>
  <c r="D205" i="12"/>
  <c r="D206" i="12"/>
  <c r="D207" i="12"/>
  <c r="O23" i="12" s="1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O22" i="12" s="1"/>
  <c r="H193" i="12"/>
  <c r="D184" i="12"/>
  <c r="D185" i="12"/>
  <c r="D186" i="12"/>
  <c r="D187" i="12"/>
  <c r="O21" i="12" s="1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O20" i="12" s="1"/>
  <c r="H173" i="12"/>
  <c r="D164" i="12"/>
  <c r="D165" i="12"/>
  <c r="D166" i="12"/>
  <c r="D167" i="12"/>
  <c r="O19" i="12" s="1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O31" i="12" s="1"/>
  <c r="H157" i="12"/>
  <c r="H158" i="12"/>
  <c r="H159" i="12"/>
  <c r="H160" i="12"/>
  <c r="H161" i="12"/>
  <c r="H162" i="12"/>
  <c r="D153" i="12"/>
  <c r="O18" i="12" s="1"/>
  <c r="H153" i="12"/>
  <c r="D144" i="12"/>
  <c r="D145" i="12"/>
  <c r="D146" i="12"/>
  <c r="D147" i="12"/>
  <c r="O17" i="12" s="1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O16" i="12" s="1"/>
  <c r="H133" i="12"/>
  <c r="D124" i="12"/>
  <c r="D125" i="12"/>
  <c r="D126" i="12"/>
  <c r="D127" i="12"/>
  <c r="O15" i="12" s="1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O25" i="12" s="1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O14" i="12" s="1"/>
  <c r="H113" i="12"/>
  <c r="D104" i="12"/>
  <c r="D105" i="12"/>
  <c r="D106" i="12"/>
  <c r="D107" i="12"/>
  <c r="O13" i="12" s="1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O33" i="12" s="1"/>
  <c r="H97" i="12"/>
  <c r="H98" i="12"/>
  <c r="H99" i="12"/>
  <c r="H100" i="12"/>
  <c r="H101" i="12"/>
  <c r="H102" i="12"/>
  <c r="D93" i="12"/>
  <c r="O12" i="12" s="1"/>
  <c r="H93" i="12"/>
  <c r="D84" i="12"/>
  <c r="D85" i="12"/>
  <c r="D86" i="12"/>
  <c r="D87" i="12"/>
  <c r="O11" i="12" s="1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O29" i="12" s="1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O10" i="12" s="1"/>
  <c r="H73" i="12"/>
  <c r="W5" i="12"/>
  <c r="H3" i="12"/>
  <c r="O49" i="12" s="1"/>
  <c r="H4" i="12"/>
  <c r="O50" i="12" s="1"/>
  <c r="H5" i="12"/>
  <c r="O51" i="12" s="1"/>
  <c r="H6" i="12"/>
  <c r="O52" i="12" s="1"/>
  <c r="H7" i="12"/>
  <c r="O53" i="12" s="1"/>
  <c r="H8" i="12"/>
  <c r="O54" i="12" s="1"/>
  <c r="H9" i="12"/>
  <c r="O55" i="12" s="1"/>
  <c r="H10" i="12"/>
  <c r="O56" i="12" s="1"/>
  <c r="H11" i="12"/>
  <c r="O57" i="12" s="1"/>
  <c r="H12" i="12"/>
  <c r="O58" i="12" s="1"/>
  <c r="H13" i="12"/>
  <c r="O43" i="12" s="1"/>
  <c r="H14" i="12"/>
  <c r="H15" i="12"/>
  <c r="O45" i="12" s="1"/>
  <c r="H16" i="12"/>
  <c r="H17" i="12"/>
  <c r="O47" i="12" s="1"/>
  <c r="H18" i="12"/>
  <c r="H19" i="12"/>
  <c r="H20" i="12"/>
  <c r="H21" i="12"/>
  <c r="H22" i="12"/>
  <c r="H23" i="12"/>
  <c r="H24" i="12"/>
  <c r="O41" i="12" s="1"/>
  <c r="H25" i="12"/>
  <c r="H26" i="12"/>
  <c r="H27" i="12"/>
  <c r="H28" i="12"/>
  <c r="H29" i="12"/>
  <c r="H30" i="12"/>
  <c r="H31" i="12"/>
  <c r="H32" i="12"/>
  <c r="H33" i="12"/>
  <c r="O39" i="12" s="1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O35" i="12" s="1"/>
  <c r="H66" i="12"/>
  <c r="H67" i="12"/>
  <c r="H68" i="12"/>
  <c r="H69" i="12"/>
  <c r="H70" i="12"/>
  <c r="H71" i="12"/>
  <c r="H72" i="12"/>
  <c r="D3" i="12"/>
  <c r="O3" i="12" s="1"/>
  <c r="D4" i="12"/>
  <c r="D5" i="12"/>
  <c r="D6" i="12"/>
  <c r="D7" i="12"/>
  <c r="D8" i="12"/>
  <c r="D9" i="12"/>
  <c r="D10" i="12"/>
  <c r="D11" i="12"/>
  <c r="D12" i="12"/>
  <c r="D13" i="12"/>
  <c r="O4" i="12" s="1"/>
  <c r="D14" i="12"/>
  <c r="D15" i="12"/>
  <c r="D16" i="12"/>
  <c r="D17" i="12"/>
  <c r="D18" i="12"/>
  <c r="D19" i="12"/>
  <c r="D20" i="12"/>
  <c r="D21" i="12"/>
  <c r="D22" i="12"/>
  <c r="D23" i="12"/>
  <c r="O5" i="12" s="1"/>
  <c r="D24" i="12"/>
  <c r="D25" i="12"/>
  <c r="D26" i="12"/>
  <c r="D27" i="12"/>
  <c r="D28" i="12"/>
  <c r="D29" i="12"/>
  <c r="D30" i="12"/>
  <c r="D31" i="12"/>
  <c r="D32" i="12"/>
  <c r="D33" i="12"/>
  <c r="O6" i="12" s="1"/>
  <c r="D34" i="12"/>
  <c r="D35" i="12"/>
  <c r="D36" i="12"/>
  <c r="D37" i="12"/>
  <c r="D38" i="12"/>
  <c r="D39" i="12"/>
  <c r="D40" i="12"/>
  <c r="D41" i="12"/>
  <c r="D42" i="12"/>
  <c r="D43" i="12"/>
  <c r="O7" i="12" s="1"/>
  <c r="D44" i="12"/>
  <c r="D45" i="12"/>
  <c r="D46" i="12"/>
  <c r="D47" i="12"/>
  <c r="D48" i="12"/>
  <c r="D49" i="12"/>
  <c r="D50" i="12"/>
  <c r="D51" i="12"/>
  <c r="D52" i="12"/>
  <c r="D53" i="12"/>
  <c r="O8" i="12" s="1"/>
  <c r="D54" i="12"/>
  <c r="D55" i="12"/>
  <c r="D56" i="12"/>
  <c r="D57" i="12"/>
  <c r="D58" i="12"/>
  <c r="D59" i="12"/>
  <c r="D60" i="12"/>
  <c r="D61" i="12"/>
  <c r="D62" i="12"/>
  <c r="D63" i="12"/>
  <c r="O9" i="12" s="1"/>
  <c r="D64" i="12"/>
  <c r="D65" i="12"/>
  <c r="D66" i="12"/>
  <c r="D67" i="12"/>
  <c r="D68" i="12"/>
  <c r="D69" i="12"/>
  <c r="D70" i="12"/>
  <c r="D71" i="12"/>
  <c r="D72" i="12"/>
  <c r="E19" i="11"/>
  <c r="E8" i="11"/>
  <c r="E7" i="11"/>
  <c r="E17" i="9"/>
  <c r="E17" i="7"/>
  <c r="E17" i="6"/>
  <c r="E9" i="5"/>
  <c r="E7" i="5"/>
  <c r="D19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T6" i="2" l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N15" i="12" s="1"/>
  <c r="P15" i="12" s="1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N8" i="12" s="1"/>
  <c r="P8" i="12" s="1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N5" i="12" s="1"/>
  <c r="P5" i="12" s="1"/>
  <c r="I24" i="12"/>
  <c r="I22" i="12"/>
  <c r="I20" i="12"/>
  <c r="I15" i="12"/>
  <c r="I17" i="12"/>
  <c r="I19" i="12"/>
  <c r="I16" i="12"/>
  <c r="I18" i="12"/>
  <c r="I13" i="12"/>
  <c r="I14" i="12"/>
  <c r="I6" i="12"/>
  <c r="I10" i="12"/>
  <c r="N56" i="12" s="1"/>
  <c r="P56" i="12" s="1"/>
  <c r="I12" i="12"/>
  <c r="N58" i="12" s="1"/>
  <c r="P58" i="12" s="1"/>
  <c r="I11" i="12"/>
  <c r="N57" i="12" s="1"/>
  <c r="P57" i="12" s="1"/>
  <c r="I9" i="12"/>
  <c r="I8" i="12"/>
  <c r="N54" i="12" s="1"/>
  <c r="P54" i="12" s="1"/>
  <c r="I7" i="12"/>
  <c r="I5" i="12"/>
  <c r="I4" i="12"/>
  <c r="W2" i="12"/>
  <c r="W3" i="12"/>
  <c r="W4" i="12"/>
  <c r="W6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T3" i="2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T2" i="2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T5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25" i="12" l="1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<sst xmlns="http://schemas.openxmlformats.org/spreadsheetml/2006/main" count="4339" uniqueCount="271">
  <si>
    <t>battle</t>
  </si>
  <si>
    <t>scenario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</si>
  <si>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</si>
  <si>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</si>
  <si>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</si>
  <si>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</si>
  <si>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</si>
  <si>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</si>
  <si>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</si>
  <si>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</si>
  <si>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</si>
  <si>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</si>
  <si>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</si>
  <si>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</si>
  <si>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</si>
  <si>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</si>
  <si>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</si>
  <si>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</si>
  <si>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</si>
  <si>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</si>
  <si>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</si>
  <si>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</si>
  <si>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</si>
  <si>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</si>
  <si>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</si>
  <si>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</si>
  <si>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</si>
  <si>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</si>
  <si>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</si>
  <si>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</si>
  <si>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</si>
  <si>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</si>
  <si>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</si>
  <si>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</si>
  <si>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</si>
  <si>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</si>
  <si>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</si>
  <si>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</si>
  <si>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</si>
  <si>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</si>
  <si>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</si>
  <si>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</si>
  <si>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</si>
  <si>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</si>
  <si>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</si>
  <si>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</si>
  <si>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</si>
  <si>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</si>
  <si>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</si>
  <si>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</si>
  <si>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</si>
  <si>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</si>
  <si>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</si>
  <si>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</si>
  <si>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</si>
  <si>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</si>
  <si>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</si>
  <si>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</si>
  <si>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</si>
  <si>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</si>
  <si>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</si>
  <si>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</si>
  <si>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</si>
  <si>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</si>
  <si>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</si>
  <si>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</si>
  <si>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</si>
  <si>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</si>
  <si>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</si>
  <si>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</si>
  <si>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</si>
  <si>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</si>
  <si>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</si>
  <si>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</si>
  <si>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</si>
  <si>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</si>
  <si>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</si>
  <si>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</si>
  <si>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</si>
  <si>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</si>
  <si>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</si>
  <si>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</si>
  <si>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</si>
  <si>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</si>
  <si>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b3342980-04b3-11ec-a5bb-53febc6ba765</t>
  </si>
  <si>
    <t>22-counterattack</t>
  </si>
  <si>
    <t>23-breath-of-life</t>
  </si>
  <si>
    <t>bd923f40-04b6-11ec-a5bb-53febc6ba765</t>
  </si>
  <si>
    <t>33-lightning-strike</t>
  </si>
  <si>
    <t>792e96c0-04b9-11ec-a5bb-53febc6ba765</t>
  </si>
  <si>
    <t>12-heavy-shot</t>
  </si>
  <si>
    <t>6cd5be40-04bd-11ec-81f5-5558d03ce9a6</t>
  </si>
  <si>
    <t>32-thunderer</t>
  </si>
  <si>
    <t>41-decapitation</t>
  </si>
  <si>
    <t>12-poison-touch</t>
  </si>
  <si>
    <t>33-power-of-the-pack</t>
  </si>
  <si>
    <t>23-aura-of-light</t>
  </si>
  <si>
    <t>2e252160-04c0-11ec-81f5-5558d03ce9a6</t>
  </si>
  <si>
    <t>75268cf0-04c2-11ec-81f5-5558d03ce9a6</t>
  </si>
  <si>
    <t>bfaefc60-04c4-11ec-81f5-5558d03ce9a6</t>
  </si>
  <si>
    <t>22-cat-hook</t>
  </si>
  <si>
    <t>33-dark-shot</t>
  </si>
  <si>
    <t>43-oblivion</t>
  </si>
  <si>
    <t>8315a6c0-04c7-11ec-81f5-5558d03ce9a6</t>
  </si>
  <si>
    <t>21-aura-of-might</t>
  </si>
  <si>
    <t>a6b1cad0-04c9-11ec-81f5-5558d03ce9a6</t>
  </si>
  <si>
    <t>23-temporal-strike</t>
  </si>
  <si>
    <t>50f118a0-04cc-11ec-81f5-5558d03ce9a6</t>
  </si>
  <si>
    <t>878d6f10-04ce-11ec-81f5-5558d03ce9a6</t>
  </si>
  <si>
    <t>33-bandaging</t>
  </si>
  <si>
    <t>41-piercing-strike</t>
  </si>
  <si>
    <t>23-scorch</t>
  </si>
  <si>
    <t>32-elements-control</t>
  </si>
  <si>
    <t>42-dragon-spirit</t>
  </si>
  <si>
    <t>40e59100-04d3-11ec-81f5-5558d03ce9a6</t>
  </si>
  <si>
    <t>b43fada0-04d5-11ec-81f5-5558d03ce9a6</t>
  </si>
  <si>
    <t>31-volley</t>
  </si>
  <si>
    <t>e8c7ad90-04d8-11ec-92d4-db8882ed2b97</t>
  </si>
  <si>
    <t>eaf996d0-04da-11ec-92d4-db8882ed2b97</t>
  </si>
  <si>
    <t>13-sun-touch</t>
  </si>
  <si>
    <t>31-retribution</t>
  </si>
  <si>
    <t>2d047380-04de-11ec-92d4-db8882ed2b97</t>
  </si>
  <si>
    <t>4d1bdda0-04e0-11ec-92d4-db8882ed2b97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</si>
  <si>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</si>
  <si>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</si>
  <si>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</si>
  <si>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</si>
  <si>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</si>
  <si>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</si>
  <si>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</si>
  <si>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fab75950-04e3-11ec-92d4-db8882ed2b97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</si>
  <si>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</si>
  <si>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</si>
  <si>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</si>
  <si>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</si>
  <si>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</si>
  <si>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</si>
  <si>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</si>
  <si>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</si>
  <si>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</si>
  <si>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</si>
  <si>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</si>
  <si>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</si>
  <si>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</si>
  <si>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</si>
  <si>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</si>
  <si>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</si>
  <si>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</si>
  <si>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</si>
  <si>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</si>
  <si>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</si>
  <si>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</si>
  <si>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</si>
  <si>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</si>
  <si>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</si>
  <si>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</si>
  <si>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</si>
  <si>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</si>
  <si>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</si>
  <si>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</si>
  <si>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</si>
  <si>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</si>
  <si>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</si>
  <si>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</si>
  <si>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</si>
  <si>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</si>
  <si>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</si>
  <si>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</si>
  <si>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</si>
  <si>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</si>
  <si>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</si>
  <si>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</si>
  <si>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</si>
  <si>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</si>
  <si>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</si>
  <si>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</si>
  <si>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</si>
  <si>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</si>
  <si>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</si>
  <si>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d45a1ca0-04e5-11ec-92d4-db8882ed2b97</t>
  </si>
  <si>
    <t>9f0918a0-04e8-11ec-92d4-db8882ed2b97</t>
  </si>
  <si>
    <t>1df95d30-04eb-11ec-92d4-db8882ed2b97</t>
  </si>
  <si>
    <t>26ec1890-04ed-11ec-92d4-db8882ed2b97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</si>
  <si>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</si>
  <si>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</si>
  <si>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</si>
  <si>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</si>
  <si>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</si>
  <si>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</si>
  <si>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</si>
  <si>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</si>
  <si>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</si>
  <si>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</si>
  <si>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</si>
  <si>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</si>
  <si>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</si>
  <si>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</si>
  <si>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</si>
  <si>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</si>
  <si>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</si>
  <si>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</si>
  <si>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fcd35320-04f1-11ec-9a65-b9bb8b3a938a</t>
  </si>
  <si>
    <t>e1d35410-04f3-11ec-9a65-b9bb8b3a938a</t>
  </si>
  <si>
    <t>a3a60d70-04f5-11ec-9a65-b9bb8b3a938a</t>
  </si>
  <si>
    <t>6b0d7500-04f7-11ec-9a65-b9bb8b3a938a</t>
  </si>
  <si>
    <t>c3c81400-04f9-11ec-9a65-b9bb8b3a938a</t>
  </si>
  <si>
    <t>a79740a0-04fc-11ec-9a65-b9bb8b3a938a</t>
  </si>
  <si>
    <t>88e9fb90-04ff-11ec-9a65-b9bb8b3a938a</t>
  </si>
  <si>
    <t>10b69f40-0502-11ec-9a65-b9bb8b3a938a</t>
  </si>
  <si>
    <t>57265220-0504-11ec-9a65-b9bb8b3a938a</t>
  </si>
  <si>
    <t>d66070f0-0506-11ec-9a65-b9bb8b3a938a</t>
  </si>
  <si>
    <t>e3ff7650-0508-11ec-9a65-b9bb8b3a938a</t>
  </si>
  <si>
    <t>1692d230-050c-11ec-9a65-b9bb8b3a938a</t>
  </si>
  <si>
    <t>6fff8320-050e-11ec-9a65-b9bb8b3a938a</t>
  </si>
  <si>
    <t>62a651a0-0512-11ec-9a65-b9bb8b3a938a</t>
  </si>
  <si>
    <t>5e6f4cc0-0514-11ec-9a65-b9bb8b3a938a</t>
  </si>
  <si>
    <t>40de9b40-0517-11ec-9a65-b9bb8b3a938a</t>
  </si>
  <si>
    <t>76b0eaf0-0519-11ec-9a65-b9bb8b3a938a</t>
  </si>
  <si>
    <t>467049f0-051c-11ec-9a65-b9bb8b3a938a</t>
  </si>
  <si>
    <t>de88fc80-051e-11ec-9a65-b9bb8b3a938a</t>
  </si>
  <si>
    <t>4d368100-0521-11ec-9a65-b9bb8b3a938a</t>
  </si>
  <si>
    <t>23a1f1a0-0524-11ec-9a65-b9bb8b3a938a</t>
  </si>
  <si>
    <t>a29ca100-0527-11ec-9a65-b9bb8b3a938a</t>
  </si>
  <si>
    <t>bf8f87b0-052b-11ec-9a65-b9bb8b3a938a</t>
  </si>
  <si>
    <t>cc43def0-052d-11ec-9a65-b9bb8b3a938a</t>
  </si>
  <si>
    <t>c36ccfa0-0530-11ec-9a65-b9bb8b3a938a</t>
  </si>
  <si>
    <t>0adb06c0-0533-11ec-9a65-b9bb8b3a938a</t>
  </si>
  <si>
    <t>3e1582a0-0537-11ec-9a65-b9bb8b3a938a</t>
  </si>
  <si>
    <t>47dcd6a0-053a-11ec-9a65-b9bb8b3a938a</t>
  </si>
  <si>
    <t>c90fb830-053c-11ec-9a65-b9bb8b3a938a</t>
  </si>
  <si>
    <t>8925f480-053e-11ec-9a65-b9bb8b3a938a</t>
  </si>
  <si>
    <t>5c0c2b70-0540-11ec-9a65-b9bb8b3a938a</t>
  </si>
  <si>
    <t>8edf1dd0-0542-11ec-9a65-b9bb8b3a938a</t>
  </si>
  <si>
    <t>4d8f4500-0545-11ec-9a65-b9bb8b3a938a</t>
  </si>
  <si>
    <t>869177e0-0547-11ec-9a65-b9bb8b3a938a</t>
  </si>
  <si>
    <t>e2fee5b0-0549-11ec-9a65-b9bb8b3a938a</t>
  </si>
  <si>
    <t>7ba929e0-054c-11ec-9a65-b9bb8b3a938a</t>
  </si>
  <si>
    <t>d7f728d0-054e-11ec-9a65-b9bb8b3a938a</t>
  </si>
  <si>
    <t>8393bcb0-0551-11ec-9a65-b9bb8b3a938a</t>
  </si>
  <si>
    <t>b557e1b0-0554-11ec-9a65-b9bb8b3a938a</t>
  </si>
  <si>
    <t>81884d90-0557-11ec-9a65-b9bb8b3a938a</t>
  </si>
  <si>
    <t>554339a0-0559-11ec-9a65-b9bb8b3a938a</t>
  </si>
  <si>
    <t>c6b116a0-055b-11ec-9a65-b9bb8b3a938a</t>
  </si>
  <si>
    <t>1390b520-0561-11ec-9a65-b9bb8b3a938a</t>
  </si>
  <si>
    <t>b74486c0-0565-11ec-9a65-b9bb8b3a938a</t>
  </si>
  <si>
    <t>3d3a4790-0568-11ec-9a65-b9bb8b3a938a</t>
  </si>
  <si>
    <t>82a8f340-056c-11ec-9a65-b9bb8b3a938a</t>
  </si>
  <si>
    <t>6605fd20-056f-11ec-9a65-b9bb8b3a938a</t>
  </si>
  <si>
    <t>4a96f320-0572-11ec-9a65-b9bb8b3a938a</t>
  </si>
  <si>
    <t>aa762490-0573-11ec-9a65-b9bb8b3a938a</t>
  </si>
  <si>
    <t>5033c560-0577-11ec-9a65-b9bb8b3a938a</t>
  </si>
  <si>
    <t>60adfe40-0579-11ec-9a65-b9bb8b3a938a</t>
  </si>
  <si>
    <t>94a26630-057b-11ec-9a65-b9bb8b3a938a</t>
  </si>
  <si>
    <t>Min Crystals Per Battle</t>
  </si>
  <si>
    <t>Min Turns Count</t>
  </si>
  <si>
    <t>Max Crystals Per Battle</t>
  </si>
  <si>
    <t>Max Turns Count</t>
  </si>
  <si>
    <t>53e1bef0-0587-11ec-bf0e-7d27b423b9fe</t>
  </si>
  <si>
    <t>5568a5b0-058a-11ec-bf0e-7d27b423b9fe</t>
  </si>
  <si>
    <t>56ff7580-058e-11ec-bf0e-7d27b423b9fe</t>
  </si>
  <si>
    <t>70d45350-0592-11ec-bf0e-7d27b423b9fe</t>
  </si>
  <si>
    <t>ee978990-0594-11ec-bf0e-7d27b423b9fe</t>
  </si>
  <si>
    <t>40da6d60-0597-11ec-bf0e-7d27b423b9fe</t>
  </si>
  <si>
    <t>ad55cfa0-0599-11ec-bf0e-7d27b423b9fe</t>
  </si>
  <si>
    <t>57879570-0587-11ec-ad35-ef9fa4aa06d8</t>
  </si>
  <si>
    <t>17b5f0d0-058d-11ec-ad35-ef9fa4aa06d8</t>
  </si>
  <si>
    <t>a890ee30-0591-11ec-ad35-ef9fa4aa06d8</t>
  </si>
  <si>
    <t>f86d6e70-0595-11ec-ad35-ef9fa4aa06d8</t>
  </si>
  <si>
    <t>acf12f80-059b-11ec-ad35-ef9fa4aa06d8</t>
  </si>
  <si>
    <t>1ccfcf10-05a0-11ec-ad35-ef9fa4aa06d8</t>
  </si>
  <si>
    <t>b862f070-05a4-11ec-ad35-ef9fa4aa06d8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</si>
</sst>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45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J82" totalsRowShown="0">
  <autoFilter ref="A1:AJ82" xr:uid="{00000000-0009-0000-0100-000001000000}"/>
  <tableColumns count="36">
    <tableColumn id="1" xr3:uid="{00000000-0010-0000-0000-000001000000}" name="battle"/>
    <tableColumn id="2" xr3:uid="{00000000-0010-0000-0000-000002000000}" name="scenario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65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57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27">
      <calculatedColumnFormula>IF(SUM(Table7[[#This Row],[takes]]) &gt; 0,Table7[[#This Row],[takes]]/SUM(Table7[takes]),0)</calculatedColumnFormula>
    </tableColumn>
    <tableColumn id="7" xr3:uid="{FBDA8D4C-951F-4B32-AA8D-F1B4A35AC2BC}" name="take-win-rate" dataDxfId="226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25" headerRowBorderDxfId="224" tableBorderDxfId="223" totalsRowBorderDxfId="222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49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41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21">
      <calculatedColumnFormula>IF(SUM(Table8[[#This Row],[takes]]) &gt; 0,Table8[[#This Row],[takes]]/SUM(Table8[takes]),0)</calculatedColumnFormula>
    </tableColumn>
    <tableColumn id="5" xr3:uid="{EBDCF172-80BC-41F1-9D53-618ADC3547F0}" name="take-win-rate" dataDxfId="220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19" headerRowBorderDxfId="218" tableBorderDxfId="217" totalsRowBorderDxfId="216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33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5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15">
      <calculatedColumnFormula>IF(SUM(Table9[[#This Row],[takes]]) &gt; 0,Table9[[#This Row],[takes]]/SUM(Table9[takes]),0)</calculatedColumnFormula>
    </tableColumn>
    <tableColumn id="5" xr3:uid="{2DDAA65F-690D-446E-8E9B-ACECABF193A6}" name="take-win-rate" dataDxfId="21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13" headerRowBorderDxfId="212" tableBorderDxfId="211" totalsRowBorderDxfId="21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17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9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09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08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64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56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07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6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5" headerRowBorderDxfId="204" tableBorderDxfId="203" totalsRowBorderDxfId="202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48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40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1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0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99" headerRowBorderDxfId="198" tableBorderDxfId="197" totalsRowBorderDxfId="196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32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24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4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3" headerRowBorderDxfId="192" tableBorderDxfId="191" totalsRowBorderDxfId="190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6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8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9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8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63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55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7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86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85" headerRowBorderDxfId="184" tableBorderDxfId="183" totalsRowBorderDxfId="182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47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39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81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80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4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4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4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9" headerRowBorderDxfId="178" tableBorderDxfId="177" totalsRowBorderDxfId="176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31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23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75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74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73" headerRowBorderDxfId="172" tableBorderDxfId="171" totalsRowBorderDxfId="170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69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68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6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54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67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66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65" headerRowBorderDxfId="164" tableBorderDxfId="163" totalsRowBorderDxfId="162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46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38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61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60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59" headerRowBorderDxfId="158" tableBorderDxfId="157" totalsRowBorderDxfId="156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30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22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55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54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53" headerRowBorderDxfId="152" tableBorderDxfId="151" totalsRowBorderDxfId="150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4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6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49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48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61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53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47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46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45" headerRowBorderDxfId="144" tableBorderDxfId="143" totalsRowBorderDxfId="142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45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37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41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40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39" headerRowBorderDxfId="138" tableBorderDxfId="137" totalsRowBorderDxfId="136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29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21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35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34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33" headerRowBorderDxfId="132" tableBorderDxfId="131" totalsRowBorderDxfId="130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13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5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129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128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4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4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39" totalsRowDxfId="23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60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52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127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126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125" headerRowBorderDxfId="124" tableBorderDxfId="123" totalsRowBorderDxfId="122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4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36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121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120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119" headerRowBorderDxfId="118" tableBorderDxfId="117" totalsRowBorderDxfId="116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28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20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115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114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113" headerRowBorderDxfId="112" tableBorderDxfId="111" totalsRowBorderDxfId="110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12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4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109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108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59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5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107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106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105" headerRowBorderDxfId="104" tableBorderDxfId="103" totalsRowBorderDxfId="102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43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35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101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100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99" headerRowBorderDxfId="98" tableBorderDxfId="97" totalsRowBorderDxfId="96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27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19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95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94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93" headerRowBorderDxfId="92" tableBorderDxfId="91" totalsRowBorderDxfId="90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11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89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88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58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50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87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86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85" headerRowBorderDxfId="84" tableBorderDxfId="83" totalsRowBorderDxfId="82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42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34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81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80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6" totalsRowShown="0">
  <autoFilter ref="R1:T6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1">
      <calculatedColumnFormula>Table6[[#This Row],[Think Time]]*$P$5/1000/60</calculatedColumnFormula>
    </tableColumn>
    <tableColumn id="3" xr3:uid="{9F104377-929D-4CA1-8022-5D02C13680D6}" name="Estimated Full Run Time (hours)" dataDxfId="237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79" headerRowBorderDxfId="78" tableBorderDxfId="77" totalsRowBorderDxfId="76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2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8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75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74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73" headerRowBorderDxfId="72" tableBorderDxfId="71" totalsRowBorderDxfId="70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10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2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9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68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AZ8" totalsRowShown="0">
  <autoFilter ref="A1:AZ8" xr:uid="{8FF0AB99-2334-42CE-ABF7-14A6AEB9D902}"/>
  <tableColumns count="52">
    <tableColumn id="1" xr3:uid="{CD10349B-4AB7-4535-B085-37444EE4435D}" name="battle"/>
    <tableColumn id="2" xr3:uid="{FDD4DF6D-DC8C-4C1A-A290-0D6D195CD0EA}" name="scenario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36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35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34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33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32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31" totalsRowDxfId="230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6" totalsRowShown="0">
  <autoFilter ref="U1:W6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0">
      <calculatedColumnFormula>Table641[[#This Row],[Think Time]]*$S$5/1000/60</calculatedColumnFormula>
    </tableColumn>
    <tableColumn id="3" xr3:uid="{0FA5B76A-E646-4973-9E9A-8A991294D912}" name="Estimated Full Run Time (hours)" dataDxfId="229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67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66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28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4" Type="http://schemas.openxmlformats.org/officeDocument/2006/relationships/table" Target="../tables/table3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4" Type="http://schemas.openxmlformats.org/officeDocument/2006/relationships/table" Target="../tables/table4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topLeftCell="A31" workbookViewId="0">
      <selection activeCell="A48" sqref="A48"/>
    </sheetView>
  </sheetViews>
  <sheetFormatPr defaultRowHeight="15" x14ac:dyDescent="0.25"/>
  <cols>
    <col min="1" max="1" width="38.42578125" bestFit="1" customWidth="1"/>
    <col min="2" max="2" width="10.7109375" bestFit="1" customWidth="1"/>
    <col min="3" max="3" width="11.42578125" bestFit="1" customWidth="1"/>
    <col min="4" max="4" width="14" bestFit="1" customWidth="1"/>
    <col min="5" max="5" width="13.7109375" bestFit="1" customWidth="1"/>
    <col min="6" max="6" width="13.28515625" bestFit="1" customWidth="1"/>
    <col min="7" max="7" width="18.42578125" bestFit="1" customWidth="1"/>
    <col min="8" max="8" width="19.140625" bestFit="1" customWidth="1"/>
    <col min="9" max="9" width="18" bestFit="1" customWidth="1"/>
    <col min="10" max="10" width="18.42578125" bestFit="1" customWidth="1"/>
    <col min="11" max="11" width="11.42578125" bestFit="1" customWidth="1"/>
    <col min="12" max="12" width="14" bestFit="1" customWidth="1"/>
    <col min="13" max="13" width="13.7109375" bestFit="1" customWidth="1"/>
    <col min="14" max="14" width="13.28515625" bestFit="1" customWidth="1"/>
    <col min="15" max="15" width="18.42578125" bestFit="1" customWidth="1"/>
    <col min="16" max="16" width="19.140625" bestFit="1" customWidth="1"/>
    <col min="17" max="17" width="19.42578125" bestFit="1" customWidth="1"/>
    <col min="18" max="18" width="18" bestFit="1" customWidth="1"/>
    <col min="19" max="19" width="11.42578125" bestFit="1" customWidth="1"/>
    <col min="20" max="20" width="12.140625" bestFit="1" customWidth="1"/>
    <col min="21" max="21" width="11.85546875" bestFit="1" customWidth="1"/>
    <col min="22" max="22" width="11.42578125" bestFit="1" customWidth="1"/>
    <col min="23" max="23" width="18.42578125" bestFit="1" customWidth="1"/>
    <col min="24" max="24" width="18.7109375" bestFit="1" customWidth="1"/>
    <col min="25" max="25" width="20.7109375" bestFit="1" customWidth="1"/>
    <col min="26" max="26" width="17.28515625" bestFit="1" customWidth="1"/>
    <col min="27" max="27" width="11.42578125" bestFit="1" customWidth="1"/>
    <col min="28" max="28" width="12.140625" bestFit="1" customWidth="1"/>
    <col min="29" max="29" width="11.85546875" bestFit="1" customWidth="1"/>
    <col min="30" max="30" width="11.42578125" bestFit="1" customWidth="1"/>
    <col min="31" max="31" width="24" bestFit="1" customWidth="1"/>
    <col min="32" max="32" width="19.140625" bestFit="1" customWidth="1"/>
    <col min="33" max="33" width="19.42578125" bestFit="1" customWidth="1"/>
    <col min="34" max="34" width="16.140625" bestFit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141</v>
      </c>
      <c r="AG1" t="s">
        <v>31</v>
      </c>
      <c r="AH1" t="s">
        <v>32</v>
      </c>
      <c r="AI1" t="s">
        <v>65</v>
      </c>
      <c r="AJ1" t="s">
        <v>33</v>
      </c>
    </row>
    <row r="2" spans="1:36" x14ac:dyDescent="0.25">
      <c r="A2" t="s">
        <v>84</v>
      </c>
      <c r="B2">
        <v>0</v>
      </c>
      <c r="C2" t="s">
        <v>54</v>
      </c>
      <c r="D2">
        <v>3</v>
      </c>
      <c r="E2">
        <v>1</v>
      </c>
      <c r="F2">
        <v>1</v>
      </c>
      <c r="G2" t="s">
        <v>55</v>
      </c>
      <c r="H2" t="s">
        <v>85</v>
      </c>
      <c r="K2" t="s">
        <v>57</v>
      </c>
      <c r="L2">
        <v>1</v>
      </c>
      <c r="N2">
        <v>1</v>
      </c>
      <c r="O2" t="s">
        <v>69</v>
      </c>
      <c r="S2" t="s">
        <v>49</v>
      </c>
      <c r="T2">
        <v>1</v>
      </c>
      <c r="V2">
        <v>1</v>
      </c>
      <c r="W2" t="s">
        <v>50</v>
      </c>
      <c r="X2" t="s">
        <v>86</v>
      </c>
      <c r="AA2" t="s">
        <v>34</v>
      </c>
      <c r="AB2">
        <v>1</v>
      </c>
      <c r="AD2">
        <v>2</v>
      </c>
      <c r="AE2" t="s">
        <v>47</v>
      </c>
      <c r="AF2" t="s">
        <v>36</v>
      </c>
      <c r="AI2">
        <v>6</v>
      </c>
      <c r="AJ2">
        <v>40</v>
      </c>
    </row>
    <row r="3" spans="1:36" x14ac:dyDescent="0.25">
      <c r="A3" t="s">
        <v>87</v>
      </c>
      <c r="B3">
        <v>0</v>
      </c>
      <c r="C3" t="s">
        <v>54</v>
      </c>
      <c r="D3">
        <v>2</v>
      </c>
      <c r="E3">
        <v>1</v>
      </c>
      <c r="F3">
        <v>2</v>
      </c>
      <c r="G3" t="s">
        <v>55</v>
      </c>
      <c r="H3" t="s">
        <v>56</v>
      </c>
      <c r="K3" t="s">
        <v>57</v>
      </c>
      <c r="L3">
        <v>1</v>
      </c>
      <c r="N3">
        <v>1</v>
      </c>
      <c r="O3" t="s">
        <v>69</v>
      </c>
      <c r="P3" t="s">
        <v>70</v>
      </c>
      <c r="Q3" t="s">
        <v>88</v>
      </c>
      <c r="S3" t="s">
        <v>49</v>
      </c>
      <c r="T3">
        <v>1</v>
      </c>
      <c r="V3">
        <v>1</v>
      </c>
      <c r="W3" t="s">
        <v>50</v>
      </c>
      <c r="X3" t="s">
        <v>86</v>
      </c>
      <c r="AA3" t="s">
        <v>44</v>
      </c>
      <c r="AB3">
        <v>1</v>
      </c>
      <c r="AD3">
        <v>2</v>
      </c>
      <c r="AE3" t="s">
        <v>74</v>
      </c>
      <c r="AF3" t="s">
        <v>75</v>
      </c>
      <c r="AI3">
        <v>8</v>
      </c>
      <c r="AJ3">
        <v>36</v>
      </c>
    </row>
    <row r="4" spans="1:36" x14ac:dyDescent="0.25">
      <c r="A4" t="s">
        <v>89</v>
      </c>
      <c r="B4">
        <v>0</v>
      </c>
      <c r="C4" t="s">
        <v>54</v>
      </c>
      <c r="D4">
        <v>3</v>
      </c>
      <c r="E4">
        <v>1</v>
      </c>
      <c r="F4">
        <v>1</v>
      </c>
      <c r="G4" t="s">
        <v>55</v>
      </c>
      <c r="H4" t="s">
        <v>56</v>
      </c>
      <c r="K4" t="s">
        <v>57</v>
      </c>
      <c r="L4">
        <v>1</v>
      </c>
      <c r="N4">
        <v>1</v>
      </c>
      <c r="O4" t="s">
        <v>69</v>
      </c>
      <c r="S4" t="s">
        <v>49</v>
      </c>
      <c r="T4">
        <v>1</v>
      </c>
      <c r="V4">
        <v>1</v>
      </c>
      <c r="W4" t="s">
        <v>50</v>
      </c>
      <c r="X4" t="s">
        <v>51</v>
      </c>
      <c r="Y4" t="s">
        <v>52</v>
      </c>
      <c r="AA4" t="s">
        <v>46</v>
      </c>
      <c r="AB4">
        <v>1</v>
      </c>
      <c r="AD4">
        <v>1</v>
      </c>
      <c r="AE4" t="s">
        <v>90</v>
      </c>
      <c r="AI4">
        <v>5</v>
      </c>
      <c r="AJ4">
        <v>37</v>
      </c>
    </row>
    <row r="5" spans="1:36" x14ac:dyDescent="0.25">
      <c r="A5" t="s">
        <v>91</v>
      </c>
      <c r="B5">
        <v>0</v>
      </c>
      <c r="C5" t="s">
        <v>54</v>
      </c>
      <c r="D5">
        <v>3</v>
      </c>
      <c r="E5">
        <v>1</v>
      </c>
      <c r="F5">
        <v>1</v>
      </c>
      <c r="G5" t="s">
        <v>55</v>
      </c>
      <c r="H5" t="s">
        <v>85</v>
      </c>
      <c r="K5" t="s">
        <v>57</v>
      </c>
      <c r="L5">
        <v>1</v>
      </c>
      <c r="N5">
        <v>1</v>
      </c>
      <c r="O5" t="s">
        <v>58</v>
      </c>
      <c r="P5" t="s">
        <v>70</v>
      </c>
      <c r="Q5" t="s">
        <v>92</v>
      </c>
      <c r="R5" t="s">
        <v>93</v>
      </c>
      <c r="S5" t="s">
        <v>49</v>
      </c>
      <c r="T5">
        <v>1</v>
      </c>
      <c r="V5">
        <v>1</v>
      </c>
      <c r="W5" t="s">
        <v>94</v>
      </c>
      <c r="X5" t="s">
        <v>86</v>
      </c>
      <c r="Y5" t="s">
        <v>95</v>
      </c>
      <c r="Z5" t="s">
        <v>53</v>
      </c>
      <c r="AA5" t="s">
        <v>64</v>
      </c>
      <c r="AB5">
        <v>1</v>
      </c>
      <c r="AD5">
        <v>1</v>
      </c>
      <c r="AE5" t="s">
        <v>73</v>
      </c>
      <c r="AF5" t="s">
        <v>96</v>
      </c>
      <c r="AI5">
        <v>10</v>
      </c>
      <c r="AJ5">
        <v>36</v>
      </c>
    </row>
    <row r="6" spans="1:36" x14ac:dyDescent="0.25">
      <c r="A6" s="4" t="s">
        <v>97</v>
      </c>
      <c r="B6">
        <v>0</v>
      </c>
      <c r="C6" t="s">
        <v>54</v>
      </c>
      <c r="D6">
        <v>3</v>
      </c>
      <c r="E6">
        <v>1</v>
      </c>
      <c r="F6">
        <v>1</v>
      </c>
      <c r="G6" t="s">
        <v>55</v>
      </c>
      <c r="K6" t="s">
        <v>57</v>
      </c>
      <c r="L6">
        <v>1</v>
      </c>
      <c r="N6">
        <v>1</v>
      </c>
      <c r="O6" t="s">
        <v>69</v>
      </c>
      <c r="P6" t="s">
        <v>70</v>
      </c>
      <c r="S6" t="s">
        <v>49</v>
      </c>
      <c r="T6">
        <v>1</v>
      </c>
      <c r="V6">
        <v>1</v>
      </c>
      <c r="W6" t="s">
        <v>50</v>
      </c>
      <c r="AA6" t="s">
        <v>39</v>
      </c>
      <c r="AB6">
        <v>1</v>
      </c>
      <c r="AC6">
        <v>1</v>
      </c>
      <c r="AD6">
        <v>2</v>
      </c>
      <c r="AE6" t="s">
        <v>68</v>
      </c>
      <c r="AF6" t="s">
        <v>41</v>
      </c>
      <c r="AI6">
        <v>5</v>
      </c>
      <c r="AJ6">
        <v>30</v>
      </c>
    </row>
    <row r="7" spans="1:36" x14ac:dyDescent="0.25">
      <c r="A7" t="s">
        <v>98</v>
      </c>
      <c r="B7">
        <v>0</v>
      </c>
      <c r="C7" t="s">
        <v>34</v>
      </c>
      <c r="D7">
        <v>1</v>
      </c>
      <c r="F7">
        <v>1</v>
      </c>
      <c r="G7" t="s">
        <v>47</v>
      </c>
      <c r="H7" t="s">
        <v>36</v>
      </c>
      <c r="K7" t="s">
        <v>44</v>
      </c>
      <c r="L7">
        <v>1</v>
      </c>
      <c r="N7">
        <v>1</v>
      </c>
      <c r="O7" t="s">
        <v>74</v>
      </c>
      <c r="P7" t="s">
        <v>75</v>
      </c>
      <c r="Q7" t="s">
        <v>76</v>
      </c>
      <c r="S7" t="s">
        <v>54</v>
      </c>
      <c r="T7">
        <v>1</v>
      </c>
      <c r="U7">
        <v>1</v>
      </c>
      <c r="V7">
        <v>1</v>
      </c>
      <c r="W7" t="s">
        <v>55</v>
      </c>
      <c r="X7" t="s">
        <v>85</v>
      </c>
      <c r="AA7" t="s">
        <v>57</v>
      </c>
      <c r="AB7">
        <v>1</v>
      </c>
      <c r="AD7">
        <v>1</v>
      </c>
      <c r="AE7" t="s">
        <v>69</v>
      </c>
      <c r="AF7" t="s">
        <v>70</v>
      </c>
      <c r="AI7">
        <v>5</v>
      </c>
      <c r="AJ7">
        <v>30</v>
      </c>
    </row>
    <row r="8" spans="1:36" x14ac:dyDescent="0.25">
      <c r="A8" t="s">
        <v>99</v>
      </c>
      <c r="B8">
        <v>0</v>
      </c>
      <c r="C8" t="s">
        <v>34</v>
      </c>
      <c r="D8">
        <v>1</v>
      </c>
      <c r="F8">
        <v>1</v>
      </c>
      <c r="G8" t="s">
        <v>66</v>
      </c>
      <c r="H8" t="s">
        <v>36</v>
      </c>
      <c r="I8" t="s">
        <v>37</v>
      </c>
      <c r="K8" t="s">
        <v>46</v>
      </c>
      <c r="L8">
        <v>1</v>
      </c>
      <c r="N8">
        <v>1</v>
      </c>
      <c r="O8" t="s">
        <v>48</v>
      </c>
      <c r="P8" t="s">
        <v>100</v>
      </c>
      <c r="Q8" t="s">
        <v>101</v>
      </c>
      <c r="R8" t="s">
        <v>102</v>
      </c>
      <c r="S8" t="s">
        <v>54</v>
      </c>
      <c r="T8">
        <v>1</v>
      </c>
      <c r="U8">
        <v>1</v>
      </c>
      <c r="V8">
        <v>1</v>
      </c>
      <c r="W8" t="s">
        <v>55</v>
      </c>
      <c r="X8" t="s">
        <v>85</v>
      </c>
      <c r="AA8" t="s">
        <v>57</v>
      </c>
      <c r="AB8">
        <v>1</v>
      </c>
      <c r="AD8">
        <v>2</v>
      </c>
      <c r="AE8" t="s">
        <v>69</v>
      </c>
      <c r="AF8" t="s">
        <v>70</v>
      </c>
      <c r="AI8">
        <v>8</v>
      </c>
      <c r="AJ8">
        <v>35</v>
      </c>
    </row>
    <row r="9" spans="1:36" x14ac:dyDescent="0.25">
      <c r="A9" t="s">
        <v>103</v>
      </c>
      <c r="B9">
        <v>0</v>
      </c>
      <c r="C9" t="s">
        <v>54</v>
      </c>
      <c r="D9">
        <v>2</v>
      </c>
      <c r="E9">
        <v>1</v>
      </c>
      <c r="F9">
        <v>1</v>
      </c>
      <c r="G9" t="s">
        <v>55</v>
      </c>
      <c r="K9" t="s">
        <v>57</v>
      </c>
      <c r="L9">
        <v>1</v>
      </c>
      <c r="N9">
        <v>1</v>
      </c>
      <c r="O9" t="s">
        <v>69</v>
      </c>
      <c r="S9" t="s">
        <v>34</v>
      </c>
      <c r="T9">
        <v>1</v>
      </c>
      <c r="V9">
        <v>1</v>
      </c>
      <c r="W9" t="s">
        <v>66</v>
      </c>
      <c r="X9" t="s">
        <v>36</v>
      </c>
      <c r="AA9" t="s">
        <v>64</v>
      </c>
      <c r="AB9">
        <v>1</v>
      </c>
      <c r="AD9">
        <v>1</v>
      </c>
      <c r="AE9" t="s">
        <v>73</v>
      </c>
      <c r="AF9" t="s">
        <v>104</v>
      </c>
      <c r="AI9">
        <v>3</v>
      </c>
      <c r="AJ9">
        <v>28</v>
      </c>
    </row>
    <row r="10" spans="1:36" x14ac:dyDescent="0.25">
      <c r="A10" t="s">
        <v>105</v>
      </c>
      <c r="B10">
        <v>0</v>
      </c>
      <c r="C10" t="s">
        <v>54</v>
      </c>
      <c r="D10">
        <v>2</v>
      </c>
      <c r="E10">
        <v>1</v>
      </c>
      <c r="F10">
        <v>1</v>
      </c>
      <c r="G10" t="s">
        <v>55</v>
      </c>
      <c r="H10" t="s">
        <v>85</v>
      </c>
      <c r="K10" t="s">
        <v>57</v>
      </c>
      <c r="L10">
        <v>1</v>
      </c>
      <c r="N10">
        <v>2</v>
      </c>
      <c r="O10" t="s">
        <v>69</v>
      </c>
      <c r="S10" t="s">
        <v>34</v>
      </c>
      <c r="T10">
        <v>1</v>
      </c>
      <c r="V10">
        <v>1</v>
      </c>
      <c r="W10" t="s">
        <v>47</v>
      </c>
      <c r="X10" t="s">
        <v>36</v>
      </c>
      <c r="AA10" t="s">
        <v>39</v>
      </c>
      <c r="AB10">
        <v>2</v>
      </c>
      <c r="AC10">
        <v>1</v>
      </c>
      <c r="AD10">
        <v>1</v>
      </c>
      <c r="AE10" t="s">
        <v>68</v>
      </c>
      <c r="AF10" t="s">
        <v>106</v>
      </c>
      <c r="AI10">
        <v>6</v>
      </c>
      <c r="AJ10">
        <v>35</v>
      </c>
    </row>
    <row r="11" spans="1:36" x14ac:dyDescent="0.25">
      <c r="A11" t="s">
        <v>107</v>
      </c>
      <c r="B11">
        <v>0</v>
      </c>
      <c r="C11" t="s">
        <v>54</v>
      </c>
      <c r="D11">
        <v>2</v>
      </c>
      <c r="E11">
        <v>1</v>
      </c>
      <c r="F11">
        <v>2</v>
      </c>
      <c r="G11" t="s">
        <v>55</v>
      </c>
      <c r="K11" t="s">
        <v>57</v>
      </c>
      <c r="L11">
        <v>1</v>
      </c>
      <c r="N11">
        <v>2</v>
      </c>
      <c r="O11" t="s">
        <v>69</v>
      </c>
      <c r="S11" t="s">
        <v>44</v>
      </c>
      <c r="T11">
        <v>1</v>
      </c>
      <c r="V11">
        <v>1</v>
      </c>
      <c r="W11" t="s">
        <v>74</v>
      </c>
      <c r="X11" t="s">
        <v>75</v>
      </c>
      <c r="AA11" t="s">
        <v>46</v>
      </c>
      <c r="AB11">
        <v>1</v>
      </c>
      <c r="AD11">
        <v>1</v>
      </c>
      <c r="AE11" t="s">
        <v>48</v>
      </c>
      <c r="AF11" t="s">
        <v>77</v>
      </c>
      <c r="AI11">
        <v>5</v>
      </c>
      <c r="AJ11">
        <v>29</v>
      </c>
    </row>
    <row r="12" spans="1:36" x14ac:dyDescent="0.25">
      <c r="A12" t="s">
        <v>108</v>
      </c>
      <c r="B12">
        <v>0</v>
      </c>
      <c r="C12" t="s">
        <v>54</v>
      </c>
      <c r="D12">
        <v>2</v>
      </c>
      <c r="E12">
        <v>2</v>
      </c>
      <c r="F12">
        <v>1</v>
      </c>
      <c r="G12" t="s">
        <v>55</v>
      </c>
      <c r="H12" t="s">
        <v>85</v>
      </c>
      <c r="I12" t="s">
        <v>109</v>
      </c>
      <c r="J12" t="s">
        <v>110</v>
      </c>
      <c r="K12" t="s">
        <v>57</v>
      </c>
      <c r="L12">
        <v>1</v>
      </c>
      <c r="N12">
        <v>1</v>
      </c>
      <c r="O12" t="s">
        <v>58</v>
      </c>
      <c r="S12" t="s">
        <v>44</v>
      </c>
      <c r="T12">
        <v>1</v>
      </c>
      <c r="V12">
        <v>3</v>
      </c>
      <c r="W12" t="s">
        <v>74</v>
      </c>
      <c r="X12" t="s">
        <v>111</v>
      </c>
      <c r="Y12" t="s">
        <v>112</v>
      </c>
      <c r="Z12" t="s">
        <v>113</v>
      </c>
      <c r="AA12" t="s">
        <v>64</v>
      </c>
      <c r="AB12">
        <v>1</v>
      </c>
      <c r="AD12">
        <v>1</v>
      </c>
      <c r="AE12" t="s">
        <v>73</v>
      </c>
      <c r="AI12">
        <v>10</v>
      </c>
      <c r="AJ12">
        <v>60</v>
      </c>
    </row>
    <row r="13" spans="1:36" x14ac:dyDescent="0.25">
      <c r="A13" s="4" t="s">
        <v>114</v>
      </c>
      <c r="B13">
        <v>0</v>
      </c>
      <c r="C13" t="s">
        <v>54</v>
      </c>
      <c r="D13">
        <v>3</v>
      </c>
      <c r="E13">
        <v>1</v>
      </c>
      <c r="F13">
        <v>1</v>
      </c>
      <c r="G13" t="s">
        <v>55</v>
      </c>
      <c r="H13" t="s">
        <v>85</v>
      </c>
      <c r="K13" t="s">
        <v>57</v>
      </c>
      <c r="L13">
        <v>1</v>
      </c>
      <c r="N13">
        <v>1</v>
      </c>
      <c r="O13" t="s">
        <v>69</v>
      </c>
      <c r="S13" t="s">
        <v>44</v>
      </c>
      <c r="T13">
        <v>1</v>
      </c>
      <c r="V13">
        <v>1</v>
      </c>
      <c r="W13" t="s">
        <v>74</v>
      </c>
      <c r="X13" t="s">
        <v>75</v>
      </c>
      <c r="AA13" t="s">
        <v>39</v>
      </c>
      <c r="AB13">
        <v>2</v>
      </c>
      <c r="AC13">
        <v>1</v>
      </c>
      <c r="AD13">
        <v>2</v>
      </c>
      <c r="AE13" t="s">
        <v>68</v>
      </c>
      <c r="AF13" t="s">
        <v>41</v>
      </c>
      <c r="AI13">
        <v>7</v>
      </c>
      <c r="AJ13">
        <v>34</v>
      </c>
    </row>
    <row r="14" spans="1:36" x14ac:dyDescent="0.25">
      <c r="A14" t="s">
        <v>115</v>
      </c>
      <c r="B14">
        <v>0</v>
      </c>
      <c r="C14" t="s">
        <v>54</v>
      </c>
      <c r="D14">
        <v>3</v>
      </c>
      <c r="E14">
        <v>1</v>
      </c>
      <c r="F14">
        <v>1</v>
      </c>
      <c r="G14" t="s">
        <v>55</v>
      </c>
      <c r="H14" t="s">
        <v>85</v>
      </c>
      <c r="K14" t="s">
        <v>57</v>
      </c>
      <c r="L14">
        <v>1</v>
      </c>
      <c r="N14">
        <v>1</v>
      </c>
      <c r="O14" t="s">
        <v>69</v>
      </c>
      <c r="S14" t="s">
        <v>46</v>
      </c>
      <c r="T14">
        <v>1</v>
      </c>
      <c r="V14">
        <v>1</v>
      </c>
      <c r="W14" t="s">
        <v>48</v>
      </c>
      <c r="X14" t="s">
        <v>77</v>
      </c>
      <c r="Y14" t="s">
        <v>116</v>
      </c>
      <c r="AA14" t="s">
        <v>64</v>
      </c>
      <c r="AB14">
        <v>1</v>
      </c>
      <c r="AD14">
        <v>1</v>
      </c>
      <c r="AE14" t="s">
        <v>73</v>
      </c>
      <c r="AI14">
        <v>5</v>
      </c>
      <c r="AJ14">
        <v>29</v>
      </c>
    </row>
    <row r="15" spans="1:36" x14ac:dyDescent="0.25">
      <c r="A15" t="s">
        <v>117</v>
      </c>
      <c r="B15">
        <v>0</v>
      </c>
      <c r="C15" t="s">
        <v>54</v>
      </c>
      <c r="D15">
        <v>1</v>
      </c>
      <c r="E15">
        <v>1</v>
      </c>
      <c r="F15">
        <v>1</v>
      </c>
      <c r="G15" t="s">
        <v>55</v>
      </c>
      <c r="K15" t="s">
        <v>57</v>
      </c>
      <c r="L15">
        <v>1</v>
      </c>
      <c r="N15">
        <v>1</v>
      </c>
      <c r="O15" t="s">
        <v>69</v>
      </c>
      <c r="P15" t="s">
        <v>70</v>
      </c>
      <c r="Q15" t="s">
        <v>92</v>
      </c>
      <c r="S15" t="s">
        <v>46</v>
      </c>
      <c r="T15">
        <v>1</v>
      </c>
      <c r="V15">
        <v>1</v>
      </c>
      <c r="W15" t="s">
        <v>90</v>
      </c>
      <c r="X15" t="s">
        <v>77</v>
      </c>
      <c r="AA15" t="s">
        <v>39</v>
      </c>
      <c r="AB15">
        <v>1</v>
      </c>
      <c r="AC15">
        <v>1</v>
      </c>
      <c r="AD15">
        <v>1</v>
      </c>
      <c r="AE15" t="s">
        <v>68</v>
      </c>
      <c r="AI15">
        <v>3</v>
      </c>
      <c r="AJ15">
        <v>26</v>
      </c>
    </row>
    <row r="16" spans="1:36" x14ac:dyDescent="0.25">
      <c r="A16" t="s">
        <v>118</v>
      </c>
      <c r="B16">
        <v>0</v>
      </c>
      <c r="C16" t="s">
        <v>54</v>
      </c>
      <c r="D16">
        <v>2</v>
      </c>
      <c r="E16">
        <v>1</v>
      </c>
      <c r="F16">
        <v>1</v>
      </c>
      <c r="G16" t="s">
        <v>55</v>
      </c>
      <c r="H16" t="s">
        <v>56</v>
      </c>
      <c r="K16" t="s">
        <v>57</v>
      </c>
      <c r="L16">
        <v>1</v>
      </c>
      <c r="N16">
        <v>2</v>
      </c>
      <c r="O16" t="s">
        <v>69</v>
      </c>
      <c r="S16" t="s">
        <v>64</v>
      </c>
      <c r="T16">
        <v>1</v>
      </c>
      <c r="V16">
        <v>2</v>
      </c>
      <c r="W16" t="s">
        <v>119</v>
      </c>
      <c r="X16" t="s">
        <v>96</v>
      </c>
      <c r="Y16" t="s">
        <v>120</v>
      </c>
      <c r="AA16" t="s">
        <v>39</v>
      </c>
      <c r="AB16">
        <v>1</v>
      </c>
      <c r="AC16">
        <v>3</v>
      </c>
      <c r="AD16">
        <v>1</v>
      </c>
      <c r="AE16" t="s">
        <v>68</v>
      </c>
      <c r="AF16" t="s">
        <v>41</v>
      </c>
      <c r="AI16">
        <v>9</v>
      </c>
      <c r="AJ16">
        <v>43</v>
      </c>
    </row>
    <row r="17" spans="1:36" x14ac:dyDescent="0.25">
      <c r="A17" t="s">
        <v>121</v>
      </c>
      <c r="B17">
        <v>0</v>
      </c>
      <c r="C17" t="s">
        <v>57</v>
      </c>
      <c r="D17">
        <v>1</v>
      </c>
      <c r="F17">
        <v>1</v>
      </c>
      <c r="G17" t="s">
        <v>69</v>
      </c>
      <c r="H17" t="s">
        <v>70</v>
      </c>
      <c r="I17" t="s">
        <v>92</v>
      </c>
      <c r="K17" t="s">
        <v>34</v>
      </c>
      <c r="L17">
        <v>1</v>
      </c>
      <c r="N17">
        <v>1</v>
      </c>
      <c r="O17" t="s">
        <v>66</v>
      </c>
      <c r="P17" t="s">
        <v>36</v>
      </c>
      <c r="Q17" t="s">
        <v>37</v>
      </c>
      <c r="S17" t="s">
        <v>54</v>
      </c>
      <c r="T17">
        <v>1</v>
      </c>
      <c r="U17">
        <v>1</v>
      </c>
      <c r="V17">
        <v>2</v>
      </c>
      <c r="W17" t="s">
        <v>55</v>
      </c>
      <c r="AA17" t="s">
        <v>49</v>
      </c>
      <c r="AB17">
        <v>1</v>
      </c>
      <c r="AD17">
        <v>1</v>
      </c>
      <c r="AE17" t="s">
        <v>50</v>
      </c>
      <c r="AF17" t="s">
        <v>72</v>
      </c>
      <c r="AI17">
        <v>6</v>
      </c>
      <c r="AJ17">
        <v>28</v>
      </c>
    </row>
    <row r="18" spans="1:36" x14ac:dyDescent="0.25">
      <c r="A18" t="s">
        <v>122</v>
      </c>
      <c r="B18">
        <v>0</v>
      </c>
      <c r="C18" t="s">
        <v>54</v>
      </c>
      <c r="D18">
        <v>3</v>
      </c>
      <c r="E18">
        <v>1</v>
      </c>
      <c r="F18">
        <v>1</v>
      </c>
      <c r="G18" t="s">
        <v>55</v>
      </c>
      <c r="H18" t="s">
        <v>85</v>
      </c>
      <c r="I18" t="s">
        <v>123</v>
      </c>
      <c r="J18" t="s">
        <v>110</v>
      </c>
      <c r="K18" t="s">
        <v>49</v>
      </c>
      <c r="L18">
        <v>1</v>
      </c>
      <c r="N18">
        <v>1</v>
      </c>
      <c r="O18" t="s">
        <v>50</v>
      </c>
      <c r="S18" t="s">
        <v>57</v>
      </c>
      <c r="T18">
        <v>1</v>
      </c>
      <c r="V18">
        <v>2</v>
      </c>
      <c r="W18" t="s">
        <v>69</v>
      </c>
      <c r="AA18" t="s">
        <v>44</v>
      </c>
      <c r="AB18">
        <v>1</v>
      </c>
      <c r="AD18">
        <v>1</v>
      </c>
      <c r="AE18" t="s">
        <v>74</v>
      </c>
      <c r="AF18" t="s">
        <v>75</v>
      </c>
      <c r="AI18">
        <v>7</v>
      </c>
      <c r="AJ18">
        <v>47</v>
      </c>
    </row>
    <row r="19" spans="1:36" x14ac:dyDescent="0.25">
      <c r="A19" t="s">
        <v>130</v>
      </c>
      <c r="B19">
        <v>0</v>
      </c>
      <c r="C19" t="s">
        <v>54</v>
      </c>
      <c r="D19">
        <v>2</v>
      </c>
      <c r="E19">
        <v>1</v>
      </c>
      <c r="F19">
        <v>1</v>
      </c>
      <c r="G19" t="s">
        <v>55</v>
      </c>
      <c r="H19" t="s">
        <v>85</v>
      </c>
      <c r="K19" t="s">
        <v>49</v>
      </c>
      <c r="L19">
        <v>1</v>
      </c>
      <c r="N19">
        <v>1</v>
      </c>
      <c r="O19" t="s">
        <v>50</v>
      </c>
      <c r="P19" t="s">
        <v>72</v>
      </c>
      <c r="S19" t="s">
        <v>57</v>
      </c>
      <c r="T19">
        <v>1</v>
      </c>
      <c r="V19">
        <v>1</v>
      </c>
      <c r="W19" t="s">
        <v>69</v>
      </c>
      <c r="AA19" t="s">
        <v>46</v>
      </c>
      <c r="AB19">
        <v>1</v>
      </c>
      <c r="AD19">
        <v>1</v>
      </c>
      <c r="AE19" t="s">
        <v>48</v>
      </c>
      <c r="AI19">
        <v>3</v>
      </c>
      <c r="AJ19">
        <v>25</v>
      </c>
    </row>
    <row r="20" spans="1:36" x14ac:dyDescent="0.25">
      <c r="A20" t="s">
        <v>179</v>
      </c>
      <c r="B20">
        <v>0</v>
      </c>
      <c r="C20" t="s">
        <v>54</v>
      </c>
      <c r="D20">
        <v>2</v>
      </c>
      <c r="E20">
        <v>1</v>
      </c>
      <c r="F20">
        <v>1</v>
      </c>
      <c r="G20" t="s">
        <v>55</v>
      </c>
      <c r="H20" t="s">
        <v>56</v>
      </c>
      <c r="K20" t="s">
        <v>49</v>
      </c>
      <c r="L20">
        <v>1</v>
      </c>
      <c r="N20">
        <v>1</v>
      </c>
      <c r="O20" t="s">
        <v>50</v>
      </c>
      <c r="P20" t="s">
        <v>51</v>
      </c>
      <c r="Q20" t="s">
        <v>52</v>
      </c>
      <c r="S20" t="s">
        <v>57</v>
      </c>
      <c r="T20">
        <v>1</v>
      </c>
      <c r="V20">
        <v>1</v>
      </c>
      <c r="W20" t="s">
        <v>69</v>
      </c>
      <c r="X20" t="s">
        <v>70</v>
      </c>
      <c r="AA20" t="s">
        <v>64</v>
      </c>
      <c r="AB20">
        <v>1</v>
      </c>
      <c r="AD20">
        <v>1</v>
      </c>
      <c r="AE20" t="s">
        <v>73</v>
      </c>
      <c r="AI20">
        <v>5</v>
      </c>
      <c r="AJ20">
        <v>34</v>
      </c>
    </row>
    <row r="21" spans="1:36" x14ac:dyDescent="0.25">
      <c r="A21" t="s">
        <v>180</v>
      </c>
      <c r="B21">
        <v>0</v>
      </c>
      <c r="C21" t="s">
        <v>57</v>
      </c>
      <c r="D21">
        <v>1</v>
      </c>
      <c r="F21">
        <v>1</v>
      </c>
      <c r="G21" t="s">
        <v>142</v>
      </c>
      <c r="H21" t="s">
        <v>70</v>
      </c>
      <c r="K21" t="s">
        <v>39</v>
      </c>
      <c r="L21">
        <v>3</v>
      </c>
      <c r="M21">
        <v>1</v>
      </c>
      <c r="N21">
        <v>1</v>
      </c>
      <c r="O21" t="s">
        <v>174</v>
      </c>
      <c r="S21" t="s">
        <v>54</v>
      </c>
      <c r="T21">
        <v>2</v>
      </c>
      <c r="U21">
        <v>1</v>
      </c>
      <c r="V21">
        <v>1</v>
      </c>
      <c r="W21" t="s">
        <v>55</v>
      </c>
      <c r="AA21" t="s">
        <v>49</v>
      </c>
      <c r="AB21">
        <v>1</v>
      </c>
      <c r="AD21">
        <v>1</v>
      </c>
      <c r="AE21" t="s">
        <v>50</v>
      </c>
      <c r="AF21" t="s">
        <v>51</v>
      </c>
      <c r="AI21">
        <v>5</v>
      </c>
      <c r="AJ21">
        <v>30</v>
      </c>
    </row>
    <row r="22" spans="1:36" x14ac:dyDescent="0.25">
      <c r="A22" t="s">
        <v>181</v>
      </c>
      <c r="B22">
        <v>0</v>
      </c>
      <c r="C22" t="s">
        <v>34</v>
      </c>
      <c r="D22">
        <v>1</v>
      </c>
      <c r="F22">
        <v>1</v>
      </c>
      <c r="G22" t="s">
        <v>47</v>
      </c>
      <c r="H22" t="s">
        <v>36</v>
      </c>
      <c r="K22" t="s">
        <v>44</v>
      </c>
      <c r="L22">
        <v>1</v>
      </c>
      <c r="N22">
        <v>1</v>
      </c>
      <c r="O22" t="s">
        <v>74</v>
      </c>
      <c r="P22" t="s">
        <v>75</v>
      </c>
      <c r="S22" t="s">
        <v>54</v>
      </c>
      <c r="T22">
        <v>1</v>
      </c>
      <c r="U22">
        <v>1</v>
      </c>
      <c r="V22">
        <v>2</v>
      </c>
      <c r="W22" t="s">
        <v>55</v>
      </c>
      <c r="AA22" t="s">
        <v>49</v>
      </c>
      <c r="AB22">
        <v>1</v>
      </c>
      <c r="AD22">
        <v>1</v>
      </c>
      <c r="AE22" t="s">
        <v>50</v>
      </c>
      <c r="AF22" t="s">
        <v>86</v>
      </c>
      <c r="AI22">
        <v>4</v>
      </c>
      <c r="AJ22">
        <v>25</v>
      </c>
    </row>
    <row r="23" spans="1:36" x14ac:dyDescent="0.25">
      <c r="A23" t="s">
        <v>182</v>
      </c>
      <c r="B23">
        <v>0</v>
      </c>
      <c r="C23" t="s">
        <v>34</v>
      </c>
      <c r="D23">
        <v>1</v>
      </c>
      <c r="F23">
        <v>1</v>
      </c>
      <c r="G23" t="s">
        <v>47</v>
      </c>
      <c r="H23" t="s">
        <v>36</v>
      </c>
      <c r="K23" t="s">
        <v>46</v>
      </c>
      <c r="L23">
        <v>1</v>
      </c>
      <c r="N23">
        <v>1</v>
      </c>
      <c r="O23" t="s">
        <v>90</v>
      </c>
      <c r="P23" t="s">
        <v>77</v>
      </c>
      <c r="Q23" t="s">
        <v>101</v>
      </c>
      <c r="S23" t="s">
        <v>54</v>
      </c>
      <c r="T23">
        <v>1</v>
      </c>
      <c r="U23">
        <v>1</v>
      </c>
      <c r="V23">
        <v>1</v>
      </c>
      <c r="W23" t="s">
        <v>55</v>
      </c>
      <c r="AA23" t="s">
        <v>49</v>
      </c>
      <c r="AB23">
        <v>1</v>
      </c>
      <c r="AD23">
        <v>1</v>
      </c>
      <c r="AE23" t="s">
        <v>94</v>
      </c>
      <c r="AF23" t="s">
        <v>72</v>
      </c>
      <c r="AI23">
        <v>4</v>
      </c>
      <c r="AJ23">
        <v>28</v>
      </c>
    </row>
    <row r="24" spans="1:36" x14ac:dyDescent="0.25">
      <c r="A24" t="s">
        <v>201</v>
      </c>
      <c r="B24">
        <v>0</v>
      </c>
      <c r="C24" t="s">
        <v>54</v>
      </c>
      <c r="D24">
        <v>2</v>
      </c>
      <c r="E24">
        <v>1</v>
      </c>
      <c r="F24">
        <v>1</v>
      </c>
      <c r="G24" t="s">
        <v>55</v>
      </c>
      <c r="H24" t="s">
        <v>85</v>
      </c>
      <c r="K24" t="s">
        <v>49</v>
      </c>
      <c r="L24">
        <v>1</v>
      </c>
      <c r="N24">
        <v>1</v>
      </c>
      <c r="O24" t="s">
        <v>50</v>
      </c>
      <c r="P24" t="s">
        <v>72</v>
      </c>
      <c r="Q24" t="s">
        <v>149</v>
      </c>
      <c r="S24" t="s">
        <v>34</v>
      </c>
      <c r="T24">
        <v>1</v>
      </c>
      <c r="V24">
        <v>1</v>
      </c>
      <c r="W24" t="s">
        <v>66</v>
      </c>
      <c r="AA24" t="s">
        <v>64</v>
      </c>
      <c r="AB24">
        <v>1</v>
      </c>
      <c r="AD24">
        <v>1</v>
      </c>
      <c r="AE24" t="s">
        <v>73</v>
      </c>
      <c r="AI24">
        <v>4</v>
      </c>
      <c r="AJ24">
        <v>25</v>
      </c>
    </row>
    <row r="25" spans="1:36" x14ac:dyDescent="0.25">
      <c r="A25" t="s">
        <v>202</v>
      </c>
      <c r="B25">
        <v>0</v>
      </c>
      <c r="C25" t="s">
        <v>34</v>
      </c>
      <c r="D25">
        <v>1</v>
      </c>
      <c r="F25">
        <v>1</v>
      </c>
      <c r="G25" t="s">
        <v>47</v>
      </c>
      <c r="H25" t="s">
        <v>36</v>
      </c>
      <c r="K25" t="s">
        <v>39</v>
      </c>
      <c r="L25">
        <v>3</v>
      </c>
      <c r="M25">
        <v>1</v>
      </c>
      <c r="N25">
        <v>1</v>
      </c>
      <c r="O25" t="s">
        <v>174</v>
      </c>
      <c r="P25" t="s">
        <v>41</v>
      </c>
      <c r="S25" t="s">
        <v>54</v>
      </c>
      <c r="T25">
        <v>2</v>
      </c>
      <c r="U25">
        <v>1</v>
      </c>
      <c r="V25">
        <v>1</v>
      </c>
      <c r="W25" t="s">
        <v>55</v>
      </c>
      <c r="X25" t="s">
        <v>85</v>
      </c>
      <c r="AA25" t="s">
        <v>49</v>
      </c>
      <c r="AB25">
        <v>1</v>
      </c>
      <c r="AD25">
        <v>2</v>
      </c>
      <c r="AE25" t="s">
        <v>50</v>
      </c>
      <c r="AI25">
        <v>7</v>
      </c>
      <c r="AJ25">
        <v>23</v>
      </c>
    </row>
    <row r="26" spans="1:36" x14ac:dyDescent="0.25">
      <c r="A26" t="s">
        <v>203</v>
      </c>
      <c r="B26">
        <v>0</v>
      </c>
      <c r="C26" t="s">
        <v>54</v>
      </c>
      <c r="D26">
        <v>2</v>
      </c>
      <c r="E26">
        <v>2</v>
      </c>
      <c r="F26">
        <v>1</v>
      </c>
      <c r="G26" t="s">
        <v>55</v>
      </c>
      <c r="K26" t="s">
        <v>49</v>
      </c>
      <c r="L26">
        <v>1</v>
      </c>
      <c r="N26">
        <v>1</v>
      </c>
      <c r="O26" t="s">
        <v>50</v>
      </c>
      <c r="P26" t="s">
        <v>72</v>
      </c>
      <c r="Q26" t="s">
        <v>52</v>
      </c>
      <c r="S26" t="s">
        <v>44</v>
      </c>
      <c r="T26">
        <v>1</v>
      </c>
      <c r="V26">
        <v>1</v>
      </c>
      <c r="W26" t="s">
        <v>74</v>
      </c>
      <c r="X26" t="s">
        <v>75</v>
      </c>
      <c r="Y26" t="s">
        <v>159</v>
      </c>
      <c r="Z26" t="s">
        <v>113</v>
      </c>
      <c r="AA26" t="s">
        <v>46</v>
      </c>
      <c r="AB26">
        <v>1</v>
      </c>
      <c r="AD26">
        <v>1</v>
      </c>
      <c r="AE26" t="s">
        <v>48</v>
      </c>
      <c r="AI26">
        <v>7</v>
      </c>
      <c r="AJ26">
        <v>24</v>
      </c>
    </row>
    <row r="27" spans="1:36" x14ac:dyDescent="0.25">
      <c r="A27" t="s">
        <v>204</v>
      </c>
      <c r="B27">
        <v>0</v>
      </c>
      <c r="C27" t="s">
        <v>54</v>
      </c>
      <c r="D27">
        <v>2</v>
      </c>
      <c r="E27">
        <v>1</v>
      </c>
      <c r="F27">
        <v>1</v>
      </c>
      <c r="G27" t="s">
        <v>55</v>
      </c>
      <c r="H27" t="s">
        <v>85</v>
      </c>
      <c r="K27" t="s">
        <v>49</v>
      </c>
      <c r="L27">
        <v>1</v>
      </c>
      <c r="N27">
        <v>1</v>
      </c>
      <c r="O27" t="s">
        <v>50</v>
      </c>
      <c r="P27" t="s">
        <v>72</v>
      </c>
      <c r="S27" t="s">
        <v>44</v>
      </c>
      <c r="T27">
        <v>1</v>
      </c>
      <c r="V27">
        <v>2</v>
      </c>
      <c r="W27" t="s">
        <v>74</v>
      </c>
      <c r="X27" t="s">
        <v>75</v>
      </c>
      <c r="AA27" t="s">
        <v>64</v>
      </c>
      <c r="AB27">
        <v>1</v>
      </c>
      <c r="AD27">
        <v>1</v>
      </c>
      <c r="AE27" t="s">
        <v>73</v>
      </c>
      <c r="AI27">
        <v>5</v>
      </c>
      <c r="AJ27">
        <v>32</v>
      </c>
    </row>
    <row r="28" spans="1:36" x14ac:dyDescent="0.25">
      <c r="A28" t="s">
        <v>205</v>
      </c>
      <c r="B28">
        <v>0</v>
      </c>
      <c r="C28" t="s">
        <v>54</v>
      </c>
      <c r="D28">
        <v>3</v>
      </c>
      <c r="E28">
        <v>1</v>
      </c>
      <c r="F28">
        <v>1</v>
      </c>
      <c r="G28" t="s">
        <v>55</v>
      </c>
      <c r="H28" t="s">
        <v>56</v>
      </c>
      <c r="K28" t="s">
        <v>49</v>
      </c>
      <c r="L28">
        <v>1</v>
      </c>
      <c r="N28">
        <v>1</v>
      </c>
      <c r="O28" t="s">
        <v>50</v>
      </c>
      <c r="P28" t="s">
        <v>72</v>
      </c>
      <c r="S28" t="s">
        <v>44</v>
      </c>
      <c r="T28">
        <v>1</v>
      </c>
      <c r="V28">
        <v>1</v>
      </c>
      <c r="W28" t="s">
        <v>74</v>
      </c>
      <c r="AA28" t="s">
        <v>39</v>
      </c>
      <c r="AB28">
        <v>1</v>
      </c>
      <c r="AC28">
        <v>1</v>
      </c>
      <c r="AD28">
        <v>1</v>
      </c>
      <c r="AE28" t="s">
        <v>68</v>
      </c>
      <c r="AF28" t="s">
        <v>41</v>
      </c>
      <c r="AI28">
        <v>5</v>
      </c>
      <c r="AJ28">
        <v>39</v>
      </c>
    </row>
    <row r="29" spans="1:36" x14ac:dyDescent="0.25">
      <c r="A29" t="s">
        <v>206</v>
      </c>
      <c r="B29">
        <v>0</v>
      </c>
      <c r="C29" t="s">
        <v>54</v>
      </c>
      <c r="D29">
        <v>3</v>
      </c>
      <c r="E29">
        <v>1</v>
      </c>
      <c r="F29">
        <v>2</v>
      </c>
      <c r="G29" t="s">
        <v>55</v>
      </c>
      <c r="K29" t="s">
        <v>49</v>
      </c>
      <c r="L29">
        <v>1</v>
      </c>
      <c r="N29">
        <v>1</v>
      </c>
      <c r="O29" t="s">
        <v>50</v>
      </c>
      <c r="P29" t="s">
        <v>51</v>
      </c>
      <c r="S29" t="s">
        <v>46</v>
      </c>
      <c r="T29">
        <v>1</v>
      </c>
      <c r="V29">
        <v>3</v>
      </c>
      <c r="W29" t="s">
        <v>90</v>
      </c>
      <c r="X29" t="s">
        <v>163</v>
      </c>
      <c r="Y29" t="s">
        <v>101</v>
      </c>
      <c r="Z29" t="s">
        <v>102</v>
      </c>
      <c r="AA29" t="s">
        <v>64</v>
      </c>
      <c r="AB29">
        <v>1</v>
      </c>
      <c r="AD29">
        <v>1</v>
      </c>
      <c r="AE29" t="s">
        <v>73</v>
      </c>
      <c r="AI29">
        <v>9</v>
      </c>
      <c r="AJ29">
        <v>37</v>
      </c>
    </row>
    <row r="30" spans="1:36" x14ac:dyDescent="0.25">
      <c r="A30" t="s">
        <v>207</v>
      </c>
      <c r="B30">
        <v>0</v>
      </c>
      <c r="C30" t="s">
        <v>54</v>
      </c>
      <c r="D30">
        <v>1</v>
      </c>
      <c r="E30">
        <v>1</v>
      </c>
      <c r="F30">
        <v>1</v>
      </c>
      <c r="G30" t="s">
        <v>55</v>
      </c>
      <c r="H30" t="s">
        <v>85</v>
      </c>
      <c r="K30" t="s">
        <v>49</v>
      </c>
      <c r="L30">
        <v>1</v>
      </c>
      <c r="N30">
        <v>1</v>
      </c>
      <c r="O30" t="s">
        <v>50</v>
      </c>
      <c r="P30" t="s">
        <v>72</v>
      </c>
      <c r="Q30" t="s">
        <v>149</v>
      </c>
      <c r="S30" t="s">
        <v>46</v>
      </c>
      <c r="T30">
        <v>1</v>
      </c>
      <c r="V30">
        <v>1</v>
      </c>
      <c r="W30" t="s">
        <v>48</v>
      </c>
      <c r="X30" t="s">
        <v>77</v>
      </c>
      <c r="AA30" t="s">
        <v>39</v>
      </c>
      <c r="AB30">
        <v>1</v>
      </c>
      <c r="AC30">
        <v>1</v>
      </c>
      <c r="AD30">
        <v>1</v>
      </c>
      <c r="AE30" t="s">
        <v>68</v>
      </c>
      <c r="AI30">
        <v>4</v>
      </c>
      <c r="AJ30">
        <v>34</v>
      </c>
    </row>
    <row r="31" spans="1:36" x14ac:dyDescent="0.25">
      <c r="A31" t="s">
        <v>208</v>
      </c>
      <c r="B31">
        <v>0</v>
      </c>
      <c r="C31" t="s">
        <v>54</v>
      </c>
      <c r="D31">
        <v>3</v>
      </c>
      <c r="E31">
        <v>1</v>
      </c>
      <c r="F31">
        <v>2</v>
      </c>
      <c r="G31" t="s">
        <v>55</v>
      </c>
      <c r="K31" t="s">
        <v>49</v>
      </c>
      <c r="L31">
        <v>1</v>
      </c>
      <c r="N31">
        <v>1</v>
      </c>
      <c r="O31" t="s">
        <v>50</v>
      </c>
      <c r="P31" t="s">
        <v>72</v>
      </c>
      <c r="Q31" t="s">
        <v>52</v>
      </c>
      <c r="S31" t="s">
        <v>64</v>
      </c>
      <c r="T31">
        <v>1</v>
      </c>
      <c r="V31">
        <v>1</v>
      </c>
      <c r="W31" t="s">
        <v>73</v>
      </c>
      <c r="AA31" t="s">
        <v>39</v>
      </c>
      <c r="AB31">
        <v>1</v>
      </c>
      <c r="AC31">
        <v>1</v>
      </c>
      <c r="AD31">
        <v>1</v>
      </c>
      <c r="AE31" t="s">
        <v>68</v>
      </c>
      <c r="AI31">
        <v>5</v>
      </c>
      <c r="AJ31">
        <v>33</v>
      </c>
    </row>
    <row r="32" spans="1:36" x14ac:dyDescent="0.25">
      <c r="A32" t="s">
        <v>209</v>
      </c>
      <c r="B32">
        <v>0</v>
      </c>
      <c r="C32" t="s">
        <v>54</v>
      </c>
      <c r="D32">
        <v>2</v>
      </c>
      <c r="E32">
        <v>1</v>
      </c>
      <c r="F32">
        <v>1</v>
      </c>
      <c r="G32" t="s">
        <v>55</v>
      </c>
      <c r="H32" t="s">
        <v>85</v>
      </c>
      <c r="K32" t="s">
        <v>34</v>
      </c>
      <c r="L32">
        <v>1</v>
      </c>
      <c r="N32">
        <v>1</v>
      </c>
      <c r="O32" t="s">
        <v>47</v>
      </c>
      <c r="S32" t="s">
        <v>57</v>
      </c>
      <c r="T32">
        <v>1</v>
      </c>
      <c r="V32">
        <v>1</v>
      </c>
      <c r="W32" t="s">
        <v>69</v>
      </c>
      <c r="X32" t="s">
        <v>70</v>
      </c>
      <c r="AA32" t="s">
        <v>49</v>
      </c>
      <c r="AB32">
        <v>1</v>
      </c>
      <c r="AD32">
        <v>1</v>
      </c>
      <c r="AE32" t="s">
        <v>50</v>
      </c>
      <c r="AI32">
        <v>3</v>
      </c>
      <c r="AJ32">
        <v>33</v>
      </c>
    </row>
    <row r="33" spans="1:36" x14ac:dyDescent="0.25">
      <c r="A33" t="s">
        <v>210</v>
      </c>
      <c r="B33">
        <v>0</v>
      </c>
      <c r="C33" t="s">
        <v>54</v>
      </c>
      <c r="D33">
        <v>3</v>
      </c>
      <c r="E33">
        <v>1</v>
      </c>
      <c r="F33">
        <v>1</v>
      </c>
      <c r="G33" t="s">
        <v>55</v>
      </c>
      <c r="H33" t="s">
        <v>56</v>
      </c>
      <c r="K33" t="s">
        <v>34</v>
      </c>
      <c r="L33">
        <v>1</v>
      </c>
      <c r="N33">
        <v>2</v>
      </c>
      <c r="O33" t="s">
        <v>47</v>
      </c>
      <c r="P33" t="s">
        <v>36</v>
      </c>
      <c r="S33" t="s">
        <v>57</v>
      </c>
      <c r="T33">
        <v>1</v>
      </c>
      <c r="V33">
        <v>3</v>
      </c>
      <c r="W33" t="s">
        <v>69</v>
      </c>
      <c r="AA33" t="s">
        <v>44</v>
      </c>
      <c r="AB33">
        <v>1</v>
      </c>
      <c r="AD33">
        <v>1</v>
      </c>
      <c r="AE33" t="s">
        <v>74</v>
      </c>
      <c r="AF33" t="s">
        <v>75</v>
      </c>
      <c r="AG33" t="s">
        <v>112</v>
      </c>
      <c r="AI33">
        <v>9</v>
      </c>
      <c r="AJ33">
        <v>27</v>
      </c>
    </row>
    <row r="34" spans="1:36" x14ac:dyDescent="0.25">
      <c r="A34" t="s">
        <v>211</v>
      </c>
      <c r="B34">
        <v>0</v>
      </c>
      <c r="C34" t="s">
        <v>57</v>
      </c>
      <c r="D34">
        <v>1</v>
      </c>
      <c r="F34">
        <v>2</v>
      </c>
      <c r="G34" t="s">
        <v>69</v>
      </c>
      <c r="H34" t="s">
        <v>70</v>
      </c>
      <c r="I34" t="s">
        <v>92</v>
      </c>
      <c r="J34" t="s">
        <v>146</v>
      </c>
      <c r="K34" t="s">
        <v>46</v>
      </c>
      <c r="L34">
        <v>1</v>
      </c>
      <c r="N34">
        <v>1</v>
      </c>
      <c r="O34" t="s">
        <v>48</v>
      </c>
      <c r="P34" t="s">
        <v>163</v>
      </c>
      <c r="Q34" t="s">
        <v>101</v>
      </c>
      <c r="R34" t="s">
        <v>102</v>
      </c>
      <c r="S34" t="s">
        <v>54</v>
      </c>
      <c r="T34">
        <v>2</v>
      </c>
      <c r="U34">
        <v>1</v>
      </c>
      <c r="V34">
        <v>3</v>
      </c>
      <c r="W34" t="s">
        <v>55</v>
      </c>
      <c r="AA34" t="s">
        <v>34</v>
      </c>
      <c r="AB34">
        <v>1</v>
      </c>
      <c r="AD34">
        <v>1</v>
      </c>
      <c r="AE34" t="s">
        <v>47</v>
      </c>
      <c r="AI34">
        <v>10</v>
      </c>
      <c r="AJ34">
        <v>42</v>
      </c>
    </row>
    <row r="35" spans="1:36" x14ac:dyDescent="0.25">
      <c r="A35" t="s">
        <v>212</v>
      </c>
      <c r="B35">
        <v>0</v>
      </c>
      <c r="C35" t="s">
        <v>54</v>
      </c>
      <c r="D35">
        <v>3</v>
      </c>
      <c r="E35">
        <v>1</v>
      </c>
      <c r="F35">
        <v>1</v>
      </c>
      <c r="G35" t="s">
        <v>55</v>
      </c>
      <c r="K35" t="s">
        <v>34</v>
      </c>
      <c r="L35">
        <v>1</v>
      </c>
      <c r="N35">
        <v>1</v>
      </c>
      <c r="O35" t="s">
        <v>47</v>
      </c>
      <c r="P35" t="s">
        <v>36</v>
      </c>
      <c r="Q35" t="s">
        <v>37</v>
      </c>
      <c r="S35" t="s">
        <v>57</v>
      </c>
      <c r="T35">
        <v>1</v>
      </c>
      <c r="V35">
        <v>1</v>
      </c>
      <c r="W35" t="s">
        <v>69</v>
      </c>
      <c r="X35" t="s">
        <v>70</v>
      </c>
      <c r="AA35" t="s">
        <v>64</v>
      </c>
      <c r="AB35">
        <v>1</v>
      </c>
      <c r="AD35">
        <v>1</v>
      </c>
      <c r="AE35" t="s">
        <v>73</v>
      </c>
      <c r="AI35">
        <v>5</v>
      </c>
      <c r="AJ35">
        <v>31</v>
      </c>
    </row>
    <row r="36" spans="1:36" x14ac:dyDescent="0.25">
      <c r="A36" t="s">
        <v>213</v>
      </c>
      <c r="B36">
        <v>0</v>
      </c>
      <c r="C36" t="s">
        <v>54</v>
      </c>
      <c r="D36">
        <v>3</v>
      </c>
      <c r="E36">
        <v>1</v>
      </c>
      <c r="F36">
        <v>2</v>
      </c>
      <c r="G36" t="s">
        <v>55</v>
      </c>
      <c r="H36" t="s">
        <v>56</v>
      </c>
      <c r="K36" t="s">
        <v>34</v>
      </c>
      <c r="L36">
        <v>1</v>
      </c>
      <c r="N36">
        <v>1</v>
      </c>
      <c r="O36" t="s">
        <v>66</v>
      </c>
      <c r="P36" t="s">
        <v>36</v>
      </c>
      <c r="Q36" t="s">
        <v>37</v>
      </c>
      <c r="S36" t="s">
        <v>57</v>
      </c>
      <c r="T36">
        <v>1</v>
      </c>
      <c r="V36">
        <v>3</v>
      </c>
      <c r="W36" t="s">
        <v>69</v>
      </c>
      <c r="X36" t="s">
        <v>70</v>
      </c>
      <c r="Y36" t="s">
        <v>145</v>
      </c>
      <c r="Z36" t="s">
        <v>147</v>
      </c>
      <c r="AA36" t="s">
        <v>39</v>
      </c>
      <c r="AB36">
        <v>1</v>
      </c>
      <c r="AC36">
        <v>1</v>
      </c>
      <c r="AD36">
        <v>1</v>
      </c>
      <c r="AE36" t="s">
        <v>68</v>
      </c>
      <c r="AF36" t="s">
        <v>41</v>
      </c>
      <c r="AI36">
        <v>12</v>
      </c>
      <c r="AJ36">
        <v>52</v>
      </c>
    </row>
    <row r="37" spans="1:36" x14ac:dyDescent="0.25">
      <c r="A37" t="s">
        <v>214</v>
      </c>
      <c r="B37">
        <v>0</v>
      </c>
      <c r="C37" t="s">
        <v>54</v>
      </c>
      <c r="D37">
        <v>2</v>
      </c>
      <c r="E37">
        <v>1</v>
      </c>
      <c r="F37">
        <v>1</v>
      </c>
      <c r="G37" t="s">
        <v>55</v>
      </c>
      <c r="K37" t="s">
        <v>34</v>
      </c>
      <c r="L37">
        <v>1</v>
      </c>
      <c r="N37">
        <v>1</v>
      </c>
      <c r="O37" t="s">
        <v>47</v>
      </c>
      <c r="P37" t="s">
        <v>36</v>
      </c>
      <c r="S37" t="s">
        <v>49</v>
      </c>
      <c r="T37">
        <v>1</v>
      </c>
      <c r="V37">
        <v>1</v>
      </c>
      <c r="W37" t="s">
        <v>50</v>
      </c>
      <c r="AA37" t="s">
        <v>44</v>
      </c>
      <c r="AB37">
        <v>1</v>
      </c>
      <c r="AD37">
        <v>1</v>
      </c>
      <c r="AE37" t="s">
        <v>74</v>
      </c>
      <c r="AF37" t="s">
        <v>75</v>
      </c>
      <c r="AG37" t="s">
        <v>76</v>
      </c>
      <c r="AI37">
        <v>4</v>
      </c>
      <c r="AJ37">
        <v>26</v>
      </c>
    </row>
    <row r="38" spans="1:36" x14ac:dyDescent="0.25">
      <c r="A38" t="s">
        <v>215</v>
      </c>
      <c r="B38">
        <v>0</v>
      </c>
      <c r="C38" t="s">
        <v>54</v>
      </c>
      <c r="D38">
        <v>2</v>
      </c>
      <c r="E38">
        <v>1</v>
      </c>
      <c r="F38">
        <v>1</v>
      </c>
      <c r="G38" t="s">
        <v>55</v>
      </c>
      <c r="K38" t="s">
        <v>34</v>
      </c>
      <c r="L38">
        <v>1</v>
      </c>
      <c r="N38">
        <v>1</v>
      </c>
      <c r="O38" t="s">
        <v>66</v>
      </c>
      <c r="S38" t="s">
        <v>49</v>
      </c>
      <c r="T38">
        <v>1</v>
      </c>
      <c r="V38">
        <v>1</v>
      </c>
      <c r="W38" t="s">
        <v>50</v>
      </c>
      <c r="X38" t="s">
        <v>72</v>
      </c>
      <c r="AA38" t="s">
        <v>46</v>
      </c>
      <c r="AB38">
        <v>1</v>
      </c>
      <c r="AD38">
        <v>1</v>
      </c>
      <c r="AE38" t="s">
        <v>48</v>
      </c>
      <c r="AI38">
        <v>2</v>
      </c>
      <c r="AJ38">
        <v>39</v>
      </c>
    </row>
    <row r="39" spans="1:36" x14ac:dyDescent="0.25">
      <c r="A39" t="s">
        <v>216</v>
      </c>
      <c r="B39">
        <v>0</v>
      </c>
      <c r="C39" t="s">
        <v>49</v>
      </c>
      <c r="D39">
        <v>1</v>
      </c>
      <c r="F39">
        <v>1</v>
      </c>
      <c r="G39" t="s">
        <v>50</v>
      </c>
      <c r="H39" t="s">
        <v>72</v>
      </c>
      <c r="I39" t="s">
        <v>52</v>
      </c>
      <c r="J39" t="s">
        <v>53</v>
      </c>
      <c r="K39" t="s">
        <v>64</v>
      </c>
      <c r="L39">
        <v>1</v>
      </c>
      <c r="N39">
        <v>1</v>
      </c>
      <c r="O39" t="s">
        <v>73</v>
      </c>
      <c r="P39" t="s">
        <v>104</v>
      </c>
      <c r="S39" t="s">
        <v>54</v>
      </c>
      <c r="T39">
        <v>2</v>
      </c>
      <c r="U39">
        <v>1</v>
      </c>
      <c r="V39">
        <v>1</v>
      </c>
      <c r="W39" t="s">
        <v>55</v>
      </c>
      <c r="X39" t="s">
        <v>85</v>
      </c>
      <c r="AA39" t="s">
        <v>34</v>
      </c>
      <c r="AB39">
        <v>1</v>
      </c>
      <c r="AD39">
        <v>1</v>
      </c>
      <c r="AE39" t="s">
        <v>47</v>
      </c>
      <c r="AF39" t="s">
        <v>67</v>
      </c>
      <c r="AI39">
        <v>7</v>
      </c>
      <c r="AJ39">
        <v>29</v>
      </c>
    </row>
    <row r="40" spans="1:36" x14ac:dyDescent="0.25">
      <c r="A40" t="s">
        <v>217</v>
      </c>
      <c r="B40">
        <v>0</v>
      </c>
      <c r="C40" t="s">
        <v>54</v>
      </c>
      <c r="D40">
        <v>1</v>
      </c>
      <c r="E40">
        <v>1</v>
      </c>
      <c r="F40">
        <v>1</v>
      </c>
      <c r="G40" t="s">
        <v>55</v>
      </c>
      <c r="H40" t="s">
        <v>85</v>
      </c>
      <c r="I40" t="s">
        <v>123</v>
      </c>
      <c r="K40" t="s">
        <v>34</v>
      </c>
      <c r="L40">
        <v>1</v>
      </c>
      <c r="N40">
        <v>1</v>
      </c>
      <c r="O40" t="s">
        <v>66</v>
      </c>
      <c r="P40" t="s">
        <v>67</v>
      </c>
      <c r="Q40" t="s">
        <v>37</v>
      </c>
      <c r="R40" t="s">
        <v>38</v>
      </c>
      <c r="S40" t="s">
        <v>49</v>
      </c>
      <c r="T40">
        <v>1</v>
      </c>
      <c r="V40">
        <v>2</v>
      </c>
      <c r="W40" t="s">
        <v>50</v>
      </c>
      <c r="AA40" t="s">
        <v>39</v>
      </c>
      <c r="AB40">
        <v>1</v>
      </c>
      <c r="AC40">
        <v>1</v>
      </c>
      <c r="AD40">
        <v>1</v>
      </c>
      <c r="AE40" t="s">
        <v>68</v>
      </c>
      <c r="AI40">
        <v>6</v>
      </c>
      <c r="AJ40">
        <v>38</v>
      </c>
    </row>
    <row r="41" spans="1:36" x14ac:dyDescent="0.25">
      <c r="A41" t="s">
        <v>218</v>
      </c>
      <c r="B41">
        <v>0</v>
      </c>
      <c r="C41" t="s">
        <v>54</v>
      </c>
      <c r="D41">
        <v>2</v>
      </c>
      <c r="E41">
        <v>1</v>
      </c>
      <c r="F41">
        <v>1</v>
      </c>
      <c r="G41" t="s">
        <v>55</v>
      </c>
      <c r="H41" t="s">
        <v>85</v>
      </c>
      <c r="K41" t="s">
        <v>34</v>
      </c>
      <c r="L41">
        <v>1</v>
      </c>
      <c r="N41">
        <v>2</v>
      </c>
      <c r="O41" t="s">
        <v>47</v>
      </c>
      <c r="P41" t="s">
        <v>36</v>
      </c>
      <c r="S41" t="s">
        <v>44</v>
      </c>
      <c r="T41">
        <v>1</v>
      </c>
      <c r="V41">
        <v>1</v>
      </c>
      <c r="W41" t="s">
        <v>74</v>
      </c>
      <c r="X41" t="s">
        <v>75</v>
      </c>
      <c r="Y41" t="s">
        <v>76</v>
      </c>
      <c r="AA41" t="s">
        <v>46</v>
      </c>
      <c r="AB41">
        <v>1</v>
      </c>
      <c r="AD41">
        <v>1</v>
      </c>
      <c r="AE41" t="s">
        <v>48</v>
      </c>
      <c r="AF41" t="s">
        <v>77</v>
      </c>
      <c r="AI41">
        <v>7</v>
      </c>
      <c r="AJ41">
        <v>34</v>
      </c>
    </row>
    <row r="42" spans="1:36" x14ac:dyDescent="0.25">
      <c r="A42" t="s">
        <v>219</v>
      </c>
      <c r="B42">
        <v>0</v>
      </c>
      <c r="C42" t="s">
        <v>54</v>
      </c>
      <c r="D42">
        <v>2</v>
      </c>
      <c r="E42">
        <v>1</v>
      </c>
      <c r="F42">
        <v>2</v>
      </c>
      <c r="G42" t="s">
        <v>55</v>
      </c>
      <c r="H42" t="s">
        <v>85</v>
      </c>
      <c r="K42" t="s">
        <v>34</v>
      </c>
      <c r="L42">
        <v>1</v>
      </c>
      <c r="N42">
        <v>1</v>
      </c>
      <c r="O42" t="s">
        <v>47</v>
      </c>
      <c r="S42" t="s">
        <v>44</v>
      </c>
      <c r="T42">
        <v>1</v>
      </c>
      <c r="V42">
        <v>1</v>
      </c>
      <c r="W42" t="s">
        <v>74</v>
      </c>
      <c r="X42" t="s">
        <v>75</v>
      </c>
      <c r="Y42" t="s">
        <v>76</v>
      </c>
      <c r="AA42" t="s">
        <v>64</v>
      </c>
      <c r="AB42">
        <v>1</v>
      </c>
      <c r="AD42">
        <v>1</v>
      </c>
      <c r="AE42" t="s">
        <v>73</v>
      </c>
      <c r="AI42">
        <v>5</v>
      </c>
      <c r="AJ42">
        <v>32</v>
      </c>
    </row>
    <row r="43" spans="1:36" x14ac:dyDescent="0.25">
      <c r="A43" t="s">
        <v>220</v>
      </c>
      <c r="B43">
        <v>0</v>
      </c>
      <c r="C43" t="s">
        <v>44</v>
      </c>
      <c r="D43">
        <v>1</v>
      </c>
      <c r="F43">
        <v>1</v>
      </c>
      <c r="G43" t="s">
        <v>74</v>
      </c>
      <c r="H43" t="s">
        <v>75</v>
      </c>
      <c r="K43" t="s">
        <v>39</v>
      </c>
      <c r="L43">
        <v>3</v>
      </c>
      <c r="M43">
        <v>1</v>
      </c>
      <c r="N43">
        <v>2</v>
      </c>
      <c r="O43" t="s">
        <v>174</v>
      </c>
      <c r="S43" t="s">
        <v>54</v>
      </c>
      <c r="T43">
        <v>2</v>
      </c>
      <c r="U43">
        <v>1</v>
      </c>
      <c r="V43">
        <v>1</v>
      </c>
      <c r="W43" t="s">
        <v>55</v>
      </c>
      <c r="X43" t="s">
        <v>85</v>
      </c>
      <c r="Y43" t="s">
        <v>109</v>
      </c>
      <c r="AA43" t="s">
        <v>34</v>
      </c>
      <c r="AB43">
        <v>1</v>
      </c>
      <c r="AD43">
        <v>1</v>
      </c>
      <c r="AE43" t="s">
        <v>66</v>
      </c>
      <c r="AF43" t="s">
        <v>36</v>
      </c>
      <c r="AI43">
        <v>8</v>
      </c>
      <c r="AJ43">
        <v>38</v>
      </c>
    </row>
    <row r="44" spans="1:36" x14ac:dyDescent="0.25">
      <c r="A44" t="s">
        <v>221</v>
      </c>
      <c r="B44">
        <v>0</v>
      </c>
      <c r="C44" t="s">
        <v>54</v>
      </c>
      <c r="D44">
        <v>2</v>
      </c>
      <c r="E44">
        <v>1</v>
      </c>
      <c r="F44">
        <v>1</v>
      </c>
      <c r="G44" t="s">
        <v>55</v>
      </c>
      <c r="H44" t="s">
        <v>56</v>
      </c>
      <c r="I44" t="s">
        <v>136</v>
      </c>
      <c r="K44" t="s">
        <v>34</v>
      </c>
      <c r="L44">
        <v>1</v>
      </c>
      <c r="N44">
        <v>1</v>
      </c>
      <c r="O44" t="s">
        <v>47</v>
      </c>
      <c r="P44" t="s">
        <v>152</v>
      </c>
      <c r="Q44" t="s">
        <v>37</v>
      </c>
      <c r="S44" t="s">
        <v>46</v>
      </c>
      <c r="T44">
        <v>1</v>
      </c>
      <c r="V44">
        <v>2</v>
      </c>
      <c r="W44" t="s">
        <v>48</v>
      </c>
      <c r="AA44" t="s">
        <v>64</v>
      </c>
      <c r="AB44">
        <v>1</v>
      </c>
      <c r="AD44">
        <v>1</v>
      </c>
      <c r="AE44" t="s">
        <v>73</v>
      </c>
      <c r="AI44">
        <v>6</v>
      </c>
      <c r="AJ44">
        <v>46</v>
      </c>
    </row>
    <row r="45" spans="1:36" x14ac:dyDescent="0.25">
      <c r="A45" t="s">
        <v>222</v>
      </c>
      <c r="B45">
        <v>0</v>
      </c>
      <c r="C45" t="s">
        <v>46</v>
      </c>
      <c r="D45">
        <v>1</v>
      </c>
      <c r="F45">
        <v>1</v>
      </c>
      <c r="G45" t="s">
        <v>48</v>
      </c>
      <c r="H45" t="s">
        <v>163</v>
      </c>
      <c r="K45" t="s">
        <v>39</v>
      </c>
      <c r="L45">
        <v>1</v>
      </c>
      <c r="M45">
        <v>1</v>
      </c>
      <c r="N45">
        <v>1</v>
      </c>
      <c r="O45" t="s">
        <v>68</v>
      </c>
      <c r="P45" t="s">
        <v>41</v>
      </c>
      <c r="Q45" t="s">
        <v>176</v>
      </c>
      <c r="R45" t="s">
        <v>178</v>
      </c>
      <c r="S45" t="s">
        <v>54</v>
      </c>
      <c r="T45">
        <v>3</v>
      </c>
      <c r="U45">
        <v>1</v>
      </c>
      <c r="V45">
        <v>2</v>
      </c>
      <c r="W45" t="s">
        <v>55</v>
      </c>
      <c r="X45" t="s">
        <v>56</v>
      </c>
      <c r="AA45" t="s">
        <v>34</v>
      </c>
      <c r="AB45">
        <v>1</v>
      </c>
      <c r="AD45">
        <v>1</v>
      </c>
      <c r="AE45" t="s">
        <v>66</v>
      </c>
      <c r="AF45" t="s">
        <v>36</v>
      </c>
      <c r="AI45">
        <v>9</v>
      </c>
      <c r="AJ45">
        <v>54</v>
      </c>
    </row>
    <row r="46" spans="1:36" x14ac:dyDescent="0.25">
      <c r="A46" t="s">
        <v>223</v>
      </c>
      <c r="B46">
        <v>0</v>
      </c>
      <c r="C46" t="s">
        <v>54</v>
      </c>
      <c r="D46">
        <v>2</v>
      </c>
      <c r="E46">
        <v>1</v>
      </c>
      <c r="F46">
        <v>1</v>
      </c>
      <c r="G46" t="s">
        <v>55</v>
      </c>
      <c r="K46" t="s">
        <v>34</v>
      </c>
      <c r="L46">
        <v>1</v>
      </c>
      <c r="N46">
        <v>1</v>
      </c>
      <c r="O46" t="s">
        <v>66</v>
      </c>
      <c r="P46" t="s">
        <v>67</v>
      </c>
      <c r="Q46" t="s">
        <v>37</v>
      </c>
      <c r="S46" t="s">
        <v>64</v>
      </c>
      <c r="T46">
        <v>1</v>
      </c>
      <c r="V46">
        <v>1</v>
      </c>
      <c r="W46" t="s">
        <v>73</v>
      </c>
      <c r="AA46" t="s">
        <v>39</v>
      </c>
      <c r="AB46">
        <v>1</v>
      </c>
      <c r="AC46">
        <v>1</v>
      </c>
      <c r="AD46">
        <v>2</v>
      </c>
      <c r="AE46" t="s">
        <v>68</v>
      </c>
      <c r="AF46" t="s">
        <v>41</v>
      </c>
      <c r="AI46">
        <v>5</v>
      </c>
      <c r="AJ46">
        <v>27</v>
      </c>
    </row>
    <row r="47" spans="1:36" x14ac:dyDescent="0.25">
      <c r="A47" t="s">
        <v>224</v>
      </c>
      <c r="B47">
        <v>0</v>
      </c>
      <c r="C47" t="s">
        <v>57</v>
      </c>
      <c r="D47">
        <v>1</v>
      </c>
      <c r="F47">
        <v>2</v>
      </c>
      <c r="G47" t="s">
        <v>142</v>
      </c>
      <c r="K47" t="s">
        <v>49</v>
      </c>
      <c r="L47">
        <v>1</v>
      </c>
      <c r="N47">
        <v>1</v>
      </c>
      <c r="O47" t="s">
        <v>50</v>
      </c>
      <c r="P47" t="s">
        <v>51</v>
      </c>
      <c r="Q47" t="s">
        <v>149</v>
      </c>
      <c r="R47" t="s">
        <v>53</v>
      </c>
      <c r="S47" t="s">
        <v>54</v>
      </c>
      <c r="T47">
        <v>2</v>
      </c>
      <c r="U47">
        <v>1</v>
      </c>
      <c r="V47">
        <v>1</v>
      </c>
      <c r="W47" t="s">
        <v>55</v>
      </c>
      <c r="X47" t="s">
        <v>85</v>
      </c>
      <c r="AA47" t="s">
        <v>44</v>
      </c>
      <c r="AB47">
        <v>1</v>
      </c>
      <c r="AD47">
        <v>1</v>
      </c>
      <c r="AE47" t="s">
        <v>74</v>
      </c>
      <c r="AI47">
        <v>6</v>
      </c>
      <c r="AJ47">
        <v>38</v>
      </c>
    </row>
    <row r="48" spans="1:36" x14ac:dyDescent="0.25">
      <c r="A48" t="s">
        <v>225</v>
      </c>
      <c r="B48">
        <v>0</v>
      </c>
      <c r="C48" t="s">
        <v>54</v>
      </c>
      <c r="D48">
        <v>2</v>
      </c>
      <c r="E48">
        <v>1</v>
      </c>
      <c r="F48">
        <v>1</v>
      </c>
      <c r="G48" t="s">
        <v>55</v>
      </c>
      <c r="K48" t="s">
        <v>44</v>
      </c>
      <c r="L48">
        <v>1</v>
      </c>
      <c r="N48">
        <v>2</v>
      </c>
      <c r="O48" t="s">
        <v>74</v>
      </c>
      <c r="P48" t="s">
        <v>75</v>
      </c>
      <c r="S48" t="s">
        <v>57</v>
      </c>
      <c r="T48">
        <v>1</v>
      </c>
      <c r="V48">
        <v>2</v>
      </c>
      <c r="W48" t="s">
        <v>69</v>
      </c>
      <c r="AA48" t="s">
        <v>34</v>
      </c>
      <c r="AB48">
        <v>1</v>
      </c>
      <c r="AD48">
        <v>1</v>
      </c>
      <c r="AE48" t="s">
        <v>35</v>
      </c>
      <c r="AI48">
        <v>4</v>
      </c>
      <c r="AJ48">
        <v>30</v>
      </c>
    </row>
    <row r="49" spans="1:36" x14ac:dyDescent="0.25">
      <c r="A49" t="s">
        <v>226</v>
      </c>
      <c r="B49">
        <v>0</v>
      </c>
      <c r="C49" t="s">
        <v>57</v>
      </c>
      <c r="D49">
        <v>1</v>
      </c>
      <c r="F49">
        <v>2</v>
      </c>
      <c r="G49" t="s">
        <v>69</v>
      </c>
      <c r="K49" t="s">
        <v>46</v>
      </c>
      <c r="L49">
        <v>3</v>
      </c>
      <c r="N49">
        <v>3</v>
      </c>
      <c r="O49" t="s">
        <v>48</v>
      </c>
      <c r="P49" t="s">
        <v>77</v>
      </c>
      <c r="Q49" t="s">
        <v>164</v>
      </c>
      <c r="R49" t="s">
        <v>165</v>
      </c>
      <c r="S49" t="s">
        <v>54</v>
      </c>
      <c r="T49">
        <v>3</v>
      </c>
      <c r="U49">
        <v>1</v>
      </c>
      <c r="V49">
        <v>1</v>
      </c>
      <c r="W49" t="s">
        <v>55</v>
      </c>
      <c r="X49" t="s">
        <v>85</v>
      </c>
      <c r="Y49" t="s">
        <v>109</v>
      </c>
      <c r="AA49" t="s">
        <v>44</v>
      </c>
      <c r="AB49">
        <v>1</v>
      </c>
      <c r="AD49">
        <v>1</v>
      </c>
      <c r="AE49" t="s">
        <v>74</v>
      </c>
      <c r="AF49" t="s">
        <v>111</v>
      </c>
      <c r="AI49">
        <v>14</v>
      </c>
      <c r="AJ49">
        <v>55</v>
      </c>
    </row>
    <row r="50" spans="1:36" x14ac:dyDescent="0.25">
      <c r="A50" s="4" t="s">
        <v>227</v>
      </c>
      <c r="B50">
        <v>0</v>
      </c>
      <c r="C50" t="s">
        <v>54</v>
      </c>
      <c r="D50">
        <v>2</v>
      </c>
      <c r="E50">
        <v>1</v>
      </c>
      <c r="F50">
        <v>2</v>
      </c>
      <c r="G50" t="s">
        <v>55</v>
      </c>
      <c r="K50" t="s">
        <v>44</v>
      </c>
      <c r="L50">
        <v>1</v>
      </c>
      <c r="N50">
        <v>1</v>
      </c>
      <c r="O50" t="s">
        <v>74</v>
      </c>
      <c r="P50" t="s">
        <v>75</v>
      </c>
      <c r="S50" t="s">
        <v>57</v>
      </c>
      <c r="T50">
        <v>1</v>
      </c>
      <c r="V50">
        <v>3</v>
      </c>
      <c r="W50" t="s">
        <v>142</v>
      </c>
      <c r="X50" t="s">
        <v>70</v>
      </c>
      <c r="Y50" t="s">
        <v>92</v>
      </c>
      <c r="AA50" t="s">
        <v>64</v>
      </c>
      <c r="AB50">
        <v>1</v>
      </c>
      <c r="AD50">
        <v>1</v>
      </c>
      <c r="AE50" t="s">
        <v>73</v>
      </c>
      <c r="AI50">
        <v>7</v>
      </c>
      <c r="AJ50">
        <v>42</v>
      </c>
    </row>
    <row r="51" spans="1:36" x14ac:dyDescent="0.25">
      <c r="A51" t="s">
        <v>228</v>
      </c>
      <c r="B51">
        <v>0</v>
      </c>
      <c r="C51" t="s">
        <v>54</v>
      </c>
      <c r="D51">
        <v>2</v>
      </c>
      <c r="E51">
        <v>1</v>
      </c>
      <c r="F51">
        <v>1</v>
      </c>
      <c r="G51" t="s">
        <v>55</v>
      </c>
      <c r="K51" t="s">
        <v>44</v>
      </c>
      <c r="L51">
        <v>1</v>
      </c>
      <c r="N51">
        <v>1</v>
      </c>
      <c r="O51" t="s">
        <v>74</v>
      </c>
      <c r="S51" t="s">
        <v>57</v>
      </c>
      <c r="T51">
        <v>1</v>
      </c>
      <c r="V51">
        <v>1</v>
      </c>
      <c r="W51" t="s">
        <v>142</v>
      </c>
      <c r="AA51" t="s">
        <v>39</v>
      </c>
      <c r="AB51">
        <v>1</v>
      </c>
      <c r="AC51">
        <v>1</v>
      </c>
      <c r="AD51">
        <v>1</v>
      </c>
      <c r="AE51" t="s">
        <v>68</v>
      </c>
      <c r="AF51" t="s">
        <v>41</v>
      </c>
      <c r="AI51">
        <v>2</v>
      </c>
      <c r="AJ51">
        <v>33</v>
      </c>
    </row>
    <row r="52" spans="1:36" x14ac:dyDescent="0.25">
      <c r="A52" t="s">
        <v>229</v>
      </c>
      <c r="B52">
        <v>0</v>
      </c>
      <c r="C52" t="s">
        <v>49</v>
      </c>
      <c r="D52">
        <v>1</v>
      </c>
      <c r="F52">
        <v>1</v>
      </c>
      <c r="G52" t="s">
        <v>50</v>
      </c>
      <c r="H52" t="s">
        <v>72</v>
      </c>
      <c r="K52" t="s">
        <v>34</v>
      </c>
      <c r="L52">
        <v>1</v>
      </c>
      <c r="N52">
        <v>1</v>
      </c>
      <c r="O52" t="s">
        <v>47</v>
      </c>
      <c r="P52" t="s">
        <v>36</v>
      </c>
      <c r="S52" t="s">
        <v>54</v>
      </c>
      <c r="T52">
        <v>1</v>
      </c>
      <c r="U52">
        <v>1</v>
      </c>
      <c r="V52">
        <v>1</v>
      </c>
      <c r="W52" t="s">
        <v>55</v>
      </c>
      <c r="AA52" t="s">
        <v>44</v>
      </c>
      <c r="AB52">
        <v>1</v>
      </c>
      <c r="AD52">
        <v>1</v>
      </c>
      <c r="AE52" t="s">
        <v>74</v>
      </c>
      <c r="AF52" t="s">
        <v>75</v>
      </c>
      <c r="AI52">
        <v>3</v>
      </c>
      <c r="AJ52">
        <v>24</v>
      </c>
    </row>
    <row r="53" spans="1:36" x14ac:dyDescent="0.25">
      <c r="A53" t="s">
        <v>230</v>
      </c>
      <c r="B53">
        <v>0</v>
      </c>
      <c r="C53" t="s">
        <v>54</v>
      </c>
      <c r="D53">
        <v>1</v>
      </c>
      <c r="E53">
        <v>1</v>
      </c>
      <c r="F53">
        <v>1</v>
      </c>
      <c r="G53" t="s">
        <v>55</v>
      </c>
      <c r="H53" t="s">
        <v>56</v>
      </c>
      <c r="K53" t="s">
        <v>44</v>
      </c>
      <c r="L53">
        <v>1</v>
      </c>
      <c r="N53">
        <v>2</v>
      </c>
      <c r="O53" t="s">
        <v>74</v>
      </c>
      <c r="P53" t="s">
        <v>75</v>
      </c>
      <c r="Q53" t="s">
        <v>76</v>
      </c>
      <c r="S53" t="s">
        <v>49</v>
      </c>
      <c r="T53">
        <v>1</v>
      </c>
      <c r="V53">
        <v>1</v>
      </c>
      <c r="W53" t="s">
        <v>50</v>
      </c>
      <c r="AA53" t="s">
        <v>46</v>
      </c>
      <c r="AB53">
        <v>1</v>
      </c>
      <c r="AD53">
        <v>1</v>
      </c>
      <c r="AE53" t="s">
        <v>48</v>
      </c>
      <c r="AI53">
        <v>4</v>
      </c>
      <c r="AJ53">
        <v>24</v>
      </c>
    </row>
    <row r="54" spans="1:36" x14ac:dyDescent="0.25">
      <c r="A54" t="s">
        <v>231</v>
      </c>
      <c r="B54">
        <v>0</v>
      </c>
      <c r="C54" t="s">
        <v>54</v>
      </c>
      <c r="D54">
        <v>2</v>
      </c>
      <c r="E54">
        <v>1</v>
      </c>
      <c r="F54">
        <v>1</v>
      </c>
      <c r="G54" t="s">
        <v>55</v>
      </c>
      <c r="K54" t="s">
        <v>44</v>
      </c>
      <c r="L54">
        <v>1</v>
      </c>
      <c r="N54">
        <v>1</v>
      </c>
      <c r="O54" t="s">
        <v>74</v>
      </c>
      <c r="P54" t="s">
        <v>75</v>
      </c>
      <c r="Q54" t="s">
        <v>112</v>
      </c>
      <c r="S54" t="s">
        <v>49</v>
      </c>
      <c r="T54">
        <v>1</v>
      </c>
      <c r="V54">
        <v>1</v>
      </c>
      <c r="W54" t="s">
        <v>50</v>
      </c>
      <c r="X54" t="s">
        <v>51</v>
      </c>
      <c r="AA54" t="s">
        <v>64</v>
      </c>
      <c r="AB54">
        <v>1</v>
      </c>
      <c r="AD54">
        <v>2</v>
      </c>
      <c r="AE54" t="s">
        <v>73</v>
      </c>
      <c r="AI54">
        <v>5</v>
      </c>
      <c r="AJ54">
        <v>28</v>
      </c>
    </row>
    <row r="55" spans="1:36" x14ac:dyDescent="0.25">
      <c r="A55" t="s">
        <v>232</v>
      </c>
      <c r="B55">
        <v>0</v>
      </c>
      <c r="C55" t="s">
        <v>54</v>
      </c>
      <c r="D55">
        <v>2</v>
      </c>
      <c r="E55">
        <v>1</v>
      </c>
      <c r="F55">
        <v>1</v>
      </c>
      <c r="G55" t="s">
        <v>55</v>
      </c>
      <c r="H55" t="s">
        <v>85</v>
      </c>
      <c r="K55" t="s">
        <v>44</v>
      </c>
      <c r="L55">
        <v>1</v>
      </c>
      <c r="N55">
        <v>1</v>
      </c>
      <c r="O55" t="s">
        <v>74</v>
      </c>
      <c r="S55" t="s">
        <v>49</v>
      </c>
      <c r="T55">
        <v>1</v>
      </c>
      <c r="V55">
        <v>1</v>
      </c>
      <c r="W55" t="s">
        <v>148</v>
      </c>
      <c r="X55" t="s">
        <v>72</v>
      </c>
      <c r="Y55" t="s">
        <v>52</v>
      </c>
      <c r="AA55" t="s">
        <v>39</v>
      </c>
      <c r="AB55">
        <v>2</v>
      </c>
      <c r="AC55">
        <v>1</v>
      </c>
      <c r="AD55">
        <v>1</v>
      </c>
      <c r="AE55" t="s">
        <v>68</v>
      </c>
      <c r="AF55" t="s">
        <v>41</v>
      </c>
      <c r="AG55" t="s">
        <v>42</v>
      </c>
      <c r="AI55">
        <v>7</v>
      </c>
      <c r="AJ55">
        <v>38</v>
      </c>
    </row>
    <row r="56" spans="1:36" x14ac:dyDescent="0.25">
      <c r="A56" t="s">
        <v>233</v>
      </c>
      <c r="B56">
        <v>0</v>
      </c>
      <c r="C56" t="s">
        <v>54</v>
      </c>
      <c r="D56">
        <v>3</v>
      </c>
      <c r="E56">
        <v>2</v>
      </c>
      <c r="F56">
        <v>1</v>
      </c>
      <c r="G56" t="s">
        <v>55</v>
      </c>
      <c r="H56" t="s">
        <v>85</v>
      </c>
      <c r="K56" t="s">
        <v>44</v>
      </c>
      <c r="L56">
        <v>1</v>
      </c>
      <c r="N56">
        <v>1</v>
      </c>
      <c r="O56" t="s">
        <v>74</v>
      </c>
      <c r="P56" t="s">
        <v>111</v>
      </c>
      <c r="Q56" t="s">
        <v>159</v>
      </c>
      <c r="S56" t="s">
        <v>34</v>
      </c>
      <c r="T56">
        <v>1</v>
      </c>
      <c r="V56">
        <v>1</v>
      </c>
      <c r="W56" t="s">
        <v>47</v>
      </c>
      <c r="AA56" t="s">
        <v>46</v>
      </c>
      <c r="AB56">
        <v>1</v>
      </c>
      <c r="AD56">
        <v>1</v>
      </c>
      <c r="AE56" t="s">
        <v>48</v>
      </c>
      <c r="AF56" t="s">
        <v>163</v>
      </c>
      <c r="AG56" t="s">
        <v>164</v>
      </c>
      <c r="AH56" t="s">
        <v>165</v>
      </c>
      <c r="AI56">
        <v>9</v>
      </c>
      <c r="AJ56">
        <v>29</v>
      </c>
    </row>
    <row r="57" spans="1:36" x14ac:dyDescent="0.25">
      <c r="A57" t="s">
        <v>234</v>
      </c>
      <c r="B57">
        <v>0</v>
      </c>
      <c r="C57" t="s">
        <v>54</v>
      </c>
      <c r="D57">
        <v>3</v>
      </c>
      <c r="E57">
        <v>1</v>
      </c>
      <c r="F57">
        <v>1</v>
      </c>
      <c r="G57" t="s">
        <v>55</v>
      </c>
      <c r="H57" t="s">
        <v>85</v>
      </c>
      <c r="I57" t="s">
        <v>123</v>
      </c>
      <c r="J57" t="s">
        <v>110</v>
      </c>
      <c r="K57" t="s">
        <v>44</v>
      </c>
      <c r="L57">
        <v>1</v>
      </c>
      <c r="N57">
        <v>1</v>
      </c>
      <c r="O57" t="s">
        <v>74</v>
      </c>
      <c r="P57" t="s">
        <v>75</v>
      </c>
      <c r="S57" t="s">
        <v>34</v>
      </c>
      <c r="T57">
        <v>1</v>
      </c>
      <c r="V57">
        <v>1</v>
      </c>
      <c r="W57" t="s">
        <v>66</v>
      </c>
      <c r="X57" t="s">
        <v>36</v>
      </c>
      <c r="AA57" t="s">
        <v>64</v>
      </c>
      <c r="AB57">
        <v>1</v>
      </c>
      <c r="AD57">
        <v>2</v>
      </c>
      <c r="AE57" t="s">
        <v>73</v>
      </c>
      <c r="AF57" t="s">
        <v>168</v>
      </c>
      <c r="AG57" t="s">
        <v>170</v>
      </c>
      <c r="AH57" t="s">
        <v>173</v>
      </c>
      <c r="AI57">
        <v>11</v>
      </c>
      <c r="AJ57">
        <v>31</v>
      </c>
    </row>
    <row r="58" spans="1:36" x14ac:dyDescent="0.25">
      <c r="A58" t="s">
        <v>235</v>
      </c>
      <c r="B58">
        <v>0</v>
      </c>
      <c r="C58" t="s">
        <v>54</v>
      </c>
      <c r="D58">
        <v>1</v>
      </c>
      <c r="E58">
        <v>1</v>
      </c>
      <c r="F58">
        <v>1</v>
      </c>
      <c r="G58" t="s">
        <v>55</v>
      </c>
      <c r="K58" t="s">
        <v>44</v>
      </c>
      <c r="L58">
        <v>1</v>
      </c>
      <c r="N58">
        <v>1</v>
      </c>
      <c r="O58" t="s">
        <v>74</v>
      </c>
      <c r="P58" t="s">
        <v>75</v>
      </c>
      <c r="S58" t="s">
        <v>34</v>
      </c>
      <c r="T58">
        <v>1</v>
      </c>
      <c r="V58">
        <v>1</v>
      </c>
      <c r="W58" t="s">
        <v>47</v>
      </c>
      <c r="AA58" t="s">
        <v>39</v>
      </c>
      <c r="AB58">
        <v>1</v>
      </c>
      <c r="AC58">
        <v>1</v>
      </c>
      <c r="AD58">
        <v>1</v>
      </c>
      <c r="AE58" t="s">
        <v>68</v>
      </c>
      <c r="AF58" t="s">
        <v>106</v>
      </c>
      <c r="AG58" t="s">
        <v>176</v>
      </c>
      <c r="AI58">
        <v>3</v>
      </c>
      <c r="AJ58">
        <v>35</v>
      </c>
    </row>
    <row r="59" spans="1:36" x14ac:dyDescent="0.25">
      <c r="A59" t="s">
        <v>236</v>
      </c>
      <c r="B59">
        <v>0</v>
      </c>
      <c r="C59" t="s">
        <v>54</v>
      </c>
      <c r="D59">
        <v>1</v>
      </c>
      <c r="E59">
        <v>1</v>
      </c>
      <c r="F59">
        <v>1</v>
      </c>
      <c r="G59" t="s">
        <v>55</v>
      </c>
      <c r="K59" t="s">
        <v>44</v>
      </c>
      <c r="L59">
        <v>1</v>
      </c>
      <c r="N59">
        <v>1</v>
      </c>
      <c r="O59" t="s">
        <v>74</v>
      </c>
      <c r="P59" t="s">
        <v>75</v>
      </c>
      <c r="Q59" t="s">
        <v>159</v>
      </c>
      <c r="S59" t="s">
        <v>46</v>
      </c>
      <c r="T59">
        <v>1</v>
      </c>
      <c r="V59">
        <v>1</v>
      </c>
      <c r="W59" t="s">
        <v>48</v>
      </c>
      <c r="X59" t="s">
        <v>100</v>
      </c>
      <c r="AA59" t="s">
        <v>64</v>
      </c>
      <c r="AB59">
        <v>1</v>
      </c>
      <c r="AD59">
        <v>1</v>
      </c>
      <c r="AE59" t="s">
        <v>73</v>
      </c>
      <c r="AF59" t="s">
        <v>96</v>
      </c>
      <c r="AG59" t="s">
        <v>169</v>
      </c>
      <c r="AI59">
        <v>5</v>
      </c>
      <c r="AJ59">
        <v>33</v>
      </c>
    </row>
    <row r="60" spans="1:36" x14ac:dyDescent="0.25">
      <c r="A60" t="s">
        <v>237</v>
      </c>
      <c r="B60">
        <v>0</v>
      </c>
      <c r="C60" t="s">
        <v>54</v>
      </c>
      <c r="D60">
        <v>2</v>
      </c>
      <c r="E60">
        <v>1</v>
      </c>
      <c r="F60">
        <v>1</v>
      </c>
      <c r="G60" t="s">
        <v>55</v>
      </c>
      <c r="K60" t="s">
        <v>44</v>
      </c>
      <c r="L60">
        <v>1</v>
      </c>
      <c r="N60">
        <v>1</v>
      </c>
      <c r="O60" t="s">
        <v>74</v>
      </c>
      <c r="P60" t="s">
        <v>75</v>
      </c>
      <c r="Q60" t="s">
        <v>76</v>
      </c>
      <c r="S60" t="s">
        <v>46</v>
      </c>
      <c r="T60">
        <v>1</v>
      </c>
      <c r="V60">
        <v>1</v>
      </c>
      <c r="W60" t="s">
        <v>48</v>
      </c>
      <c r="AA60" t="s">
        <v>39</v>
      </c>
      <c r="AB60">
        <v>1</v>
      </c>
      <c r="AC60">
        <v>1</v>
      </c>
      <c r="AD60">
        <v>1</v>
      </c>
      <c r="AE60" t="s">
        <v>68</v>
      </c>
      <c r="AI60">
        <v>3</v>
      </c>
      <c r="AJ60">
        <v>35</v>
      </c>
    </row>
    <row r="61" spans="1:36" x14ac:dyDescent="0.25">
      <c r="A61" t="s">
        <v>238</v>
      </c>
      <c r="B61">
        <v>0</v>
      </c>
      <c r="C61" t="s">
        <v>64</v>
      </c>
      <c r="D61">
        <v>1</v>
      </c>
      <c r="F61">
        <v>1</v>
      </c>
      <c r="G61" t="s">
        <v>73</v>
      </c>
      <c r="H61" t="s">
        <v>168</v>
      </c>
      <c r="K61" t="s">
        <v>39</v>
      </c>
      <c r="L61">
        <v>3</v>
      </c>
      <c r="M61">
        <v>1</v>
      </c>
      <c r="N61">
        <v>2</v>
      </c>
      <c r="O61" t="s">
        <v>68</v>
      </c>
      <c r="P61" t="s">
        <v>41</v>
      </c>
      <c r="S61" t="s">
        <v>54</v>
      </c>
      <c r="T61">
        <v>2</v>
      </c>
      <c r="U61">
        <v>1</v>
      </c>
      <c r="V61">
        <v>2</v>
      </c>
      <c r="W61" t="s">
        <v>55</v>
      </c>
      <c r="AA61" t="s">
        <v>44</v>
      </c>
      <c r="AB61">
        <v>1</v>
      </c>
      <c r="AD61">
        <v>1</v>
      </c>
      <c r="AE61" t="s">
        <v>74</v>
      </c>
      <c r="AI61">
        <v>7</v>
      </c>
      <c r="AJ61">
        <v>42</v>
      </c>
    </row>
    <row r="62" spans="1:36" x14ac:dyDescent="0.25">
      <c r="A62" t="s">
        <v>239</v>
      </c>
      <c r="B62">
        <v>0</v>
      </c>
      <c r="C62" t="s">
        <v>57</v>
      </c>
      <c r="D62">
        <v>1</v>
      </c>
      <c r="F62">
        <v>1</v>
      </c>
      <c r="G62" t="s">
        <v>69</v>
      </c>
      <c r="H62" t="s">
        <v>70</v>
      </c>
      <c r="K62" t="s">
        <v>49</v>
      </c>
      <c r="L62">
        <v>1</v>
      </c>
      <c r="N62">
        <v>1</v>
      </c>
      <c r="O62" t="s">
        <v>50</v>
      </c>
      <c r="P62" t="s">
        <v>72</v>
      </c>
      <c r="Q62" t="s">
        <v>52</v>
      </c>
      <c r="S62" t="s">
        <v>54</v>
      </c>
      <c r="T62">
        <v>2</v>
      </c>
      <c r="U62">
        <v>1</v>
      </c>
      <c r="V62">
        <v>3</v>
      </c>
      <c r="W62" t="s">
        <v>55</v>
      </c>
      <c r="X62" t="s">
        <v>135</v>
      </c>
      <c r="AA62" t="s">
        <v>46</v>
      </c>
      <c r="AB62">
        <v>1</v>
      </c>
      <c r="AD62">
        <v>1</v>
      </c>
      <c r="AE62" t="s">
        <v>90</v>
      </c>
      <c r="AF62" t="s">
        <v>77</v>
      </c>
      <c r="AI62">
        <v>8</v>
      </c>
      <c r="AJ62">
        <v>40</v>
      </c>
    </row>
    <row r="63" spans="1:36" x14ac:dyDescent="0.25">
      <c r="A63" t="s">
        <v>240</v>
      </c>
      <c r="B63">
        <v>0</v>
      </c>
      <c r="C63" t="s">
        <v>57</v>
      </c>
      <c r="D63">
        <v>1</v>
      </c>
      <c r="F63">
        <v>1</v>
      </c>
      <c r="G63" t="s">
        <v>69</v>
      </c>
      <c r="K63" t="s">
        <v>34</v>
      </c>
      <c r="L63">
        <v>1</v>
      </c>
      <c r="N63">
        <v>1</v>
      </c>
      <c r="O63" t="s">
        <v>66</v>
      </c>
      <c r="P63" t="s">
        <v>36</v>
      </c>
      <c r="Q63" t="s">
        <v>37</v>
      </c>
      <c r="S63" t="s">
        <v>54</v>
      </c>
      <c r="T63">
        <v>2</v>
      </c>
      <c r="U63">
        <v>1</v>
      </c>
      <c r="V63">
        <v>1</v>
      </c>
      <c r="W63" t="s">
        <v>55</v>
      </c>
      <c r="X63" t="s">
        <v>85</v>
      </c>
      <c r="AA63" t="s">
        <v>46</v>
      </c>
      <c r="AB63">
        <v>1</v>
      </c>
      <c r="AD63">
        <v>1</v>
      </c>
      <c r="AE63" t="s">
        <v>48</v>
      </c>
      <c r="AI63">
        <v>4</v>
      </c>
      <c r="AJ63">
        <v>25</v>
      </c>
    </row>
    <row r="64" spans="1:36" x14ac:dyDescent="0.25">
      <c r="A64" t="s">
        <v>241</v>
      </c>
      <c r="B64">
        <v>0</v>
      </c>
      <c r="C64" t="s">
        <v>54</v>
      </c>
      <c r="D64">
        <v>3</v>
      </c>
      <c r="E64">
        <v>1</v>
      </c>
      <c r="F64">
        <v>1</v>
      </c>
      <c r="G64" t="s">
        <v>55</v>
      </c>
      <c r="H64" t="s">
        <v>85</v>
      </c>
      <c r="I64" t="s">
        <v>136</v>
      </c>
      <c r="K64" t="s">
        <v>46</v>
      </c>
      <c r="L64">
        <v>1</v>
      </c>
      <c r="N64">
        <v>1</v>
      </c>
      <c r="O64" t="s">
        <v>48</v>
      </c>
      <c r="P64" t="s">
        <v>77</v>
      </c>
      <c r="S64" t="s">
        <v>57</v>
      </c>
      <c r="T64">
        <v>1</v>
      </c>
      <c r="V64">
        <v>2</v>
      </c>
      <c r="W64" t="s">
        <v>69</v>
      </c>
      <c r="X64" t="s">
        <v>70</v>
      </c>
      <c r="AA64" t="s">
        <v>44</v>
      </c>
      <c r="AB64">
        <v>1</v>
      </c>
      <c r="AD64">
        <v>1</v>
      </c>
      <c r="AE64" t="s">
        <v>74</v>
      </c>
      <c r="AF64" t="s">
        <v>111</v>
      </c>
      <c r="AG64" t="s">
        <v>112</v>
      </c>
      <c r="AH64" t="s">
        <v>113</v>
      </c>
      <c r="AI64">
        <v>10</v>
      </c>
      <c r="AJ64">
        <v>32</v>
      </c>
    </row>
    <row r="65" spans="1:36" x14ac:dyDescent="0.25">
      <c r="A65" t="s">
        <v>242</v>
      </c>
      <c r="B65">
        <v>0</v>
      </c>
      <c r="C65" t="s">
        <v>54</v>
      </c>
      <c r="D65">
        <v>3</v>
      </c>
      <c r="E65">
        <v>1</v>
      </c>
      <c r="F65">
        <v>1</v>
      </c>
      <c r="G65" t="s">
        <v>55</v>
      </c>
      <c r="H65" t="s">
        <v>56</v>
      </c>
      <c r="K65" t="s">
        <v>46</v>
      </c>
      <c r="L65">
        <v>1</v>
      </c>
      <c r="N65">
        <v>1</v>
      </c>
      <c r="O65" t="s">
        <v>48</v>
      </c>
      <c r="P65" t="s">
        <v>77</v>
      </c>
      <c r="Q65" t="s">
        <v>101</v>
      </c>
      <c r="R65" t="s">
        <v>165</v>
      </c>
      <c r="S65" t="s">
        <v>57</v>
      </c>
      <c r="T65">
        <v>1</v>
      </c>
      <c r="V65">
        <v>3</v>
      </c>
      <c r="W65" t="s">
        <v>69</v>
      </c>
      <c r="X65" t="s">
        <v>143</v>
      </c>
      <c r="Y65" t="s">
        <v>92</v>
      </c>
      <c r="AA65" t="s">
        <v>64</v>
      </c>
      <c r="AB65">
        <v>1</v>
      </c>
      <c r="AD65">
        <v>2</v>
      </c>
      <c r="AE65" t="s">
        <v>73</v>
      </c>
      <c r="AF65" t="s">
        <v>168</v>
      </c>
      <c r="AI65">
        <v>12</v>
      </c>
      <c r="AJ65">
        <v>70</v>
      </c>
    </row>
    <row r="66" spans="1:36" x14ac:dyDescent="0.25">
      <c r="A66" t="s">
        <v>243</v>
      </c>
      <c r="B66">
        <v>0</v>
      </c>
      <c r="C66" t="s">
        <v>57</v>
      </c>
      <c r="D66">
        <v>1</v>
      </c>
      <c r="F66">
        <v>3</v>
      </c>
      <c r="G66" t="s">
        <v>69</v>
      </c>
      <c r="K66" t="s">
        <v>39</v>
      </c>
      <c r="L66">
        <v>3</v>
      </c>
      <c r="M66">
        <v>2</v>
      </c>
      <c r="N66">
        <v>1</v>
      </c>
      <c r="O66" t="s">
        <v>68</v>
      </c>
      <c r="P66" t="s">
        <v>41</v>
      </c>
      <c r="Q66" t="s">
        <v>176</v>
      </c>
      <c r="R66" t="s">
        <v>177</v>
      </c>
      <c r="S66" t="s">
        <v>54</v>
      </c>
      <c r="T66">
        <v>2</v>
      </c>
      <c r="U66">
        <v>1</v>
      </c>
      <c r="V66">
        <v>3</v>
      </c>
      <c r="W66" t="s">
        <v>55</v>
      </c>
      <c r="X66" t="s">
        <v>85</v>
      </c>
      <c r="AA66" t="s">
        <v>46</v>
      </c>
      <c r="AB66">
        <v>1</v>
      </c>
      <c r="AD66">
        <v>1</v>
      </c>
      <c r="AE66" t="s">
        <v>48</v>
      </c>
      <c r="AF66" t="s">
        <v>77</v>
      </c>
      <c r="AI66">
        <v>13</v>
      </c>
      <c r="AJ66">
        <v>60</v>
      </c>
    </row>
    <row r="67" spans="1:36" x14ac:dyDescent="0.25">
      <c r="A67" t="s">
        <v>244</v>
      </c>
      <c r="B67">
        <v>0</v>
      </c>
      <c r="C67" t="s">
        <v>54</v>
      </c>
      <c r="D67">
        <v>3</v>
      </c>
      <c r="E67">
        <v>1</v>
      </c>
      <c r="F67">
        <v>1</v>
      </c>
      <c r="G67" t="s">
        <v>55</v>
      </c>
      <c r="H67" t="s">
        <v>85</v>
      </c>
      <c r="K67" t="s">
        <v>46</v>
      </c>
      <c r="L67">
        <v>1</v>
      </c>
      <c r="N67">
        <v>2</v>
      </c>
      <c r="O67" t="s">
        <v>48</v>
      </c>
      <c r="P67" t="s">
        <v>100</v>
      </c>
      <c r="S67" t="s">
        <v>49</v>
      </c>
      <c r="T67">
        <v>1</v>
      </c>
      <c r="V67">
        <v>1</v>
      </c>
      <c r="W67" t="s">
        <v>148</v>
      </c>
      <c r="AA67" t="s">
        <v>34</v>
      </c>
      <c r="AB67">
        <v>1</v>
      </c>
      <c r="AD67">
        <v>1</v>
      </c>
      <c r="AE67" t="s">
        <v>47</v>
      </c>
      <c r="AI67">
        <v>5</v>
      </c>
      <c r="AJ67">
        <v>34</v>
      </c>
    </row>
    <row r="68" spans="1:36" x14ac:dyDescent="0.25">
      <c r="A68" t="s">
        <v>245</v>
      </c>
      <c r="B68">
        <v>0</v>
      </c>
      <c r="C68" t="s">
        <v>49</v>
      </c>
      <c r="D68">
        <v>1</v>
      </c>
      <c r="F68">
        <v>2</v>
      </c>
      <c r="G68" t="s">
        <v>50</v>
      </c>
      <c r="H68" t="s">
        <v>72</v>
      </c>
      <c r="I68" t="s">
        <v>52</v>
      </c>
      <c r="J68" t="s">
        <v>53</v>
      </c>
      <c r="K68" t="s">
        <v>44</v>
      </c>
      <c r="L68">
        <v>1</v>
      </c>
      <c r="N68">
        <v>1</v>
      </c>
      <c r="O68" t="s">
        <v>74</v>
      </c>
      <c r="S68" t="s">
        <v>54</v>
      </c>
      <c r="T68">
        <v>2</v>
      </c>
      <c r="U68">
        <v>2</v>
      </c>
      <c r="V68">
        <v>1</v>
      </c>
      <c r="W68" t="s">
        <v>55</v>
      </c>
      <c r="X68" t="s">
        <v>85</v>
      </c>
      <c r="AA68" t="s">
        <v>46</v>
      </c>
      <c r="AB68">
        <v>1</v>
      </c>
      <c r="AD68">
        <v>1</v>
      </c>
      <c r="AE68" t="s">
        <v>48</v>
      </c>
      <c r="AI68">
        <v>7</v>
      </c>
      <c r="AJ68">
        <v>57</v>
      </c>
    </row>
    <row r="69" spans="1:36" x14ac:dyDescent="0.25">
      <c r="A69" t="s">
        <v>246</v>
      </c>
      <c r="B69">
        <v>0</v>
      </c>
      <c r="C69" t="s">
        <v>49</v>
      </c>
      <c r="D69">
        <v>1</v>
      </c>
      <c r="F69">
        <v>1</v>
      </c>
      <c r="G69" t="s">
        <v>148</v>
      </c>
      <c r="H69" t="s">
        <v>72</v>
      </c>
      <c r="I69" t="s">
        <v>52</v>
      </c>
      <c r="J69" t="s">
        <v>53</v>
      </c>
      <c r="K69" t="s">
        <v>64</v>
      </c>
      <c r="L69">
        <v>1</v>
      </c>
      <c r="N69">
        <v>1</v>
      </c>
      <c r="O69" t="s">
        <v>73</v>
      </c>
      <c r="P69" t="s">
        <v>168</v>
      </c>
      <c r="S69" t="s">
        <v>54</v>
      </c>
      <c r="T69">
        <v>3</v>
      </c>
      <c r="U69">
        <v>1</v>
      </c>
      <c r="V69">
        <v>1</v>
      </c>
      <c r="W69" t="s">
        <v>55</v>
      </c>
      <c r="X69" t="s">
        <v>85</v>
      </c>
      <c r="AA69" t="s">
        <v>46</v>
      </c>
      <c r="AB69">
        <v>1</v>
      </c>
      <c r="AD69">
        <v>1</v>
      </c>
      <c r="AE69" t="s">
        <v>48</v>
      </c>
      <c r="AF69" t="s">
        <v>100</v>
      </c>
      <c r="AG69" t="s">
        <v>116</v>
      </c>
      <c r="AI69">
        <v>9</v>
      </c>
      <c r="AJ69">
        <v>37</v>
      </c>
    </row>
    <row r="70" spans="1:36" x14ac:dyDescent="0.25">
      <c r="A70" t="s">
        <v>247</v>
      </c>
      <c r="B70">
        <v>0</v>
      </c>
      <c r="C70" t="s">
        <v>54</v>
      </c>
      <c r="D70">
        <v>3</v>
      </c>
      <c r="E70">
        <v>1</v>
      </c>
      <c r="F70">
        <v>1</v>
      </c>
      <c r="G70" t="s">
        <v>55</v>
      </c>
      <c r="H70" t="s">
        <v>85</v>
      </c>
      <c r="I70" t="s">
        <v>123</v>
      </c>
      <c r="K70" t="s">
        <v>46</v>
      </c>
      <c r="L70">
        <v>1</v>
      </c>
      <c r="N70">
        <v>1</v>
      </c>
      <c r="O70" t="s">
        <v>48</v>
      </c>
      <c r="S70" t="s">
        <v>49</v>
      </c>
      <c r="T70">
        <v>1</v>
      </c>
      <c r="V70">
        <v>2</v>
      </c>
      <c r="W70" t="s">
        <v>50</v>
      </c>
      <c r="AA70" t="s">
        <v>39</v>
      </c>
      <c r="AB70">
        <v>2</v>
      </c>
      <c r="AC70">
        <v>1</v>
      </c>
      <c r="AD70">
        <v>1</v>
      </c>
      <c r="AE70" t="s">
        <v>68</v>
      </c>
      <c r="AF70" t="s">
        <v>106</v>
      </c>
      <c r="AI70">
        <v>7</v>
      </c>
      <c r="AJ70">
        <v>38</v>
      </c>
    </row>
    <row r="71" spans="1:36" x14ac:dyDescent="0.25">
      <c r="A71" t="s">
        <v>248</v>
      </c>
      <c r="B71">
        <v>0</v>
      </c>
      <c r="C71" t="s">
        <v>54</v>
      </c>
      <c r="D71">
        <v>2</v>
      </c>
      <c r="E71">
        <v>1</v>
      </c>
      <c r="F71">
        <v>1</v>
      </c>
      <c r="G71" t="s">
        <v>55</v>
      </c>
      <c r="K71" t="s">
        <v>46</v>
      </c>
      <c r="L71">
        <v>1</v>
      </c>
      <c r="N71">
        <v>1</v>
      </c>
      <c r="O71" t="s">
        <v>48</v>
      </c>
      <c r="S71" t="s">
        <v>34</v>
      </c>
      <c r="T71">
        <v>1</v>
      </c>
      <c r="V71">
        <v>1</v>
      </c>
      <c r="W71" t="s">
        <v>47</v>
      </c>
      <c r="AA71" t="s">
        <v>44</v>
      </c>
      <c r="AB71">
        <v>1</v>
      </c>
      <c r="AD71">
        <v>1</v>
      </c>
      <c r="AE71" t="s">
        <v>74</v>
      </c>
      <c r="AF71" t="s">
        <v>158</v>
      </c>
      <c r="AI71">
        <v>2</v>
      </c>
      <c r="AJ71">
        <v>18</v>
      </c>
    </row>
    <row r="72" spans="1:36" x14ac:dyDescent="0.25">
      <c r="A72" t="s">
        <v>249</v>
      </c>
      <c r="B72">
        <v>0</v>
      </c>
      <c r="C72" t="s">
        <v>54</v>
      </c>
      <c r="D72">
        <v>2</v>
      </c>
      <c r="E72">
        <v>1</v>
      </c>
      <c r="F72">
        <v>2</v>
      </c>
      <c r="G72" t="s">
        <v>55</v>
      </c>
      <c r="H72" t="s">
        <v>56</v>
      </c>
      <c r="I72" t="s">
        <v>123</v>
      </c>
      <c r="K72" t="s">
        <v>46</v>
      </c>
      <c r="L72">
        <v>1</v>
      </c>
      <c r="N72">
        <v>1</v>
      </c>
      <c r="O72" t="s">
        <v>48</v>
      </c>
      <c r="P72" t="s">
        <v>77</v>
      </c>
      <c r="Q72" t="s">
        <v>164</v>
      </c>
      <c r="R72" t="s">
        <v>102</v>
      </c>
      <c r="S72" t="s">
        <v>34</v>
      </c>
      <c r="T72">
        <v>1</v>
      </c>
      <c r="V72">
        <v>1</v>
      </c>
      <c r="W72" t="s">
        <v>47</v>
      </c>
      <c r="AA72" t="s">
        <v>64</v>
      </c>
      <c r="AB72">
        <v>1</v>
      </c>
      <c r="AD72">
        <v>3</v>
      </c>
      <c r="AE72" t="s">
        <v>73</v>
      </c>
      <c r="AF72" t="s">
        <v>104</v>
      </c>
      <c r="AG72" t="s">
        <v>169</v>
      </c>
      <c r="AH72" t="s">
        <v>173</v>
      </c>
      <c r="AI72">
        <v>12</v>
      </c>
      <c r="AJ72">
        <v>48</v>
      </c>
    </row>
    <row r="73" spans="1:36" x14ac:dyDescent="0.25">
      <c r="A73" t="s">
        <v>250</v>
      </c>
      <c r="B73">
        <v>0</v>
      </c>
      <c r="C73" t="s">
        <v>54</v>
      </c>
      <c r="D73">
        <v>3</v>
      </c>
      <c r="E73">
        <v>1</v>
      </c>
      <c r="F73">
        <v>1</v>
      </c>
      <c r="G73" t="s">
        <v>55</v>
      </c>
      <c r="H73" t="s">
        <v>85</v>
      </c>
      <c r="K73" t="s">
        <v>46</v>
      </c>
      <c r="L73">
        <v>1</v>
      </c>
      <c r="N73">
        <v>1</v>
      </c>
      <c r="O73" t="s">
        <v>48</v>
      </c>
      <c r="S73" t="s">
        <v>34</v>
      </c>
      <c r="T73">
        <v>1</v>
      </c>
      <c r="V73">
        <v>1</v>
      </c>
      <c r="W73" t="s">
        <v>47</v>
      </c>
      <c r="AA73" t="s">
        <v>39</v>
      </c>
      <c r="AB73">
        <v>1</v>
      </c>
      <c r="AC73">
        <v>1</v>
      </c>
      <c r="AD73">
        <v>1</v>
      </c>
      <c r="AE73" t="s">
        <v>68</v>
      </c>
      <c r="AF73" t="s">
        <v>41</v>
      </c>
      <c r="AI73">
        <v>4</v>
      </c>
      <c r="AJ73">
        <v>27</v>
      </c>
    </row>
    <row r="74" spans="1:36" x14ac:dyDescent="0.25">
      <c r="A74" t="s">
        <v>251</v>
      </c>
      <c r="B74">
        <v>0</v>
      </c>
      <c r="C74" t="s">
        <v>54</v>
      </c>
      <c r="D74">
        <v>2</v>
      </c>
      <c r="E74">
        <v>1</v>
      </c>
      <c r="F74">
        <v>1</v>
      </c>
      <c r="G74" t="s">
        <v>55</v>
      </c>
      <c r="H74" t="s">
        <v>85</v>
      </c>
      <c r="K74" t="s">
        <v>46</v>
      </c>
      <c r="L74">
        <v>1</v>
      </c>
      <c r="N74">
        <v>1</v>
      </c>
      <c r="O74" t="s">
        <v>48</v>
      </c>
      <c r="S74" t="s">
        <v>44</v>
      </c>
      <c r="T74">
        <v>1</v>
      </c>
      <c r="V74">
        <v>1</v>
      </c>
      <c r="W74" t="s">
        <v>74</v>
      </c>
      <c r="AA74" t="s">
        <v>64</v>
      </c>
      <c r="AB74">
        <v>1</v>
      </c>
      <c r="AD74">
        <v>1</v>
      </c>
      <c r="AE74" t="s">
        <v>73</v>
      </c>
      <c r="AI74">
        <v>2</v>
      </c>
      <c r="AJ74">
        <v>29</v>
      </c>
    </row>
    <row r="75" spans="1:36" x14ac:dyDescent="0.25">
      <c r="A75" t="s">
        <v>252</v>
      </c>
      <c r="B75">
        <v>0</v>
      </c>
      <c r="C75" t="s">
        <v>44</v>
      </c>
      <c r="D75">
        <v>1</v>
      </c>
      <c r="F75">
        <v>1</v>
      </c>
      <c r="G75" t="s">
        <v>74</v>
      </c>
      <c r="H75" t="s">
        <v>75</v>
      </c>
      <c r="I75" t="s">
        <v>76</v>
      </c>
      <c r="K75" t="s">
        <v>39</v>
      </c>
      <c r="L75">
        <v>1</v>
      </c>
      <c r="M75">
        <v>1</v>
      </c>
      <c r="N75">
        <v>1</v>
      </c>
      <c r="O75" t="s">
        <v>68</v>
      </c>
      <c r="P75" t="s">
        <v>41</v>
      </c>
      <c r="Q75" t="s">
        <v>42</v>
      </c>
      <c r="S75" t="s">
        <v>54</v>
      </c>
      <c r="T75">
        <v>2</v>
      </c>
      <c r="U75">
        <v>1</v>
      </c>
      <c r="V75">
        <v>1</v>
      </c>
      <c r="W75" t="s">
        <v>55</v>
      </c>
      <c r="AA75" t="s">
        <v>46</v>
      </c>
      <c r="AB75">
        <v>1</v>
      </c>
      <c r="AD75">
        <v>2</v>
      </c>
      <c r="AE75" t="s">
        <v>48</v>
      </c>
      <c r="AI75">
        <v>6</v>
      </c>
      <c r="AJ75">
        <v>35</v>
      </c>
    </row>
    <row r="76" spans="1:36" x14ac:dyDescent="0.25">
      <c r="A76" t="s">
        <v>257</v>
      </c>
      <c r="B76">
        <v>0</v>
      </c>
      <c r="C76" t="s">
        <v>54</v>
      </c>
      <c r="D76">
        <v>3</v>
      </c>
      <c r="E76">
        <v>1</v>
      </c>
      <c r="F76">
        <v>2</v>
      </c>
      <c r="G76" t="s">
        <v>55</v>
      </c>
      <c r="H76" t="s">
        <v>85</v>
      </c>
      <c r="I76" t="s">
        <v>136</v>
      </c>
      <c r="K76" t="s">
        <v>46</v>
      </c>
      <c r="L76">
        <v>1</v>
      </c>
      <c r="N76">
        <v>1</v>
      </c>
      <c r="O76" t="s">
        <v>48</v>
      </c>
      <c r="P76" t="s">
        <v>163</v>
      </c>
      <c r="S76" t="s">
        <v>64</v>
      </c>
      <c r="T76">
        <v>1</v>
      </c>
      <c r="V76">
        <v>1</v>
      </c>
      <c r="W76" t="s">
        <v>73</v>
      </c>
      <c r="X76" t="s">
        <v>104</v>
      </c>
      <c r="Y76" t="s">
        <v>120</v>
      </c>
      <c r="AA76" t="s">
        <v>39</v>
      </c>
      <c r="AB76">
        <v>2</v>
      </c>
      <c r="AC76">
        <v>1</v>
      </c>
      <c r="AD76">
        <v>2</v>
      </c>
      <c r="AE76" t="s">
        <v>68</v>
      </c>
      <c r="AF76" t="s">
        <v>41</v>
      </c>
      <c r="AI76">
        <v>11</v>
      </c>
      <c r="AJ76">
        <v>37</v>
      </c>
    </row>
    <row r="77" spans="1:36" x14ac:dyDescent="0.25">
      <c r="A77" t="s">
        <v>258</v>
      </c>
      <c r="B77">
        <v>0</v>
      </c>
      <c r="C77" t="s">
        <v>54</v>
      </c>
      <c r="D77">
        <v>3</v>
      </c>
      <c r="E77">
        <v>1</v>
      </c>
      <c r="F77">
        <v>1</v>
      </c>
      <c r="G77" t="s">
        <v>55</v>
      </c>
      <c r="H77" t="s">
        <v>85</v>
      </c>
      <c r="I77" t="s">
        <v>136</v>
      </c>
      <c r="J77" t="s">
        <v>138</v>
      </c>
      <c r="K77" t="s">
        <v>64</v>
      </c>
      <c r="L77">
        <v>1</v>
      </c>
      <c r="N77">
        <v>1</v>
      </c>
      <c r="O77" t="s">
        <v>73</v>
      </c>
      <c r="P77" t="s">
        <v>168</v>
      </c>
      <c r="S77" t="s">
        <v>57</v>
      </c>
      <c r="T77">
        <v>1</v>
      </c>
      <c r="V77">
        <v>3</v>
      </c>
      <c r="W77" t="s">
        <v>69</v>
      </c>
      <c r="X77" t="s">
        <v>70</v>
      </c>
      <c r="Y77" t="s">
        <v>92</v>
      </c>
      <c r="AA77" t="s">
        <v>49</v>
      </c>
      <c r="AB77">
        <v>1</v>
      </c>
      <c r="AD77">
        <v>1</v>
      </c>
      <c r="AE77" t="s">
        <v>50</v>
      </c>
      <c r="AF77" t="s">
        <v>51</v>
      </c>
      <c r="AI77">
        <v>11</v>
      </c>
      <c r="AJ77">
        <v>53</v>
      </c>
    </row>
    <row r="78" spans="1:36" x14ac:dyDescent="0.25">
      <c r="A78" t="s">
        <v>259</v>
      </c>
      <c r="B78">
        <v>0</v>
      </c>
      <c r="C78" t="s">
        <v>54</v>
      </c>
      <c r="D78">
        <v>3</v>
      </c>
      <c r="E78">
        <v>1</v>
      </c>
      <c r="F78">
        <v>1</v>
      </c>
      <c r="G78" t="s">
        <v>55</v>
      </c>
      <c r="K78" t="s">
        <v>64</v>
      </c>
      <c r="L78">
        <v>1</v>
      </c>
      <c r="N78">
        <v>1</v>
      </c>
      <c r="O78" t="s">
        <v>73</v>
      </c>
      <c r="S78" t="s">
        <v>57</v>
      </c>
      <c r="T78">
        <v>1</v>
      </c>
      <c r="V78">
        <v>1</v>
      </c>
      <c r="W78" t="s">
        <v>69</v>
      </c>
      <c r="AA78" t="s">
        <v>34</v>
      </c>
      <c r="AB78">
        <v>2</v>
      </c>
      <c r="AD78">
        <v>3</v>
      </c>
      <c r="AE78" t="s">
        <v>47</v>
      </c>
      <c r="AF78" t="s">
        <v>67</v>
      </c>
      <c r="AG78" t="s">
        <v>153</v>
      </c>
      <c r="AH78" t="s">
        <v>155</v>
      </c>
      <c r="AI78">
        <v>9</v>
      </c>
      <c r="AJ78">
        <v>51</v>
      </c>
    </row>
    <row r="79" spans="1:36" x14ac:dyDescent="0.25">
      <c r="A79" t="s">
        <v>260</v>
      </c>
      <c r="B79">
        <v>0</v>
      </c>
      <c r="C79" t="s">
        <v>54</v>
      </c>
      <c r="D79">
        <v>3</v>
      </c>
      <c r="E79">
        <v>1</v>
      </c>
      <c r="F79">
        <v>1</v>
      </c>
      <c r="G79" t="s">
        <v>55</v>
      </c>
      <c r="H79" t="s">
        <v>56</v>
      </c>
      <c r="K79" t="s">
        <v>64</v>
      </c>
      <c r="L79">
        <v>1</v>
      </c>
      <c r="N79">
        <v>1</v>
      </c>
      <c r="O79" t="s">
        <v>73</v>
      </c>
      <c r="S79" t="s">
        <v>57</v>
      </c>
      <c r="T79">
        <v>1</v>
      </c>
      <c r="V79">
        <v>3</v>
      </c>
      <c r="W79" t="s">
        <v>69</v>
      </c>
      <c r="X79" t="s">
        <v>70</v>
      </c>
      <c r="AA79" t="s">
        <v>44</v>
      </c>
      <c r="AB79">
        <v>1</v>
      </c>
      <c r="AD79">
        <v>1</v>
      </c>
      <c r="AE79" t="s">
        <v>74</v>
      </c>
      <c r="AF79" t="s">
        <v>111</v>
      </c>
      <c r="AI79">
        <v>7</v>
      </c>
      <c r="AJ79">
        <v>31</v>
      </c>
    </row>
    <row r="80" spans="1:36" x14ac:dyDescent="0.25">
      <c r="A80" t="s">
        <v>261</v>
      </c>
      <c r="B80">
        <v>0</v>
      </c>
      <c r="C80" t="s">
        <v>54</v>
      </c>
      <c r="D80">
        <v>2</v>
      </c>
      <c r="E80">
        <v>1</v>
      </c>
      <c r="F80">
        <v>1</v>
      </c>
      <c r="G80" t="s">
        <v>55</v>
      </c>
      <c r="K80" t="s">
        <v>64</v>
      </c>
      <c r="L80">
        <v>1</v>
      </c>
      <c r="N80">
        <v>1</v>
      </c>
      <c r="O80" t="s">
        <v>73</v>
      </c>
      <c r="S80" t="s">
        <v>57</v>
      </c>
      <c r="T80">
        <v>1</v>
      </c>
      <c r="V80">
        <v>2</v>
      </c>
      <c r="W80" t="s">
        <v>69</v>
      </c>
      <c r="AA80" t="s">
        <v>46</v>
      </c>
      <c r="AB80">
        <v>1</v>
      </c>
      <c r="AD80">
        <v>1</v>
      </c>
      <c r="AE80" t="s">
        <v>48</v>
      </c>
      <c r="AI80">
        <v>2</v>
      </c>
      <c r="AJ80">
        <v>29</v>
      </c>
    </row>
    <row r="81" spans="1:36" x14ac:dyDescent="0.25">
      <c r="A81" t="s">
        <v>262</v>
      </c>
      <c r="B81">
        <v>0</v>
      </c>
      <c r="C81" t="s">
        <v>57</v>
      </c>
      <c r="D81">
        <v>1</v>
      </c>
      <c r="F81">
        <v>1</v>
      </c>
      <c r="G81" t="s">
        <v>69</v>
      </c>
      <c r="H81" t="s">
        <v>70</v>
      </c>
      <c r="K81" t="s">
        <v>39</v>
      </c>
      <c r="L81">
        <v>1</v>
      </c>
      <c r="M81">
        <v>1</v>
      </c>
      <c r="N81">
        <v>2</v>
      </c>
      <c r="O81" t="s">
        <v>68</v>
      </c>
      <c r="P81" t="s">
        <v>41</v>
      </c>
      <c r="Q81" t="s">
        <v>42</v>
      </c>
      <c r="R81" t="s">
        <v>178</v>
      </c>
      <c r="S81" t="s">
        <v>54</v>
      </c>
      <c r="T81">
        <v>2</v>
      </c>
      <c r="U81">
        <v>1</v>
      </c>
      <c r="V81">
        <v>1</v>
      </c>
      <c r="W81" t="s">
        <v>55</v>
      </c>
      <c r="X81" t="s">
        <v>85</v>
      </c>
      <c r="AA81" t="s">
        <v>64</v>
      </c>
      <c r="AB81">
        <v>1</v>
      </c>
      <c r="AD81">
        <v>2</v>
      </c>
      <c r="AE81" t="s">
        <v>73</v>
      </c>
      <c r="AI81">
        <v>8</v>
      </c>
      <c r="AJ81">
        <v>31</v>
      </c>
    </row>
    <row r="82" spans="1:36" x14ac:dyDescent="0.25">
      <c r="A82" t="s">
        <v>263</v>
      </c>
      <c r="B82">
        <v>0</v>
      </c>
      <c r="C82" t="s">
        <v>54</v>
      </c>
      <c r="D82">
        <v>1</v>
      </c>
      <c r="E82">
        <v>1</v>
      </c>
      <c r="F82">
        <v>1</v>
      </c>
      <c r="G82" t="s">
        <v>55</v>
      </c>
      <c r="H82" t="s">
        <v>56</v>
      </c>
      <c r="I82" t="s">
        <v>109</v>
      </c>
      <c r="J82" t="s">
        <v>110</v>
      </c>
      <c r="K82" t="s">
        <v>64</v>
      </c>
      <c r="L82">
        <v>1</v>
      </c>
      <c r="N82">
        <v>1</v>
      </c>
      <c r="O82" t="s">
        <v>73</v>
      </c>
      <c r="P82" t="s">
        <v>104</v>
      </c>
      <c r="S82" t="s">
        <v>49</v>
      </c>
      <c r="T82">
        <v>1</v>
      </c>
      <c r="V82">
        <v>1</v>
      </c>
      <c r="W82" t="s">
        <v>50</v>
      </c>
      <c r="X82" t="s">
        <v>51</v>
      </c>
      <c r="AA82" t="s">
        <v>34</v>
      </c>
      <c r="AB82">
        <v>1</v>
      </c>
      <c r="AD82">
        <v>1</v>
      </c>
      <c r="AE82" t="s">
        <v>47</v>
      </c>
      <c r="AI82">
        <v>5</v>
      </c>
      <c r="AJ82">
        <v>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E19"/>
  <sheetViews>
    <sheetView workbookViewId="0">
      <selection activeCell="E28" sqref="E28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45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2" s="3">
        <f>IF(SUM(Table712162024[[#This Row],[takes]]) &gt; 0,Table712162024[[#This Row],[takes]]/SUM(Table712162024[takes]),0)</f>
        <v>0</v>
      </c>
      <c r="E2" s="3">
        <f>IF(Table712162024[[#This Row],[takes]]&gt;0,Table712162024[[#This Row],[wins]]/Table712162024[[#This Row],[takes]],0)</f>
        <v>0</v>
      </c>
    </row>
    <row r="3" spans="1:5" x14ac:dyDescent="0.25">
      <c r="A3" t="s">
        <v>157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</row>
    <row r="4" spans="1:5" x14ac:dyDescent="0.25">
      <c r="A4" t="s">
        <v>74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40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16</v>
      </c>
      <c r="D4" s="3">
        <f>IF(SUM(Table712162024[[#This Row],[takes]]) &gt; 0,Table712162024[[#This Row],[takes]]/SUM(Table712162024[takes]),0)</f>
        <v>1</v>
      </c>
      <c r="E4" s="3">
        <f>IF(Table712162024[[#This Row],[takes]]&gt;0,Table712162024[[#This Row],[wins]]/Table712162024[[#This Row],[takes]],0)</f>
        <v>0.4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75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24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12</v>
      </c>
      <c r="D7" s="16">
        <f>IF(SUM(Table813172125[[#This Row],[takes]]) &gt; 0,Table813172125[[#This Row],[takes]]/SUM(Table813172125[takes]),0)</f>
        <v>0.75</v>
      </c>
      <c r="E7" s="16">
        <f>IF(Table813172125[[#This Row],[takes]]&gt;0,Table813172125[[#This Row],[wins]]/Table813172125[[#This Row],[takes]],0)</f>
        <v>0.5</v>
      </c>
    </row>
    <row r="8" spans="1:5" x14ac:dyDescent="0.25">
      <c r="A8" t="s">
        <v>158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2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0</v>
      </c>
      <c r="D8" s="3">
        <f>IF(SUM(Table813172125[[#This Row],[takes]]) &gt; 0,Table813172125[[#This Row],[takes]]/SUM(Table813172125[takes]),0)</f>
        <v>6.25E-2</v>
      </c>
      <c r="E8" s="3">
        <f>IF(Table813172125[[#This Row],[takes]]&gt;0,Table813172125[[#This Row],[wins]]/Table813172125[[#This Row],[takes]],0)</f>
        <v>0</v>
      </c>
    </row>
    <row r="9" spans="1:5" x14ac:dyDescent="0.25">
      <c r="A9" s="14" t="s">
        <v>111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</v>
      </c>
      <c r="D9" s="17">
        <f>IF(SUM(Table813172125[[#This Row],[takes]]) &gt; 0,Table813172125[[#This Row],[takes]]/SUM(Table813172125[takes]),0)</f>
        <v>0.1875</v>
      </c>
      <c r="E9" s="17">
        <f>IF(Table813172125[[#This Row],[takes]]&gt;0,Table813172125[[#This Row],[wins]]/Table813172125[[#This Row],[takes]],0)</f>
        <v>0.16666666666666666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159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3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2</v>
      </c>
      <c r="D12" s="18">
        <f>IF(SUM(Table914182226[[#This Row],[takes]]) &gt; 0,Table914182226[[#This Row],[takes]]/SUM(Table914182226[takes]),0)</f>
        <v>0.2</v>
      </c>
      <c r="E12" s="18">
        <f>IF(Table914182226[[#This Row],[takes]]&gt;0,Table914182226[[#This Row],[wins]]/Table914182226[[#This Row],[takes]],0)</f>
        <v>0.66666666666666663</v>
      </c>
    </row>
    <row r="13" spans="1:5" x14ac:dyDescent="0.25">
      <c r="A13" s="2" t="s">
        <v>112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5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</v>
      </c>
      <c r="D13" s="16">
        <f>IF(SUM(Table914182226[[#This Row],[takes]]) &gt; 0,Table914182226[[#This Row],[takes]]/SUM(Table914182226[takes]),0)</f>
        <v>0.33333333333333331</v>
      </c>
      <c r="E13" s="16">
        <f>IF(Table914182226[[#This Row],[takes]]&gt;0,Table914182226[[#This Row],[wins]]/Table914182226[[#This Row],[takes]],0)</f>
        <v>0.2</v>
      </c>
    </row>
    <row r="14" spans="1:5" x14ac:dyDescent="0.25">
      <c r="A14" s="15" t="s">
        <v>76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7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4</v>
      </c>
      <c r="D14" s="19">
        <f>IF(SUM(Table914182226[[#This Row],[takes]]) &gt; 0,Table914182226[[#This Row],[takes]]/SUM(Table914182226[takes]),0)</f>
        <v>0.46666666666666667</v>
      </c>
      <c r="E14" s="19">
        <f>IF(Table914182226[[#This Row],[takes]]&gt;0,Table914182226[[#This Row],[wins]]/Table914182226[[#This Row],[takes]],0)</f>
        <v>0.5714285714285714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160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7" s="16">
        <f>IF(SUM(Table1015192327[[#This Row],[takes]]) &gt; 0,Table1015192327[[#This Row],[takes]]/SUM(Table1015192327[takes]),0)</f>
        <v>0</v>
      </c>
      <c r="E17" s="16">
        <f>IF(Table1015192327[[#This Row],[takes]]&gt;0,Table1015192327[[#This Row],[wins]]/Table1015192327[[#This Row],[takes]],0)</f>
        <v>0</v>
      </c>
    </row>
    <row r="18" spans="1:5" x14ac:dyDescent="0.25">
      <c r="A18" s="2" t="s">
        <v>113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4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8" s="16">
        <f>IF(SUM(Table1015192327[[#This Row],[takes]]) &gt; 0,Table1015192327[[#This Row],[takes]]/SUM(Table1015192327[takes]),0)</f>
        <v>1</v>
      </c>
      <c r="E18" s="16">
        <f>IF(Table1015192327[[#This Row],[takes]]&gt;0,Table1015192327[[#This Row],[wins]]/Table1015192327[[#This Row],[takes]],0)</f>
        <v>0</v>
      </c>
    </row>
    <row r="19" spans="1:5" x14ac:dyDescent="0.25">
      <c r="A19" s="14" t="s">
        <v>161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E19"/>
  <sheetViews>
    <sheetView workbookViewId="0">
      <selection activeCell="D23" sqref="D23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48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32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13</v>
      </c>
      <c r="D2" s="3">
        <f>IF(SUM(Table71216202428[[#This Row],[takes]]) &gt; 0,Table71216202428[[#This Row],[takes]]/SUM(Table71216202428[takes]),0)</f>
        <v>0.8</v>
      </c>
      <c r="E2" s="3">
        <f>IF(Table71216202428[[#This Row],[takes]]&gt;0,Table71216202428[[#This Row],[wins]]/Table71216202428[[#This Row],[takes]],0)</f>
        <v>0.40625</v>
      </c>
    </row>
    <row r="3" spans="1:5" x14ac:dyDescent="0.25">
      <c r="A3" t="s">
        <v>90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8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</v>
      </c>
      <c r="D3" s="3">
        <f>IF(SUM(Table71216202428[[#This Row],[takes]]) &gt; 0,Table71216202428[[#This Row],[takes]]/SUM(Table71216202428[takes]),0)</f>
        <v>0.2</v>
      </c>
      <c r="E3" s="3">
        <f>IF(Table71216202428[[#This Row],[takes]]&gt;0,Table71216202428[[#This Row],[wins]]/Table71216202428[[#This Row],[takes]],0)</f>
        <v>0.125</v>
      </c>
    </row>
    <row r="4" spans="1:5" x14ac:dyDescent="0.25">
      <c r="A4" t="s">
        <v>162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4" s="3">
        <f>IF(SUM(Table71216202428[[#This Row],[takes]]) &gt; 0,Table71216202428[[#This Row],[takes]]/SUM(Table71216202428[takes]),0)</f>
        <v>0</v>
      </c>
      <c r="E4" s="3">
        <f>IF(Table71216202428[[#This Row],[takes]]&gt;0,Table71216202428[[#This Row],[wins]]/Table71216202428[[#This Row],[takes]],0)</f>
        <v>0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163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</v>
      </c>
      <c r="D7" s="16">
        <f>IF(SUM(Table81317212529[[#This Row],[takes]]) &gt; 0,Table81317212529[[#This Row],[takes]]/SUM(Table81317212529[takes]),0)</f>
        <v>0.24</v>
      </c>
      <c r="E7" s="16">
        <f>IF(Table81317212529[[#This Row],[takes]]&gt;0,Table81317212529[[#This Row],[wins]]/Table81317212529[[#This Row],[takes]],0)</f>
        <v>0.5</v>
      </c>
    </row>
    <row r="8" spans="1:5" x14ac:dyDescent="0.25">
      <c r="A8" t="s">
        <v>100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4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</v>
      </c>
      <c r="D8" s="3">
        <f>IF(SUM(Table81317212529[[#This Row],[takes]]) &gt; 0,Table81317212529[[#This Row],[takes]]/SUM(Table81317212529[takes]),0)</f>
        <v>0.16</v>
      </c>
      <c r="E8" s="3">
        <f>IF(Table81317212529[[#This Row],[takes]]&gt;0,Table81317212529[[#This Row],[wins]]/Table81317212529[[#This Row],[takes]],0)</f>
        <v>0.5</v>
      </c>
    </row>
    <row r="9" spans="1:5" x14ac:dyDescent="0.25">
      <c r="A9" s="14" t="s">
        <v>77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15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5</v>
      </c>
      <c r="D9" s="17">
        <f>IF(SUM(Table81317212529[[#This Row],[takes]]) &gt; 0,Table81317212529[[#This Row],[takes]]/SUM(Table81317212529[takes]),0)</f>
        <v>0.6</v>
      </c>
      <c r="E9" s="17">
        <f>IF(Table81317212529[[#This Row],[takes]]&gt;0,Table81317212529[[#This Row],[wins]]/Table81317212529[[#This Row],[takes]],0)</f>
        <v>0.33333333333333331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116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0</v>
      </c>
      <c r="D12" s="18">
        <f>IF(SUM(Table91418222630[[#This Row],[takes]]) &gt; 0,Table91418222630[[#This Row],[takes]]/SUM(Table91418222630[takes]),0)</f>
        <v>0.18181818181818182</v>
      </c>
      <c r="E12" s="18">
        <f>IF(Table91418222630[[#This Row],[takes]]&gt;0,Table91418222630[[#This Row],[wins]]/Table91418222630[[#This Row],[takes]],0)</f>
        <v>0</v>
      </c>
    </row>
    <row r="13" spans="1:5" x14ac:dyDescent="0.25">
      <c r="A13" s="2" t="s">
        <v>164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</v>
      </c>
      <c r="D13" s="16">
        <f>IF(SUM(Table91418222630[[#This Row],[takes]]) &gt; 0,Table91418222630[[#This Row],[takes]]/SUM(Table91418222630[takes]),0)</f>
        <v>0.27272727272727271</v>
      </c>
      <c r="E13" s="16">
        <f>IF(Table91418222630[[#This Row],[takes]]&gt;0,Table91418222630[[#This Row],[wins]]/Table91418222630[[#This Row],[takes]],0)</f>
        <v>0.66666666666666663</v>
      </c>
    </row>
    <row r="14" spans="1:5" x14ac:dyDescent="0.25">
      <c r="A14" s="15" t="s">
        <v>101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6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4</v>
      </c>
      <c r="D14" s="19">
        <f>IF(SUM(Table91418222630[[#This Row],[takes]]) &gt; 0,Table91418222630[[#This Row],[takes]]/SUM(Table91418222630[takes]),0)</f>
        <v>0.54545454545454541</v>
      </c>
      <c r="E14" s="19">
        <f>IF(Table91418222630[[#This Row],[takes]]&gt;0,Table91418222630[[#This Row],[wins]]/Table91418222630[[#This Row],[takes]],0)</f>
        <v>0.66666666666666663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165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4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2</v>
      </c>
      <c r="D17" s="16">
        <f>IF(SUM(Table101519232731[[#This Row],[takes]]) &gt; 0,Table101519232731[[#This Row],[takes]]/SUM(Table101519232731[takes]),0)</f>
        <v>0.5</v>
      </c>
      <c r="E17" s="16">
        <f>IF(Table101519232731[[#This Row],[takes]]&gt;0,Table101519232731[[#This Row],[wins]]/Table101519232731[[#This Row],[takes]],0)</f>
        <v>0.5</v>
      </c>
    </row>
    <row r="18" spans="1:5" x14ac:dyDescent="0.25">
      <c r="A18" s="2" t="s">
        <v>166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0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8" s="16">
        <f>IF(SUM(Table101519232731[[#This Row],[takes]]) &gt; 0,Table101519232731[[#This Row],[takes]]/SUM(Table101519232731[takes]),0)</f>
        <v>0</v>
      </c>
      <c r="E18" s="16">
        <f>IF(Table101519232731[[#This Row],[takes]]&gt;0,Table101519232731[[#This Row],[wins]]/Table101519232731[[#This Row],[takes]],0)</f>
        <v>0</v>
      </c>
    </row>
    <row r="19" spans="1:5" x14ac:dyDescent="0.25">
      <c r="A19" s="14" t="s">
        <v>102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4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3</v>
      </c>
      <c r="D19" s="17">
        <f>IF(SUM(Table101519232731[[#This Row],[takes]]) &gt; 0,Table101519232731[[#This Row],[takes]]/SUM(Table101519232731[takes]),0)</f>
        <v>0.5</v>
      </c>
      <c r="E19" s="17">
        <f>IF(Table101519232731[[#This Row],[takes]]&gt;0,Table101519232731[[#This Row],[wins]]/Table101519232731[[#This Row],[takes]],0)</f>
        <v>0.75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E19"/>
  <sheetViews>
    <sheetView workbookViewId="0">
      <selection activeCell="D26" sqref="D26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73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33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8</v>
      </c>
      <c r="D2" s="3">
        <f>IF(SUM(Table7121620242832[[#This Row],[takes]]) &gt; 0,Table7121620242832[[#This Row],[takes]]/SUM(Table7121620242832[takes]),0)</f>
        <v>0.94285714285714284</v>
      </c>
      <c r="E2" s="3">
        <f>IF(Table7121620242832[[#This Row],[takes]]&gt;0,Table7121620242832[[#This Row],[wins]]/Table7121620242832[[#This Row],[takes]],0)</f>
        <v>0.24242424242424243</v>
      </c>
    </row>
    <row r="3" spans="1:5" x14ac:dyDescent="0.25">
      <c r="A3" t="s">
        <v>167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</row>
    <row r="4" spans="1:5" x14ac:dyDescent="0.25">
      <c r="A4" t="s">
        <v>119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4" s="3">
        <f>IF(SUM(Table7121620242832[[#This Row],[takes]]) &gt; 0,Table7121620242832[[#This Row],[takes]]/SUM(Table7121620242832[takes]),0)</f>
        <v>5.7142857142857141E-2</v>
      </c>
      <c r="E4" s="3">
        <f>IF(Table7121620242832[[#This Row],[takes]]&gt;0,Table7121620242832[[#This Row],[wins]]/Table7121620242832[[#This Row],[takes]],0)</f>
        <v>0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104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6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2</v>
      </c>
      <c r="D7" s="16">
        <f>IF(SUM(Table8131721252933[[#This Row],[takes]]) &gt; 0,Table8131721252933[[#This Row],[takes]]/SUM(Table8131721252933[takes]),0)</f>
        <v>0.4</v>
      </c>
      <c r="E7" s="16">
        <f>IF(Table8131721252933[[#This Row],[takes]]&gt;0,Table8131721252933[[#This Row],[wins]]/Table8131721252933[[#This Row],[takes]],0)</f>
        <v>0.33333333333333331</v>
      </c>
    </row>
    <row r="8" spans="1:5" x14ac:dyDescent="0.25">
      <c r="A8" t="s">
        <v>168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6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</v>
      </c>
      <c r="D8" s="3">
        <f>IF(SUM(Table8131721252933[[#This Row],[takes]]) &gt; 0,Table8131721252933[[#This Row],[takes]]/SUM(Table8131721252933[takes]),0)</f>
        <v>0.4</v>
      </c>
      <c r="E8" s="3">
        <f>IF(Table8131721252933[[#This Row],[takes]]&gt;0,Table8131721252933[[#This Row],[wins]]/Table8131721252933[[#This Row],[takes]],0)</f>
        <v>0.5</v>
      </c>
    </row>
    <row r="9" spans="1:5" x14ac:dyDescent="0.25">
      <c r="A9" s="14" t="s">
        <v>96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3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0</v>
      </c>
      <c r="D9" s="17">
        <f>IF(SUM(Table8131721252933[[#This Row],[takes]]) &gt; 0,Table8131721252933[[#This Row],[takes]]/SUM(Table8131721252933[takes]),0)</f>
        <v>0.2</v>
      </c>
      <c r="E9" s="17">
        <f>IF(Table8131721252933[[#This Row],[takes]]&gt;0,Table8131721252933[[#This Row],[wins]]/Table8131721252933[[#This Row],[takes]],0)</f>
        <v>0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120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2" s="18">
        <f>IF(SUM(Table9141822263034[[#This Row],[takes]]) &gt; 0,Table9141822263034[[#This Row],[takes]]/SUM(Table9141822263034[takes]),0)</f>
        <v>0.42857142857142855</v>
      </c>
      <c r="E12" s="18">
        <f>IF(Table9141822263034[[#This Row],[takes]]&gt;0,Table9141822263034[[#This Row],[wins]]/Table9141822263034[[#This Row],[takes]],0)</f>
        <v>0</v>
      </c>
    </row>
    <row r="13" spans="1:5" x14ac:dyDescent="0.25">
      <c r="A13" s="2" t="s">
        <v>169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3" s="16">
        <f>IF(SUM(Table9141822263034[[#This Row],[takes]]) &gt; 0,Table9141822263034[[#This Row],[takes]]/SUM(Table9141822263034[takes]),0)</f>
        <v>0.42857142857142855</v>
      </c>
      <c r="E13" s="16">
        <f>IF(Table9141822263034[[#This Row],[takes]]&gt;0,Table9141822263034[[#This Row],[wins]]/Table9141822263034[[#This Row],[takes]],0)</f>
        <v>0</v>
      </c>
    </row>
    <row r="14" spans="1:5" x14ac:dyDescent="0.25">
      <c r="A14" s="15" t="s">
        <v>170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4" s="19">
        <f>IF(SUM(Table9141822263034[[#This Row],[takes]]) &gt; 0,Table9141822263034[[#This Row],[takes]]/SUM(Table9141822263034[takes]),0)</f>
        <v>0.14285714285714285</v>
      </c>
      <c r="E14" s="19">
        <f>IF(Table9141822263034[[#This Row],[takes]]&gt;0,Table9141822263034[[#This Row],[wins]]/Table9141822263034[[#This Row],[takes]],0)</f>
        <v>0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171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7" s="16">
        <f>IF(SUM(Table10151923273135[[#This Row],[takes]]) &gt; 0,Table10151923273135[[#This Row],[takes]]/SUM(Table10151923273135[takes]),0)</f>
        <v>0.33333333333333331</v>
      </c>
      <c r="E17" s="16">
        <f>IF(Table10151923273135[[#This Row],[takes]]&gt;0,Table10151923273135[[#This Row],[wins]]/Table10151923273135[[#This Row],[takes]],0)</f>
        <v>0</v>
      </c>
    </row>
    <row r="18" spans="1:5" x14ac:dyDescent="0.25">
      <c r="A18" s="2" t="s">
        <v>172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173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9" s="17">
        <f>IF(SUM(Table10151923273135[[#This Row],[takes]]) &gt; 0,Table10151923273135[[#This Row],[takes]]/SUM(Table10151923273135[takes]),0)</f>
        <v>0.66666666666666663</v>
      </c>
      <c r="E19" s="17">
        <f>IF(Table10151923273135[[#This Row],[takes]]&gt;0,Table10151923273135[[#This Row],[wins]]/Table10151923273135[[#This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E19"/>
  <sheetViews>
    <sheetView workbookViewId="0">
      <selection activeCell="E26" sqref="E26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68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26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5</v>
      </c>
      <c r="D2" s="3">
        <f>IF(SUM(Table712162024283236[[#This Row],[takes]]) &gt; 0,Table712162024283236[[#This Row],[takes]]/SUM(Table712162024283236[takes]),0)</f>
        <v>0.89655172413793105</v>
      </c>
      <c r="E2" s="3">
        <f>IF(Table712162024283236[[#This Row],[takes]]&gt;0,Table712162024283236[[#This Row],[wins]]/Table712162024283236[[#This Row],[takes]],0)</f>
        <v>0.19230769230769232</v>
      </c>
    </row>
    <row r="3" spans="1:5" x14ac:dyDescent="0.25">
      <c r="A3" t="s">
        <v>174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3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3</v>
      </c>
      <c r="D3" s="3">
        <f>IF(SUM(Table712162024283236[[#This Row],[takes]]) &gt; 0,Table712162024283236[[#This Row],[takes]]/SUM(Table712162024283236[takes]),0)</f>
        <v>0.10344827586206896</v>
      </c>
      <c r="E3" s="3">
        <f>IF(Table712162024283236[[#This Row],[takes]]&gt;0,Table712162024283236[[#This Row],[wins]]/Table712162024283236[[#This Row],[takes]],0)</f>
        <v>1</v>
      </c>
    </row>
    <row r="4" spans="1:5" x14ac:dyDescent="0.25">
      <c r="A4" t="s">
        <v>40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41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16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</v>
      </c>
      <c r="D7" s="16">
        <f>IF(SUM(Table813172125293337[[#This Row],[takes]]) &gt; 0,Table813172125293337[[#This Row],[takes]]/SUM(Table813172125293337[takes]),0)</f>
        <v>0.72727272727272729</v>
      </c>
      <c r="E7" s="16">
        <f>IF(Table813172125293337[[#This Row],[takes]]&gt;0,Table813172125293337[[#This Row],[wins]]/Table813172125293337[[#This Row],[takes]],0)</f>
        <v>0.375</v>
      </c>
    </row>
    <row r="8" spans="1:5" x14ac:dyDescent="0.25">
      <c r="A8" t="s">
        <v>71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2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0</v>
      </c>
      <c r="D8" s="3">
        <f>IF(SUM(Table813172125293337[[#This Row],[takes]]) &gt; 0,Table813172125293337[[#This Row],[takes]]/SUM(Table813172125293337[takes]),0)</f>
        <v>9.0909090909090912E-2</v>
      </c>
      <c r="E8" s="3">
        <f>IF(Table813172125293337[[#This Row],[takes]]&gt;0,Table813172125293337[[#This Row],[wins]]/Table813172125293337[[#This Row],[takes]],0)</f>
        <v>0</v>
      </c>
    </row>
    <row r="9" spans="1:5" x14ac:dyDescent="0.25">
      <c r="A9" s="14" t="s">
        <v>106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0</v>
      </c>
      <c r="D9" s="17">
        <f>IF(SUM(Table813172125293337[[#This Row],[takes]]) &gt; 0,Table813172125293337[[#This Row],[takes]]/SUM(Table813172125293337[takes]),0)</f>
        <v>0.18181818181818182</v>
      </c>
      <c r="E9" s="17">
        <f>IF(Table813172125293337[[#This Row],[takes]]&gt;0,Table813172125293337[[#This Row],[wins]]/Table813172125293337[[#This Row],[takes]],0)</f>
        <v>0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42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</v>
      </c>
      <c r="D12" s="18">
        <f>IF(SUM(Table914182226303438[[#This Row],[takes]]) &gt; 0,Table914182226303438[[#This Row],[takes]]/SUM(Table914182226303438[takes]),0)</f>
        <v>0.375</v>
      </c>
      <c r="E12" s="18">
        <f>IF(Table914182226303438[[#This Row],[takes]]&gt;0,Table914182226303438[[#This Row],[wins]]/Table914182226303438[[#This Row],[takes]],0)</f>
        <v>0.66666666666666663</v>
      </c>
    </row>
    <row r="13" spans="1:5" x14ac:dyDescent="0.25">
      <c r="A13" s="2" t="s">
        <v>175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0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0</v>
      </c>
      <c r="D13" s="16">
        <f>IF(SUM(Table914182226303438[[#This Row],[takes]]) &gt; 0,Table914182226303438[[#This Row],[takes]]/SUM(Table914182226303438[takes]),0)</f>
        <v>0</v>
      </c>
      <c r="E13" s="16">
        <f>IF(Table914182226303438[[#This Row],[takes]]&gt;0,Table914182226303438[[#This Row],[wins]]/Table914182226303438[[#This Row],[takes]],0)</f>
        <v>0</v>
      </c>
    </row>
    <row r="14" spans="1:5" x14ac:dyDescent="0.25">
      <c r="A14" s="15" t="s">
        <v>176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5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</v>
      </c>
      <c r="D14" s="19">
        <f>IF(SUM(Table914182226303438[[#This Row],[takes]]) &gt; 0,Table914182226303438[[#This Row],[takes]]/SUM(Table914182226303438[takes]),0)</f>
        <v>0.625</v>
      </c>
      <c r="E14" s="19">
        <f>IF(Table914182226303438[[#This Row],[takes]]&gt;0,Table914182226303438[[#This Row],[wins]]/Table914182226303438[[#This Row],[takes]],0)</f>
        <v>0.4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177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7" s="16">
        <f>IF(SUM(Table1015192327313539[[#This Row],[takes]]) &gt; 0,Table1015192327313539[[#This Row],[takes]]/SUM(Table1015192327313539[takes]),0)</f>
        <v>0.33333333333333331</v>
      </c>
      <c r="E17" s="16">
        <f>IF(Table1015192327313539[[#This Row],[takes]]&gt;0,Table1015192327313539[[#This Row],[wins]]/Table1015192327313539[[#This Row],[takes]],0)</f>
        <v>1</v>
      </c>
    </row>
    <row r="18" spans="1:5" x14ac:dyDescent="0.25">
      <c r="A18" s="2" t="s">
        <v>178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</v>
      </c>
      <c r="D18" s="16">
        <f>IF(SUM(Table1015192327313539[[#This Row],[takes]]) &gt; 0,Table1015192327313539[[#This Row],[takes]]/SUM(Table1015192327313539[takes]),0)</f>
        <v>0.66666666666666663</v>
      </c>
      <c r="E18" s="16">
        <f>IF(Table1015192327313539[[#This Row],[takes]]&gt;0,Table1015192327313539[[#This Row],[wins]]/Table1015192327313539[[#This Row],[takes]],0)</f>
        <v>1</v>
      </c>
    </row>
    <row r="19" spans="1:5" x14ac:dyDescent="0.25">
      <c r="A19" s="14" t="s">
        <v>43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0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0</v>
      </c>
      <c r="D19" s="17">
        <f>IF(SUM(Table1015192327313539[[#This Row],[takes]]) &gt; 0,Table1015192327313539[[#This Row],[takes]]/SUM(Table1015192327313539[takes]),0)</f>
        <v>0</v>
      </c>
      <c r="E19" s="17">
        <f>IF(Table1015192327313539[[#This Row],[takes]]&gt;0,Table1015192327313539[[#This Row],[wins]]/Table1015192327313539[[#This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P17" sqref="P1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79</v>
      </c>
      <c r="B1" s="22"/>
      <c r="C1" s="22"/>
      <c r="D1" s="22"/>
      <c r="E1" s="22"/>
      <c r="F1" s="22"/>
      <c r="G1" s="23"/>
      <c r="I1" s="21" t="s">
        <v>83</v>
      </c>
      <c r="J1" s="22"/>
      <c r="K1" s="22"/>
      <c r="L1" s="22"/>
      <c r="M1" s="23"/>
      <c r="O1" s="6" t="s">
        <v>253</v>
      </c>
      <c r="P1" s="7">
        <f>MIN(Таблица1[crystals])</f>
        <v>2</v>
      </c>
      <c r="R1" t="s">
        <v>127</v>
      </c>
      <c r="S1" s="10" t="s">
        <v>128</v>
      </c>
      <c r="T1" s="5" t="s">
        <v>129</v>
      </c>
    </row>
    <row r="2" spans="1:20" ht="15.75" thickBot="1" x14ac:dyDescent="0.3">
      <c r="A2" t="s">
        <v>60</v>
      </c>
      <c r="B2" t="s">
        <v>61</v>
      </c>
      <c r="C2" t="s">
        <v>82</v>
      </c>
      <c r="D2" t="s">
        <v>62</v>
      </c>
      <c r="E2" t="s">
        <v>63</v>
      </c>
      <c r="F2" t="s">
        <v>78</v>
      </c>
      <c r="G2" t="s">
        <v>59</v>
      </c>
      <c r="I2" t="s">
        <v>60</v>
      </c>
      <c r="J2" t="s">
        <v>61</v>
      </c>
      <c r="K2" t="s">
        <v>59</v>
      </c>
      <c r="L2" t="s">
        <v>80</v>
      </c>
      <c r="M2" t="s">
        <v>81</v>
      </c>
      <c r="O2" s="8" t="s">
        <v>254</v>
      </c>
      <c r="P2" s="9">
        <f>MIN(Таблица1[turns])</f>
        <v>18</v>
      </c>
      <c r="R2">
        <v>30000</v>
      </c>
      <c r="S2" s="10">
        <f>Table6[[#This Row],[Think Time]]*$P$5/1000/60</f>
        <v>17.753086419753085</v>
      </c>
      <c r="T2" s="10">
        <f>Table6[[#This Row],[Estimated Battle Time (mins)]]*COUNTA(Таблица2[hero-1])/60</f>
        <v>62.135802469135797</v>
      </c>
    </row>
    <row r="3" spans="1:20" ht="15.75" thickBot="1" x14ac:dyDescent="0.3">
      <c r="A3" t="s">
        <v>54</v>
      </c>
      <c r="B3" t="s">
        <v>57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49</v>
      </c>
      <c r="E3" t="s">
        <v>34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54</v>
      </c>
      <c r="J3" t="s">
        <v>57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3" s="3">
        <f>IF(Table3[[#This Row],[battles]],Table3[[#This Row],[wins]]/Table3[[#This Row],[battles]],0)</f>
        <v>0.8666666666666667</v>
      </c>
      <c r="R3">
        <v>60000</v>
      </c>
      <c r="S3" s="10">
        <f>Table6[[#This Row],[Think Time]]*$P$5/1000/60</f>
        <v>35.506172839506171</v>
      </c>
      <c r="T3" s="10">
        <f>Table6[[#This Row],[Estimated Battle Time (mins)]]*COUNTA(Таблица2[hero-1])/60</f>
        <v>124.27160493827159</v>
      </c>
    </row>
    <row r="4" spans="1:20" ht="15.75" thickBot="1" x14ac:dyDescent="0.3">
      <c r="A4" t="s">
        <v>54</v>
      </c>
      <c r="B4" t="s">
        <v>57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49</v>
      </c>
      <c r="E4" t="s">
        <v>44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54</v>
      </c>
      <c r="J4" t="s">
        <v>49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O4" s="6" t="s">
        <v>125</v>
      </c>
      <c r="P4" s="7">
        <f>AVERAGE(Таблица1[crystals])</f>
        <v>6.382716049382716</v>
      </c>
      <c r="R4">
        <v>120000</v>
      </c>
      <c r="S4" s="10">
        <f>Table6[[#This Row],[Think Time]]*$P$5/1000/60</f>
        <v>71.012345679012341</v>
      </c>
      <c r="T4" s="10">
        <f>Table6[[#This Row],[Estimated Battle Time (mins)]]*COUNTA(Таблица2[hero-1])/60</f>
        <v>248.54320987654319</v>
      </c>
    </row>
    <row r="5" spans="1:20" ht="15.75" thickBot="1" x14ac:dyDescent="0.3">
      <c r="A5" t="s">
        <v>54</v>
      </c>
      <c r="B5" t="s">
        <v>57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49</v>
      </c>
      <c r="E5" t="s">
        <v>46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54</v>
      </c>
      <c r="J5" t="s">
        <v>34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8" t="s">
        <v>126</v>
      </c>
      <c r="P5" s="9">
        <f>AVERAGE(Таблица1[turns])</f>
        <v>35.506172839506171</v>
      </c>
      <c r="R5">
        <v>300000</v>
      </c>
      <c r="S5" s="10">
        <f>Table6[[#This Row],[Think Time]]*$P$5/1000/60</f>
        <v>177.53086419753083</v>
      </c>
      <c r="T5" s="10">
        <f>Table6[[#This Row],[Estimated Battle Time (mins)]]*COUNTA(Таблица2[hero-1])/60</f>
        <v>621.35802469135785</v>
      </c>
    </row>
    <row r="6" spans="1:20" ht="15.75" thickBot="1" x14ac:dyDescent="0.3">
      <c r="A6" t="s">
        <v>54</v>
      </c>
      <c r="B6" t="s">
        <v>57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49</v>
      </c>
      <c r="E6" t="s">
        <v>64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54</v>
      </c>
      <c r="J6" t="s">
        <v>44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R6">
        <v>600000</v>
      </c>
      <c r="S6" s="10">
        <f>Table6[[#This Row],[Think Time]]*$P$5/1000/60</f>
        <v>355.06172839506166</v>
      </c>
      <c r="T6" s="10">
        <f>Table6[[#This Row],[Estimated Battle Time (mins)]]*COUNTA(Таблица2[hero-1])/60</f>
        <v>1242.7160493827157</v>
      </c>
    </row>
    <row r="7" spans="1:20" ht="15.75" thickBot="1" x14ac:dyDescent="0.3">
      <c r="A7" t="s">
        <v>54</v>
      </c>
      <c r="B7" t="s">
        <v>57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49</v>
      </c>
      <c r="E7" t="s">
        <v>39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54</v>
      </c>
      <c r="J7" t="s">
        <v>46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7" s="3">
        <f>IF(Table3[[#This Row],[battles]],Table3[[#This Row],[wins]]/Table3[[#This Row],[battles]],0)</f>
        <v>0.6</v>
      </c>
      <c r="O7" s="6" t="s">
        <v>255</v>
      </c>
      <c r="P7" s="7">
        <f>MAX(Таблица1[crystals])</f>
        <v>14</v>
      </c>
    </row>
    <row r="8" spans="1:20" ht="15.75" thickBot="1" x14ac:dyDescent="0.3">
      <c r="A8" t="s">
        <v>54</v>
      </c>
      <c r="B8" t="s">
        <v>57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34</v>
      </c>
      <c r="E8" t="s">
        <v>44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54</v>
      </c>
      <c r="J8" t="s">
        <v>64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6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8" s="3">
        <f>IF(Table3[[#This Row],[battles]],Table3[[#This Row],[wins]]/Table3[[#This Row],[battles]],0)</f>
        <v>0.83333333333333337</v>
      </c>
      <c r="O8" s="8" t="s">
        <v>256</v>
      </c>
      <c r="P8" s="9">
        <f>MAX(Таблица1[turns])</f>
        <v>70</v>
      </c>
    </row>
    <row r="9" spans="1:20" x14ac:dyDescent="0.25">
      <c r="A9" t="s">
        <v>54</v>
      </c>
      <c r="B9" t="s">
        <v>57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34</v>
      </c>
      <c r="E9" t="s">
        <v>46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54</v>
      </c>
      <c r="J9" t="s">
        <v>39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0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9" s="3">
        <f>IF(Table3[[#This Row],[battles]],Table3[[#This Row],[wins]]/Table3[[#This Row],[battles]],0)</f>
        <v>0</v>
      </c>
    </row>
    <row r="10" spans="1:20" x14ac:dyDescent="0.25">
      <c r="A10" t="s">
        <v>54</v>
      </c>
      <c r="B10" t="s">
        <v>57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34</v>
      </c>
      <c r="E10" t="s">
        <v>64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57</v>
      </c>
      <c r="J10" t="s">
        <v>49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0" s="3">
        <f>IF(Table3[[#This Row],[battles]],Table3[[#This Row],[wins]]/Table3[[#This Row],[battles]],0)</f>
        <v>0.5</v>
      </c>
    </row>
    <row r="11" spans="1:20" x14ac:dyDescent="0.25">
      <c r="A11" t="s">
        <v>54</v>
      </c>
      <c r="B11" t="s">
        <v>57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34</v>
      </c>
      <c r="E11" t="s">
        <v>39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57</v>
      </c>
      <c r="J11" t="s">
        <v>34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1" s="3">
        <f>IF(Table3[[#This Row],[battles]],Table3[[#This Row],[wins]]/Table3[[#This Row],[battles]],0)</f>
        <v>0.5</v>
      </c>
    </row>
    <row r="12" spans="1:20" x14ac:dyDescent="0.25">
      <c r="A12" t="s">
        <v>54</v>
      </c>
      <c r="B12" t="s">
        <v>57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44</v>
      </c>
      <c r="E12" t="s">
        <v>46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57</v>
      </c>
      <c r="J12" t="s">
        <v>44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2" s="3">
        <f>IF(Table3[[#This Row],[battles]],Table3[[#This Row],[wins]]/Table3[[#This Row],[battles]],0)</f>
        <v>0</v>
      </c>
    </row>
    <row r="13" spans="1:20" x14ac:dyDescent="0.25">
      <c r="A13" t="s">
        <v>54</v>
      </c>
      <c r="B13" t="s">
        <v>57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44</v>
      </c>
      <c r="E13" t="s">
        <v>64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57</v>
      </c>
      <c r="J13" t="s">
        <v>46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3" s="3">
        <f>IF(Table3[[#This Row],[battles]],Table3[[#This Row],[wins]]/Table3[[#This Row],[battles]],0)</f>
        <v>0.5</v>
      </c>
    </row>
    <row r="14" spans="1:20" x14ac:dyDescent="0.25">
      <c r="A14" t="s">
        <v>54</v>
      </c>
      <c r="B14" t="s">
        <v>57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44</v>
      </c>
      <c r="E14" t="s">
        <v>39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57</v>
      </c>
      <c r="J14" t="s">
        <v>64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4" s="3">
        <f>IF(Table3[[#This Row],[battles]],Table3[[#This Row],[wins]]/Table3[[#This Row],[battles]],0)</f>
        <v>0</v>
      </c>
    </row>
    <row r="15" spans="1:20" x14ac:dyDescent="0.25">
      <c r="A15" t="s">
        <v>54</v>
      </c>
      <c r="B15" t="s">
        <v>57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46</v>
      </c>
      <c r="E15" t="s">
        <v>64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57</v>
      </c>
      <c r="J15" t="s">
        <v>39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5" s="3">
        <f>IF(Table3[[#This Row],[battles]],Table3[[#This Row],[wins]]/Table3[[#This Row],[battles]],0)</f>
        <v>0.6</v>
      </c>
    </row>
    <row r="16" spans="1:20" x14ac:dyDescent="0.25">
      <c r="A16" t="s">
        <v>54</v>
      </c>
      <c r="B16" t="s">
        <v>57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46</v>
      </c>
      <c r="E16" t="s">
        <v>39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49</v>
      </c>
      <c r="J16" t="s">
        <v>34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6" s="3">
        <f>IF(Table3[[#This Row],[battles]],Table3[[#This Row],[wins]]/Table3[[#This Row],[battles]],0)</f>
        <v>0.25</v>
      </c>
    </row>
    <row r="17" spans="1:13" x14ac:dyDescent="0.25">
      <c r="A17" t="s">
        <v>54</v>
      </c>
      <c r="B17" t="s">
        <v>57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64</v>
      </c>
      <c r="E17" t="s">
        <v>39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49</v>
      </c>
      <c r="J17" t="s">
        <v>44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3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7" s="3">
        <f>IF(Table3[[#This Row],[battles]],Table3[[#This Row],[wins]]/Table3[[#This Row],[battles]],0)</f>
        <v>0.33333333333333331</v>
      </c>
    </row>
    <row r="18" spans="1:13" x14ac:dyDescent="0.25">
      <c r="A18" t="s">
        <v>54</v>
      </c>
      <c r="B18" t="s">
        <v>49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57</v>
      </c>
      <c r="E18" t="s">
        <v>34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49</v>
      </c>
      <c r="J18" t="s">
        <v>46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3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18" s="3">
        <f>IF(Table3[[#This Row],[battles]],Table3[[#This Row],[wins]]/Table3[[#This Row],[battles]],0)</f>
        <v>0</v>
      </c>
    </row>
    <row r="19" spans="1:13" x14ac:dyDescent="0.25">
      <c r="A19" t="s">
        <v>54</v>
      </c>
      <c r="B19" t="s">
        <v>49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57</v>
      </c>
      <c r="E19" t="s">
        <v>44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49</v>
      </c>
      <c r="J19" t="s">
        <v>64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9" s="3">
        <f>IF(Table3[[#This Row],[battles]],Table3[[#This Row],[wins]]/Table3[[#This Row],[battles]],0)</f>
        <v>0.5</v>
      </c>
    </row>
    <row r="20" spans="1:13" x14ac:dyDescent="0.25">
      <c r="A20" t="s">
        <v>54</v>
      </c>
      <c r="B20" t="s">
        <v>49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57</v>
      </c>
      <c r="E20" t="s">
        <v>46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49</v>
      </c>
      <c r="J20" t="s">
        <v>39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0" s="3">
        <f>IF(Table3[[#This Row],[battles]],Table3[[#This Row],[wins]]/Table3[[#This Row],[battles]],0)</f>
        <v>0</v>
      </c>
    </row>
    <row r="21" spans="1:13" x14ac:dyDescent="0.25">
      <c r="A21" t="s">
        <v>54</v>
      </c>
      <c r="B21" t="s">
        <v>49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57</v>
      </c>
      <c r="E21" t="s">
        <v>64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34</v>
      </c>
      <c r="J21" t="s">
        <v>44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3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1" s="3">
        <f>IF(Table3[[#This Row],[battles]],Table3[[#This Row],[wins]]/Table3[[#This Row],[battles]],0)</f>
        <v>0.66666666666666663</v>
      </c>
    </row>
    <row r="22" spans="1:13" x14ac:dyDescent="0.25">
      <c r="A22" t="s">
        <v>54</v>
      </c>
      <c r="B22" t="s">
        <v>49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57</v>
      </c>
      <c r="E22" t="s">
        <v>39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34</v>
      </c>
      <c r="J22" t="s">
        <v>46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3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2" s="3">
        <f>IF(Table3[[#This Row],[battles]],Table3[[#This Row],[wins]]/Table3[[#This Row],[battles]],0)</f>
        <v>0.66666666666666663</v>
      </c>
    </row>
    <row r="23" spans="1:13" x14ac:dyDescent="0.25">
      <c r="A23" t="s">
        <v>54</v>
      </c>
      <c r="B23" t="s">
        <v>49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34</v>
      </c>
      <c r="E23" t="s">
        <v>44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34</v>
      </c>
      <c r="J23" t="s">
        <v>64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3" s="3">
        <f>IF(Table3[[#This Row],[battles]],Table3[[#This Row],[wins]]/Table3[[#This Row],[battles]],0)</f>
        <v>0</v>
      </c>
    </row>
    <row r="24" spans="1:13" x14ac:dyDescent="0.25">
      <c r="A24" t="s">
        <v>54</v>
      </c>
      <c r="B24" t="s">
        <v>49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34</v>
      </c>
      <c r="E24" t="s">
        <v>46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34</v>
      </c>
      <c r="J24" t="s">
        <v>39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4" s="3">
        <f>IF(Table3[[#This Row],[battles]],Table3[[#This Row],[wins]]/Table3[[#This Row],[battles]],0)</f>
        <v>0.25</v>
      </c>
    </row>
    <row r="25" spans="1:13" x14ac:dyDescent="0.25">
      <c r="A25" t="s">
        <v>54</v>
      </c>
      <c r="B25" t="s">
        <v>49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34</v>
      </c>
      <c r="E25" t="s">
        <v>64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44</v>
      </c>
      <c r="J25" t="s">
        <v>46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3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5" s="3">
        <f>IF(Table3[[#This Row],[battles]],Table3[[#This Row],[wins]]/Table3[[#This Row],[battles]],0)</f>
        <v>0</v>
      </c>
    </row>
    <row r="26" spans="1:13" x14ac:dyDescent="0.25">
      <c r="A26" t="s">
        <v>54</v>
      </c>
      <c r="B26" t="s">
        <v>49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34</v>
      </c>
      <c r="E26" t="s">
        <v>39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44</v>
      </c>
      <c r="J26" t="s">
        <v>64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6" s="3">
        <f>IF(Table3[[#This Row],[battles]],Table3[[#This Row],[wins]]/Table3[[#This Row],[battles]],0)</f>
        <v>0</v>
      </c>
    </row>
    <row r="27" spans="1:13" x14ac:dyDescent="0.25">
      <c r="A27" t="s">
        <v>54</v>
      </c>
      <c r="B27" t="s">
        <v>49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44</v>
      </c>
      <c r="E27" t="s">
        <v>46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44</v>
      </c>
      <c r="J27" t="s">
        <v>39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7" s="3">
        <f>IF(Table3[[#This Row],[battles]],Table3[[#This Row],[wins]]/Table3[[#This Row],[battles]],0)</f>
        <v>0.5</v>
      </c>
    </row>
    <row r="28" spans="1:13" x14ac:dyDescent="0.25">
      <c r="A28" t="s">
        <v>54</v>
      </c>
      <c r="B28" t="s">
        <v>49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44</v>
      </c>
      <c r="E28" t="s">
        <v>64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46</v>
      </c>
      <c r="J28" t="s">
        <v>64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0</v>
      </c>
      <c r="M28" s="3">
        <f>IF(Table3[[#This Row],[battles]],Table3[[#This Row],[wins]]/Table3[[#This Row],[battles]],0)</f>
        <v>0</v>
      </c>
    </row>
    <row r="29" spans="1:13" x14ac:dyDescent="0.25">
      <c r="A29" t="s">
        <v>54</v>
      </c>
      <c r="B29" t="s">
        <v>49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44</v>
      </c>
      <c r="E29" t="s">
        <v>39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46</v>
      </c>
      <c r="J29" t="s">
        <v>39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4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29" s="3">
        <f>IF(Table3[[#This Row],[battles]],Table3[[#This Row],[wins]]/Table3[[#This Row],[battles]],0)</f>
        <v>0.25</v>
      </c>
    </row>
    <row r="30" spans="1:13" x14ac:dyDescent="0.25">
      <c r="A30" t="s">
        <v>54</v>
      </c>
      <c r="B30" t="s">
        <v>49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46</v>
      </c>
      <c r="E30" t="s">
        <v>64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64</v>
      </c>
      <c r="J30" t="s">
        <v>39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30" s="3">
        <f>IF(Table3[[#This Row],[battles]],Table3[[#This Row],[wins]]/Table3[[#This Row],[battles]],0)</f>
        <v>0.2</v>
      </c>
    </row>
    <row r="31" spans="1:13" x14ac:dyDescent="0.25">
      <c r="A31" t="s">
        <v>54</v>
      </c>
      <c r="B31" t="s">
        <v>49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46</v>
      </c>
      <c r="E31" t="s">
        <v>39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25">
      <c r="A32" t="s">
        <v>54</v>
      </c>
      <c r="B32" t="s">
        <v>49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64</v>
      </c>
      <c r="E32" t="s">
        <v>39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54</v>
      </c>
      <c r="B33" t="s">
        <v>34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57</v>
      </c>
      <c r="E33" t="s">
        <v>49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54</v>
      </c>
      <c r="B34" t="s">
        <v>34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57</v>
      </c>
      <c r="E34" t="s">
        <v>44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54</v>
      </c>
      <c r="B35" t="s">
        <v>34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57</v>
      </c>
      <c r="E35" t="s">
        <v>46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54</v>
      </c>
      <c r="B36" t="s">
        <v>34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57</v>
      </c>
      <c r="E36" t="s">
        <v>64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54</v>
      </c>
      <c r="B37" t="s">
        <v>34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57</v>
      </c>
      <c r="E37" t="s">
        <v>39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54</v>
      </c>
      <c r="B38" t="s">
        <v>34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49</v>
      </c>
      <c r="E38" t="s">
        <v>44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54</v>
      </c>
      <c r="B39" t="s">
        <v>34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49</v>
      </c>
      <c r="E39" t="s">
        <v>46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54</v>
      </c>
      <c r="B40" t="s">
        <v>34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49</v>
      </c>
      <c r="E40" t="s">
        <v>64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0">
        <f>Таблица2[[#This Row],[team-1-win]]+Таблица2[[#This Row],[team-2-win]]</f>
        <v>1</v>
      </c>
    </row>
    <row r="41" spans="1:7" x14ac:dyDescent="0.25">
      <c r="A41" t="s">
        <v>54</v>
      </c>
      <c r="B41" t="s">
        <v>34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49</v>
      </c>
      <c r="E41" t="s">
        <v>39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54</v>
      </c>
      <c r="B42" t="s">
        <v>34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44</v>
      </c>
      <c r="E42" t="s">
        <v>46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54</v>
      </c>
      <c r="B43" t="s">
        <v>34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44</v>
      </c>
      <c r="E43" t="s">
        <v>64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54</v>
      </c>
      <c r="B44" t="s">
        <v>34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44</v>
      </c>
      <c r="E44" t="s">
        <v>39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54</v>
      </c>
      <c r="B45" t="s">
        <v>34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46</v>
      </c>
      <c r="E45" t="s">
        <v>64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54</v>
      </c>
      <c r="B46" t="s">
        <v>34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46</v>
      </c>
      <c r="E46" t="s">
        <v>39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54</v>
      </c>
      <c r="B47" t="s">
        <v>34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64</v>
      </c>
      <c r="E47" t="s">
        <v>39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54</v>
      </c>
      <c r="B48" t="s">
        <v>44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57</v>
      </c>
      <c r="E48" t="s">
        <v>49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54</v>
      </c>
      <c r="B49" t="s">
        <v>44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57</v>
      </c>
      <c r="E49" t="s">
        <v>34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54</v>
      </c>
      <c r="B50" t="s">
        <v>44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57</v>
      </c>
      <c r="E50" t="s">
        <v>46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0">
        <f>Таблица2[[#This Row],[team-1-win]]+Таблица2[[#This Row],[team-2-win]]</f>
        <v>1</v>
      </c>
    </row>
    <row r="51" spans="1:7" x14ac:dyDescent="0.25">
      <c r="A51" t="s">
        <v>54</v>
      </c>
      <c r="B51" t="s">
        <v>44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57</v>
      </c>
      <c r="E51" t="s">
        <v>64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54</v>
      </c>
      <c r="B52" t="s">
        <v>44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57</v>
      </c>
      <c r="E52" t="s">
        <v>39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54</v>
      </c>
      <c r="B53" t="s">
        <v>44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49</v>
      </c>
      <c r="E53" t="s">
        <v>34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54</v>
      </c>
      <c r="B54" t="s">
        <v>44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49</v>
      </c>
      <c r="E54" t="s">
        <v>46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54</v>
      </c>
      <c r="B55" t="s">
        <v>44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49</v>
      </c>
      <c r="E55" t="s">
        <v>64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54</v>
      </c>
      <c r="B56" t="s">
        <v>44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49</v>
      </c>
      <c r="E56" t="s">
        <v>39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54</v>
      </c>
      <c r="B57" t="s">
        <v>44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34</v>
      </c>
      <c r="E57" t="s">
        <v>46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54</v>
      </c>
      <c r="B58" t="s">
        <v>44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34</v>
      </c>
      <c r="E58" t="s">
        <v>64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54</v>
      </c>
      <c r="B59" t="s">
        <v>44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34</v>
      </c>
      <c r="E59" t="s">
        <v>39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54</v>
      </c>
      <c r="B60" t="s">
        <v>44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46</v>
      </c>
      <c r="E60" t="s">
        <v>64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54</v>
      </c>
      <c r="B61" t="s">
        <v>44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46</v>
      </c>
      <c r="E61" t="s">
        <v>39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54</v>
      </c>
      <c r="B62" t="s">
        <v>44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64</v>
      </c>
      <c r="E62" t="s">
        <v>39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54</v>
      </c>
      <c r="B63" t="s">
        <v>46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57</v>
      </c>
      <c r="E63" t="s">
        <v>49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54</v>
      </c>
      <c r="B64" t="s">
        <v>46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57</v>
      </c>
      <c r="E64" t="s">
        <v>34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54</v>
      </c>
      <c r="B65" t="s">
        <v>46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57</v>
      </c>
      <c r="E65" t="s">
        <v>44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54</v>
      </c>
      <c r="B66" t="s">
        <v>46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57</v>
      </c>
      <c r="E66" t="s">
        <v>64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54</v>
      </c>
      <c r="B67" t="s">
        <v>46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57</v>
      </c>
      <c r="E67" t="s">
        <v>39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54</v>
      </c>
      <c r="B68" t="s">
        <v>46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49</v>
      </c>
      <c r="E68" t="s">
        <v>34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54</v>
      </c>
      <c r="B69" t="s">
        <v>46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49</v>
      </c>
      <c r="E69" t="s">
        <v>44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54</v>
      </c>
      <c r="B70" t="s">
        <v>46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49</v>
      </c>
      <c r="E70" t="s">
        <v>64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0">
        <f>Таблица2[[#This Row],[team-1-win]]+Таблица2[[#This Row],[team-2-win]]</f>
        <v>1</v>
      </c>
    </row>
    <row r="71" spans="1:7" x14ac:dyDescent="0.25">
      <c r="A71" t="s">
        <v>54</v>
      </c>
      <c r="B71" t="s">
        <v>46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49</v>
      </c>
      <c r="E71" t="s">
        <v>39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54</v>
      </c>
      <c r="B72" t="s">
        <v>46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34</v>
      </c>
      <c r="E72" t="s">
        <v>44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54</v>
      </c>
      <c r="B73" t="s">
        <v>46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34</v>
      </c>
      <c r="E73" t="s">
        <v>64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54</v>
      </c>
      <c r="B74" t="s">
        <v>46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34</v>
      </c>
      <c r="E74" t="s">
        <v>39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54</v>
      </c>
      <c r="B75" t="s">
        <v>46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44</v>
      </c>
      <c r="E75" t="s">
        <v>64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54</v>
      </c>
      <c r="B76" t="s">
        <v>46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44</v>
      </c>
      <c r="E76" t="s">
        <v>39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54</v>
      </c>
      <c r="B77" t="s">
        <v>46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64</v>
      </c>
      <c r="E77" t="s">
        <v>39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54</v>
      </c>
      <c r="B78" t="s">
        <v>64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57</v>
      </c>
      <c r="E78" t="s">
        <v>49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54</v>
      </c>
      <c r="B79" t="s">
        <v>64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57</v>
      </c>
      <c r="E79" t="s">
        <v>34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54</v>
      </c>
      <c r="B80" t="s">
        <v>64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57</v>
      </c>
      <c r="E80" t="s">
        <v>44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54</v>
      </c>
      <c r="B81" t="s">
        <v>64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57</v>
      </c>
      <c r="E81" t="s">
        <v>46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54</v>
      </c>
      <c r="B82" t="s">
        <v>64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57</v>
      </c>
      <c r="E82" t="s">
        <v>39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54</v>
      </c>
      <c r="B83" t="s">
        <v>64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49</v>
      </c>
      <c r="E83" t="s">
        <v>34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54</v>
      </c>
      <c r="B84" t="s">
        <v>64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49</v>
      </c>
      <c r="E84" t="s">
        <v>44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0</v>
      </c>
    </row>
    <row r="85" spans="1:7" x14ac:dyDescent="0.25">
      <c r="A85" t="s">
        <v>54</v>
      </c>
      <c r="B85" t="s">
        <v>64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5" t="s">
        <v>49</v>
      </c>
      <c r="E85" t="s">
        <v>46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0</v>
      </c>
    </row>
    <row r="86" spans="1:7" x14ac:dyDescent="0.25">
      <c r="A86" t="s">
        <v>54</v>
      </c>
      <c r="B86" t="s">
        <v>64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49</v>
      </c>
      <c r="E86" t="s">
        <v>39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0</v>
      </c>
    </row>
    <row r="87" spans="1:7" x14ac:dyDescent="0.25">
      <c r="A87" t="s">
        <v>54</v>
      </c>
      <c r="B87" t="s">
        <v>64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34</v>
      </c>
      <c r="E87" t="s">
        <v>44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0</v>
      </c>
    </row>
    <row r="88" spans="1:7" x14ac:dyDescent="0.25">
      <c r="A88" t="s">
        <v>54</v>
      </c>
      <c r="B88" t="s">
        <v>64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34</v>
      </c>
      <c r="E88" t="s">
        <v>46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0</v>
      </c>
    </row>
    <row r="89" spans="1:7" x14ac:dyDescent="0.25">
      <c r="A89" t="s">
        <v>54</v>
      </c>
      <c r="B89" t="s">
        <v>64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34</v>
      </c>
      <c r="E89" t="s">
        <v>39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0</v>
      </c>
    </row>
    <row r="90" spans="1:7" x14ac:dyDescent="0.25">
      <c r="A90" t="s">
        <v>54</v>
      </c>
      <c r="B90" t="s">
        <v>64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0" t="s">
        <v>44</v>
      </c>
      <c r="E90" t="s">
        <v>46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0</v>
      </c>
    </row>
    <row r="91" spans="1:7" x14ac:dyDescent="0.25">
      <c r="A91" t="s">
        <v>54</v>
      </c>
      <c r="B91" t="s">
        <v>64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44</v>
      </c>
      <c r="E91" t="s">
        <v>39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0</v>
      </c>
    </row>
    <row r="92" spans="1:7" x14ac:dyDescent="0.25">
      <c r="A92" t="s">
        <v>54</v>
      </c>
      <c r="B92" t="s">
        <v>64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46</v>
      </c>
      <c r="E92" t="s">
        <v>39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0</v>
      </c>
    </row>
    <row r="93" spans="1:7" x14ac:dyDescent="0.25">
      <c r="A93" t="s">
        <v>54</v>
      </c>
      <c r="B93" t="s">
        <v>39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3" t="s">
        <v>57</v>
      </c>
      <c r="E93" t="s">
        <v>49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0</v>
      </c>
    </row>
    <row r="94" spans="1:7" x14ac:dyDescent="0.25">
      <c r="A94" t="s">
        <v>54</v>
      </c>
      <c r="B94" t="s">
        <v>39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4" t="s">
        <v>57</v>
      </c>
      <c r="E94" t="s">
        <v>34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0</v>
      </c>
    </row>
    <row r="95" spans="1:7" x14ac:dyDescent="0.25">
      <c r="A95" t="s">
        <v>54</v>
      </c>
      <c r="B95" t="s">
        <v>39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5" t="s">
        <v>57</v>
      </c>
      <c r="E95" t="s">
        <v>44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0</v>
      </c>
    </row>
    <row r="96" spans="1:7" x14ac:dyDescent="0.25">
      <c r="A96" t="s">
        <v>54</v>
      </c>
      <c r="B96" t="s">
        <v>39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57</v>
      </c>
      <c r="E96" t="s">
        <v>46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0</v>
      </c>
    </row>
    <row r="97" spans="1:7" x14ac:dyDescent="0.25">
      <c r="A97" t="s">
        <v>54</v>
      </c>
      <c r="B97" t="s">
        <v>39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57</v>
      </c>
      <c r="E97" t="s">
        <v>64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0</v>
      </c>
    </row>
    <row r="98" spans="1:7" x14ac:dyDescent="0.25">
      <c r="A98" t="s">
        <v>54</v>
      </c>
      <c r="B98" t="s">
        <v>39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49</v>
      </c>
      <c r="E98" t="s">
        <v>34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0</v>
      </c>
    </row>
    <row r="99" spans="1:7" x14ac:dyDescent="0.25">
      <c r="A99" t="s">
        <v>54</v>
      </c>
      <c r="B99" t="s">
        <v>39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9" t="s">
        <v>49</v>
      </c>
      <c r="E99" t="s">
        <v>44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0</v>
      </c>
    </row>
    <row r="100" spans="1:7" x14ac:dyDescent="0.25">
      <c r="A100" t="s">
        <v>54</v>
      </c>
      <c r="B100" t="s">
        <v>39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0" t="s">
        <v>49</v>
      </c>
      <c r="E100" t="s">
        <v>46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0</v>
      </c>
    </row>
    <row r="101" spans="1:7" x14ac:dyDescent="0.25">
      <c r="A101" t="s">
        <v>54</v>
      </c>
      <c r="B101" t="s">
        <v>39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1" t="s">
        <v>49</v>
      </c>
      <c r="E101" t="s">
        <v>64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0</v>
      </c>
    </row>
    <row r="102" spans="1:7" x14ac:dyDescent="0.25">
      <c r="A102" t="s">
        <v>54</v>
      </c>
      <c r="B102" t="s">
        <v>39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2" t="s">
        <v>34</v>
      </c>
      <c r="E102" t="s">
        <v>44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0</v>
      </c>
    </row>
    <row r="103" spans="1:7" x14ac:dyDescent="0.25">
      <c r="A103" t="s">
        <v>54</v>
      </c>
      <c r="B103" t="s">
        <v>39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3" t="s">
        <v>34</v>
      </c>
      <c r="E103" t="s">
        <v>46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0</v>
      </c>
    </row>
    <row r="104" spans="1:7" x14ac:dyDescent="0.25">
      <c r="A104" t="s">
        <v>54</v>
      </c>
      <c r="B104" t="s">
        <v>39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34</v>
      </c>
      <c r="E104" t="s">
        <v>64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0</v>
      </c>
    </row>
    <row r="105" spans="1:7" x14ac:dyDescent="0.25">
      <c r="A105" t="s">
        <v>54</v>
      </c>
      <c r="B105" t="s">
        <v>39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5" t="s">
        <v>44</v>
      </c>
      <c r="E105" t="s">
        <v>46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0</v>
      </c>
    </row>
    <row r="106" spans="1:7" x14ac:dyDescent="0.25">
      <c r="A106" t="s">
        <v>54</v>
      </c>
      <c r="B106" t="s">
        <v>39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6" t="s">
        <v>44</v>
      </c>
      <c r="E106" t="s">
        <v>64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0</v>
      </c>
    </row>
    <row r="107" spans="1:7" x14ac:dyDescent="0.25">
      <c r="A107" t="s">
        <v>54</v>
      </c>
      <c r="B107" t="s">
        <v>39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7" t="s">
        <v>46</v>
      </c>
      <c r="E107" t="s">
        <v>64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0</v>
      </c>
    </row>
    <row r="108" spans="1:7" x14ac:dyDescent="0.25">
      <c r="A108" t="s">
        <v>57</v>
      </c>
      <c r="B108" t="s">
        <v>49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34</v>
      </c>
      <c r="E108" t="s">
        <v>44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0</v>
      </c>
    </row>
    <row r="109" spans="1:7" x14ac:dyDescent="0.25">
      <c r="A109" t="s">
        <v>57</v>
      </c>
      <c r="B109" t="s">
        <v>49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34</v>
      </c>
      <c r="E109" t="s">
        <v>46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0</v>
      </c>
    </row>
    <row r="110" spans="1:7" x14ac:dyDescent="0.25">
      <c r="A110" t="s">
        <v>57</v>
      </c>
      <c r="B110" t="s">
        <v>49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34</v>
      </c>
      <c r="E110" t="s">
        <v>64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0">
        <f>Таблица2[[#This Row],[team-1-win]]+Таблица2[[#This Row],[team-2-win]]</f>
        <v>0</v>
      </c>
    </row>
    <row r="111" spans="1:7" x14ac:dyDescent="0.25">
      <c r="A111" t="s">
        <v>57</v>
      </c>
      <c r="B111" t="s">
        <v>49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34</v>
      </c>
      <c r="E111" t="s">
        <v>39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1">
        <f>Таблица2[[#This Row],[team-1-win]]+Таблица2[[#This Row],[team-2-win]]</f>
        <v>0</v>
      </c>
    </row>
    <row r="112" spans="1:7" x14ac:dyDescent="0.25">
      <c r="A112" t="s">
        <v>57</v>
      </c>
      <c r="B112" t="s">
        <v>49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44</v>
      </c>
      <c r="E112" t="s">
        <v>46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0</v>
      </c>
    </row>
    <row r="113" spans="1:7" x14ac:dyDescent="0.25">
      <c r="A113" t="s">
        <v>57</v>
      </c>
      <c r="B113" t="s">
        <v>49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44</v>
      </c>
      <c r="E113" t="s">
        <v>64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0</v>
      </c>
    </row>
    <row r="114" spans="1:7" x14ac:dyDescent="0.25">
      <c r="A114" t="s">
        <v>57</v>
      </c>
      <c r="B114" t="s">
        <v>49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44</v>
      </c>
      <c r="E114" t="s">
        <v>39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0</v>
      </c>
    </row>
    <row r="115" spans="1:7" x14ac:dyDescent="0.25">
      <c r="A115" t="s">
        <v>57</v>
      </c>
      <c r="B115" t="s">
        <v>49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46</v>
      </c>
      <c r="E115" t="s">
        <v>64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0</v>
      </c>
    </row>
    <row r="116" spans="1:7" x14ac:dyDescent="0.25">
      <c r="A116" t="s">
        <v>57</v>
      </c>
      <c r="B116" t="s">
        <v>49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46</v>
      </c>
      <c r="E116" t="s">
        <v>39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6">
        <f>Таблица2[[#This Row],[team-1-win]]+Таблица2[[#This Row],[team-2-win]]</f>
        <v>0</v>
      </c>
    </row>
    <row r="117" spans="1:7" x14ac:dyDescent="0.25">
      <c r="A117" t="s">
        <v>57</v>
      </c>
      <c r="B117" t="s">
        <v>49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64</v>
      </c>
      <c r="E117" t="s">
        <v>39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0</v>
      </c>
    </row>
    <row r="118" spans="1:7" x14ac:dyDescent="0.25">
      <c r="A118" t="s">
        <v>57</v>
      </c>
      <c r="B118" t="s">
        <v>34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49</v>
      </c>
      <c r="E118" t="s">
        <v>44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0</v>
      </c>
    </row>
    <row r="119" spans="1:7" x14ac:dyDescent="0.25">
      <c r="A119" t="s">
        <v>57</v>
      </c>
      <c r="B119" t="s">
        <v>34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49</v>
      </c>
      <c r="E119" t="s">
        <v>46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0</v>
      </c>
    </row>
    <row r="120" spans="1:7" x14ac:dyDescent="0.25">
      <c r="A120" t="s">
        <v>57</v>
      </c>
      <c r="B120" t="s">
        <v>34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49</v>
      </c>
      <c r="E120" t="s">
        <v>64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0</v>
      </c>
    </row>
    <row r="121" spans="1:7" x14ac:dyDescent="0.25">
      <c r="A121" t="s">
        <v>57</v>
      </c>
      <c r="B121" t="s">
        <v>34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49</v>
      </c>
      <c r="E121" t="s">
        <v>39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0</v>
      </c>
    </row>
    <row r="122" spans="1:7" x14ac:dyDescent="0.25">
      <c r="A122" t="s">
        <v>57</v>
      </c>
      <c r="B122" t="s">
        <v>34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44</v>
      </c>
      <c r="E122" t="s">
        <v>46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0</v>
      </c>
    </row>
    <row r="123" spans="1:7" x14ac:dyDescent="0.25">
      <c r="A123" t="s">
        <v>57</v>
      </c>
      <c r="B123" t="s">
        <v>34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44</v>
      </c>
      <c r="E123" t="s">
        <v>64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0</v>
      </c>
    </row>
    <row r="124" spans="1:7" x14ac:dyDescent="0.25">
      <c r="A124" t="s">
        <v>57</v>
      </c>
      <c r="B124" t="s">
        <v>34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44</v>
      </c>
      <c r="E124" t="s">
        <v>39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0</v>
      </c>
    </row>
    <row r="125" spans="1:7" x14ac:dyDescent="0.25">
      <c r="A125" t="s">
        <v>57</v>
      </c>
      <c r="B125" t="s">
        <v>34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46</v>
      </c>
      <c r="E125" t="s">
        <v>64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0</v>
      </c>
    </row>
    <row r="126" spans="1:7" x14ac:dyDescent="0.25">
      <c r="A126" t="s">
        <v>57</v>
      </c>
      <c r="B126" t="s">
        <v>34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46</v>
      </c>
      <c r="E126" t="s">
        <v>39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6">
        <f>Таблица2[[#This Row],[team-1-win]]+Таблица2[[#This Row],[team-2-win]]</f>
        <v>0</v>
      </c>
    </row>
    <row r="127" spans="1:7" x14ac:dyDescent="0.25">
      <c r="A127" t="s">
        <v>57</v>
      </c>
      <c r="B127" t="s">
        <v>34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64</v>
      </c>
      <c r="E127" t="s">
        <v>39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0</v>
      </c>
    </row>
    <row r="128" spans="1:7" x14ac:dyDescent="0.25">
      <c r="A128" t="s">
        <v>57</v>
      </c>
      <c r="B128" t="s">
        <v>44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49</v>
      </c>
      <c r="E128" t="s">
        <v>34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0</v>
      </c>
    </row>
    <row r="129" spans="1:7" x14ac:dyDescent="0.25">
      <c r="A129" t="s">
        <v>57</v>
      </c>
      <c r="B129" t="s">
        <v>44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49</v>
      </c>
      <c r="E129" t="s">
        <v>46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0</v>
      </c>
    </row>
    <row r="130" spans="1:7" x14ac:dyDescent="0.25">
      <c r="A130" t="s">
        <v>57</v>
      </c>
      <c r="B130" t="s">
        <v>44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49</v>
      </c>
      <c r="E130" t="s">
        <v>64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0</v>
      </c>
    </row>
    <row r="131" spans="1:7" x14ac:dyDescent="0.25">
      <c r="A131" t="s">
        <v>57</v>
      </c>
      <c r="B131" t="s">
        <v>44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49</v>
      </c>
      <c r="E131" t="s">
        <v>39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0</v>
      </c>
    </row>
    <row r="132" spans="1:7" x14ac:dyDescent="0.25">
      <c r="A132" t="s">
        <v>57</v>
      </c>
      <c r="B132" t="s">
        <v>44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34</v>
      </c>
      <c r="E132" t="s">
        <v>46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0</v>
      </c>
    </row>
    <row r="133" spans="1:7" x14ac:dyDescent="0.25">
      <c r="A133" t="s">
        <v>57</v>
      </c>
      <c r="B133" t="s">
        <v>44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34</v>
      </c>
      <c r="E133" t="s">
        <v>64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0</v>
      </c>
    </row>
    <row r="134" spans="1:7" x14ac:dyDescent="0.25">
      <c r="A134" t="s">
        <v>57</v>
      </c>
      <c r="B134" t="s">
        <v>44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34</v>
      </c>
      <c r="E134" t="s">
        <v>39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4">
        <f>Таблица2[[#This Row],[team-1-win]]+Таблица2[[#This Row],[team-2-win]]</f>
        <v>0</v>
      </c>
    </row>
    <row r="135" spans="1:7" x14ac:dyDescent="0.25">
      <c r="A135" t="s">
        <v>57</v>
      </c>
      <c r="B135" t="s">
        <v>44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46</v>
      </c>
      <c r="E135" t="s">
        <v>64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0</v>
      </c>
    </row>
    <row r="136" spans="1:7" x14ac:dyDescent="0.25">
      <c r="A136" t="s">
        <v>57</v>
      </c>
      <c r="B136" t="s">
        <v>44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46</v>
      </c>
      <c r="E136" t="s">
        <v>39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0</v>
      </c>
    </row>
    <row r="137" spans="1:7" x14ac:dyDescent="0.25">
      <c r="A137" t="s">
        <v>57</v>
      </c>
      <c r="B137" t="s">
        <v>44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64</v>
      </c>
      <c r="E137" t="s">
        <v>39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0</v>
      </c>
    </row>
    <row r="138" spans="1:7" x14ac:dyDescent="0.25">
      <c r="A138" t="s">
        <v>57</v>
      </c>
      <c r="B138" t="s">
        <v>46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49</v>
      </c>
      <c r="E138" t="s">
        <v>34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0</v>
      </c>
    </row>
    <row r="139" spans="1:7" x14ac:dyDescent="0.25">
      <c r="A139" t="s">
        <v>57</v>
      </c>
      <c r="B139" t="s">
        <v>46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49</v>
      </c>
      <c r="E139" t="s">
        <v>44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0</v>
      </c>
    </row>
    <row r="140" spans="1:7" x14ac:dyDescent="0.25">
      <c r="A140" t="s">
        <v>57</v>
      </c>
      <c r="B140" t="s">
        <v>46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0" t="s">
        <v>49</v>
      </c>
      <c r="E140" t="s">
        <v>64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0</v>
      </c>
    </row>
    <row r="141" spans="1:7" x14ac:dyDescent="0.25">
      <c r="A141" t="s">
        <v>57</v>
      </c>
      <c r="B141" t="s">
        <v>46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49</v>
      </c>
      <c r="E141" t="s">
        <v>39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0</v>
      </c>
    </row>
    <row r="142" spans="1:7" x14ac:dyDescent="0.25">
      <c r="A142" t="s">
        <v>57</v>
      </c>
      <c r="B142" t="s">
        <v>46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34</v>
      </c>
      <c r="E142" t="s">
        <v>44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0</v>
      </c>
    </row>
    <row r="143" spans="1:7" x14ac:dyDescent="0.25">
      <c r="A143" t="s">
        <v>57</v>
      </c>
      <c r="B143" t="s">
        <v>46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34</v>
      </c>
      <c r="E143" t="s">
        <v>64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0</v>
      </c>
    </row>
    <row r="144" spans="1:7" x14ac:dyDescent="0.25">
      <c r="A144" t="s">
        <v>57</v>
      </c>
      <c r="B144" t="s">
        <v>46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34</v>
      </c>
      <c r="E144" t="s">
        <v>39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0</v>
      </c>
    </row>
    <row r="145" spans="1:7" x14ac:dyDescent="0.25">
      <c r="A145" t="s">
        <v>57</v>
      </c>
      <c r="B145" t="s">
        <v>46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44</v>
      </c>
      <c r="E145" t="s">
        <v>64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0</v>
      </c>
    </row>
    <row r="146" spans="1:7" x14ac:dyDescent="0.25">
      <c r="A146" t="s">
        <v>57</v>
      </c>
      <c r="B146" t="s">
        <v>46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44</v>
      </c>
      <c r="E146" t="s">
        <v>39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0</v>
      </c>
    </row>
    <row r="147" spans="1:7" x14ac:dyDescent="0.25">
      <c r="A147" t="s">
        <v>57</v>
      </c>
      <c r="B147" t="s">
        <v>46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64</v>
      </c>
      <c r="E147" t="s">
        <v>39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0</v>
      </c>
    </row>
    <row r="148" spans="1:7" x14ac:dyDescent="0.25">
      <c r="A148" t="s">
        <v>57</v>
      </c>
      <c r="B148" t="s">
        <v>64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49</v>
      </c>
      <c r="E148" t="s">
        <v>34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0</v>
      </c>
    </row>
    <row r="149" spans="1:7" x14ac:dyDescent="0.25">
      <c r="A149" t="s">
        <v>57</v>
      </c>
      <c r="B149" t="s">
        <v>64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49</v>
      </c>
      <c r="E149" t="s">
        <v>44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0</v>
      </c>
    </row>
    <row r="150" spans="1:7" x14ac:dyDescent="0.25">
      <c r="A150" t="s">
        <v>57</v>
      </c>
      <c r="B150" t="s">
        <v>64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49</v>
      </c>
      <c r="E150" t="s">
        <v>46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0</v>
      </c>
    </row>
    <row r="151" spans="1:7" x14ac:dyDescent="0.25">
      <c r="A151" t="s">
        <v>57</v>
      </c>
      <c r="B151" t="s">
        <v>64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49</v>
      </c>
      <c r="E151" t="s">
        <v>39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0</v>
      </c>
    </row>
    <row r="152" spans="1:7" x14ac:dyDescent="0.25">
      <c r="A152" t="s">
        <v>57</v>
      </c>
      <c r="B152" t="s">
        <v>64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34</v>
      </c>
      <c r="E152" t="s">
        <v>44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0</v>
      </c>
    </row>
    <row r="153" spans="1:7" x14ac:dyDescent="0.25">
      <c r="A153" t="s">
        <v>57</v>
      </c>
      <c r="B153" t="s">
        <v>64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34</v>
      </c>
      <c r="E153" t="s">
        <v>46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0</v>
      </c>
    </row>
    <row r="154" spans="1:7" x14ac:dyDescent="0.25">
      <c r="A154" t="s">
        <v>57</v>
      </c>
      <c r="B154" t="s">
        <v>64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34</v>
      </c>
      <c r="E154" t="s">
        <v>39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0</v>
      </c>
    </row>
    <row r="155" spans="1:7" x14ac:dyDescent="0.25">
      <c r="A155" t="s">
        <v>57</v>
      </c>
      <c r="B155" t="s">
        <v>64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44</v>
      </c>
      <c r="E155" t="s">
        <v>46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0</v>
      </c>
    </row>
    <row r="156" spans="1:7" x14ac:dyDescent="0.25">
      <c r="A156" t="s">
        <v>57</v>
      </c>
      <c r="B156" t="s">
        <v>64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44</v>
      </c>
      <c r="E156" t="s">
        <v>39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0</v>
      </c>
    </row>
    <row r="157" spans="1:7" x14ac:dyDescent="0.25">
      <c r="A157" t="s">
        <v>57</v>
      </c>
      <c r="B157" t="s">
        <v>64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46</v>
      </c>
      <c r="E157" t="s">
        <v>39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0</v>
      </c>
    </row>
    <row r="158" spans="1:7" x14ac:dyDescent="0.25">
      <c r="A158" t="s">
        <v>57</v>
      </c>
      <c r="B158" t="s">
        <v>39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49</v>
      </c>
      <c r="E158" t="s">
        <v>34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0</v>
      </c>
    </row>
    <row r="159" spans="1:7" x14ac:dyDescent="0.25">
      <c r="A159" t="s">
        <v>57</v>
      </c>
      <c r="B159" t="s">
        <v>39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49</v>
      </c>
      <c r="E159" t="s">
        <v>44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0</v>
      </c>
    </row>
    <row r="160" spans="1:7" x14ac:dyDescent="0.25">
      <c r="A160" t="s">
        <v>57</v>
      </c>
      <c r="B160" t="s">
        <v>39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0" t="s">
        <v>49</v>
      </c>
      <c r="E160" t="s">
        <v>46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0</v>
      </c>
    </row>
    <row r="161" spans="1:7" x14ac:dyDescent="0.25">
      <c r="A161" t="s">
        <v>57</v>
      </c>
      <c r="B161" t="s">
        <v>39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49</v>
      </c>
      <c r="E161" t="s">
        <v>64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0</v>
      </c>
    </row>
    <row r="162" spans="1:7" x14ac:dyDescent="0.25">
      <c r="A162" t="s">
        <v>57</v>
      </c>
      <c r="B162" t="s">
        <v>39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34</v>
      </c>
      <c r="E162" t="s">
        <v>44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0</v>
      </c>
    </row>
    <row r="163" spans="1:7" x14ac:dyDescent="0.25">
      <c r="A163" t="s">
        <v>57</v>
      </c>
      <c r="B163" t="s">
        <v>39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34</v>
      </c>
      <c r="E163" t="s">
        <v>46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0</v>
      </c>
    </row>
    <row r="164" spans="1:7" x14ac:dyDescent="0.25">
      <c r="A164" t="s">
        <v>57</v>
      </c>
      <c r="B164" t="s">
        <v>39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34</v>
      </c>
      <c r="E164" t="s">
        <v>64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0</v>
      </c>
    </row>
    <row r="165" spans="1:7" x14ac:dyDescent="0.25">
      <c r="A165" t="s">
        <v>57</v>
      </c>
      <c r="B165" t="s">
        <v>39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44</v>
      </c>
      <c r="E165" t="s">
        <v>46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0</v>
      </c>
    </row>
    <row r="166" spans="1:7" x14ac:dyDescent="0.25">
      <c r="A166" t="s">
        <v>57</v>
      </c>
      <c r="B166" t="s">
        <v>39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44</v>
      </c>
      <c r="E166" t="s">
        <v>64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0</v>
      </c>
    </row>
    <row r="167" spans="1:7" x14ac:dyDescent="0.25">
      <c r="A167" t="s">
        <v>57</v>
      </c>
      <c r="B167" t="s">
        <v>39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46</v>
      </c>
      <c r="E167" t="s">
        <v>64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0</v>
      </c>
    </row>
    <row r="168" spans="1:7" x14ac:dyDescent="0.25">
      <c r="A168" t="s">
        <v>49</v>
      </c>
      <c r="B168" t="s">
        <v>34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44</v>
      </c>
      <c r="E168" t="s">
        <v>46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0</v>
      </c>
    </row>
    <row r="169" spans="1:7" x14ac:dyDescent="0.25">
      <c r="A169" t="s">
        <v>49</v>
      </c>
      <c r="B169" t="s">
        <v>34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44</v>
      </c>
      <c r="E169" t="s">
        <v>64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0</v>
      </c>
    </row>
    <row r="170" spans="1:7" x14ac:dyDescent="0.25">
      <c r="A170" t="s">
        <v>49</v>
      </c>
      <c r="B170" t="s">
        <v>34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44</v>
      </c>
      <c r="E170" t="s">
        <v>39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0</v>
      </c>
    </row>
    <row r="171" spans="1:7" x14ac:dyDescent="0.25">
      <c r="A171" t="s">
        <v>49</v>
      </c>
      <c r="B171" t="s">
        <v>34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46</v>
      </c>
      <c r="E171" t="s">
        <v>64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0</v>
      </c>
    </row>
    <row r="172" spans="1:7" x14ac:dyDescent="0.25">
      <c r="A172" t="s">
        <v>49</v>
      </c>
      <c r="B172" t="s">
        <v>34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46</v>
      </c>
      <c r="E172" t="s">
        <v>39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2">
        <f>Таблица2[[#This Row],[team-1-win]]+Таблица2[[#This Row],[team-2-win]]</f>
        <v>0</v>
      </c>
    </row>
    <row r="173" spans="1:7" x14ac:dyDescent="0.25">
      <c r="A173" t="s">
        <v>49</v>
      </c>
      <c r="B173" t="s">
        <v>34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64</v>
      </c>
      <c r="E173" t="s">
        <v>39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0</v>
      </c>
    </row>
    <row r="174" spans="1:7" x14ac:dyDescent="0.25">
      <c r="A174" t="s">
        <v>49</v>
      </c>
      <c r="B174" t="s">
        <v>44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34</v>
      </c>
      <c r="E174" t="s">
        <v>46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0</v>
      </c>
    </row>
    <row r="175" spans="1:7" x14ac:dyDescent="0.25">
      <c r="A175" t="s">
        <v>49</v>
      </c>
      <c r="B175" t="s">
        <v>44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34</v>
      </c>
      <c r="E175" t="s">
        <v>64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0</v>
      </c>
    </row>
    <row r="176" spans="1:7" x14ac:dyDescent="0.25">
      <c r="A176" t="s">
        <v>49</v>
      </c>
      <c r="B176" t="s">
        <v>44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34</v>
      </c>
      <c r="E176" t="s">
        <v>39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0</v>
      </c>
    </row>
    <row r="177" spans="1:7" x14ac:dyDescent="0.25">
      <c r="A177" t="s">
        <v>49</v>
      </c>
      <c r="B177" t="s">
        <v>44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46</v>
      </c>
      <c r="E177" t="s">
        <v>64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0</v>
      </c>
    </row>
    <row r="178" spans="1:7" x14ac:dyDescent="0.25">
      <c r="A178" t="s">
        <v>49</v>
      </c>
      <c r="B178" t="s">
        <v>44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46</v>
      </c>
      <c r="E178" t="s">
        <v>39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0</v>
      </c>
    </row>
    <row r="179" spans="1:7" x14ac:dyDescent="0.25">
      <c r="A179" t="s">
        <v>49</v>
      </c>
      <c r="B179" t="s">
        <v>44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64</v>
      </c>
      <c r="E179" t="s">
        <v>39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0</v>
      </c>
    </row>
    <row r="180" spans="1:7" x14ac:dyDescent="0.25">
      <c r="A180" t="s">
        <v>49</v>
      </c>
      <c r="B180" t="s">
        <v>46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34</v>
      </c>
      <c r="E180" t="s">
        <v>44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0</v>
      </c>
    </row>
    <row r="181" spans="1:7" x14ac:dyDescent="0.25">
      <c r="A181" t="s">
        <v>49</v>
      </c>
      <c r="B181" t="s">
        <v>46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34</v>
      </c>
      <c r="E181" t="s">
        <v>64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0</v>
      </c>
    </row>
    <row r="182" spans="1:7" x14ac:dyDescent="0.25">
      <c r="A182" t="s">
        <v>49</v>
      </c>
      <c r="B182" t="s">
        <v>46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34</v>
      </c>
      <c r="E182" t="s">
        <v>39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0</v>
      </c>
    </row>
    <row r="183" spans="1:7" x14ac:dyDescent="0.25">
      <c r="A183" t="s">
        <v>49</v>
      </c>
      <c r="B183" t="s">
        <v>46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44</v>
      </c>
      <c r="E183" t="s">
        <v>64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0</v>
      </c>
    </row>
    <row r="184" spans="1:7" x14ac:dyDescent="0.25">
      <c r="A184" t="s">
        <v>49</v>
      </c>
      <c r="B184" t="s">
        <v>46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44</v>
      </c>
      <c r="E184" t="s">
        <v>39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0</v>
      </c>
    </row>
    <row r="185" spans="1:7" x14ac:dyDescent="0.25">
      <c r="A185" t="s">
        <v>49</v>
      </c>
      <c r="B185" t="s">
        <v>46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64</v>
      </c>
      <c r="E185" t="s">
        <v>39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0</v>
      </c>
    </row>
    <row r="186" spans="1:7" x14ac:dyDescent="0.25">
      <c r="A186" t="s">
        <v>49</v>
      </c>
      <c r="B186" t="s">
        <v>64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34</v>
      </c>
      <c r="E186" t="s">
        <v>44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0</v>
      </c>
    </row>
    <row r="187" spans="1:7" x14ac:dyDescent="0.25">
      <c r="A187" t="s">
        <v>49</v>
      </c>
      <c r="B187" t="s">
        <v>64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34</v>
      </c>
      <c r="E187" t="s">
        <v>46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0</v>
      </c>
    </row>
    <row r="188" spans="1:7" x14ac:dyDescent="0.25">
      <c r="A188" t="s">
        <v>49</v>
      </c>
      <c r="B188" t="s">
        <v>64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34</v>
      </c>
      <c r="E188" t="s">
        <v>39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0</v>
      </c>
    </row>
    <row r="189" spans="1:7" x14ac:dyDescent="0.25">
      <c r="A189" t="s">
        <v>49</v>
      </c>
      <c r="B189" t="s">
        <v>64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44</v>
      </c>
      <c r="E189" t="s">
        <v>46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0</v>
      </c>
    </row>
    <row r="190" spans="1:7" x14ac:dyDescent="0.25">
      <c r="A190" t="s">
        <v>49</v>
      </c>
      <c r="B190" t="s">
        <v>64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44</v>
      </c>
      <c r="E190" t="s">
        <v>39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0</v>
      </c>
    </row>
    <row r="191" spans="1:7" x14ac:dyDescent="0.25">
      <c r="A191" t="s">
        <v>49</v>
      </c>
      <c r="B191" t="s">
        <v>64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46</v>
      </c>
      <c r="E191" t="s">
        <v>39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1">
        <f>Таблица2[[#This Row],[team-1-win]]+Таблица2[[#This Row],[team-2-win]]</f>
        <v>0</v>
      </c>
    </row>
    <row r="192" spans="1:7" x14ac:dyDescent="0.25">
      <c r="A192" t="s">
        <v>49</v>
      </c>
      <c r="B192" t="s">
        <v>39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34</v>
      </c>
      <c r="E192" t="s">
        <v>44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0</v>
      </c>
    </row>
    <row r="193" spans="1:7" x14ac:dyDescent="0.25">
      <c r="A193" t="s">
        <v>49</v>
      </c>
      <c r="B193" t="s">
        <v>39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34</v>
      </c>
      <c r="E193" t="s">
        <v>46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0</v>
      </c>
    </row>
    <row r="194" spans="1:7" x14ac:dyDescent="0.25">
      <c r="A194" t="s">
        <v>49</v>
      </c>
      <c r="B194" t="s">
        <v>39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34</v>
      </c>
      <c r="E194" t="s">
        <v>64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0</v>
      </c>
    </row>
    <row r="195" spans="1:7" x14ac:dyDescent="0.25">
      <c r="A195" t="s">
        <v>49</v>
      </c>
      <c r="B195" t="s">
        <v>39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44</v>
      </c>
      <c r="E195" t="s">
        <v>46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0</v>
      </c>
    </row>
    <row r="196" spans="1:7" x14ac:dyDescent="0.25">
      <c r="A196" t="s">
        <v>49</v>
      </c>
      <c r="B196" t="s">
        <v>39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6" t="s">
        <v>44</v>
      </c>
      <c r="E196" t="s">
        <v>64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0</v>
      </c>
    </row>
    <row r="197" spans="1:7" x14ac:dyDescent="0.25">
      <c r="A197" t="s">
        <v>49</v>
      </c>
      <c r="B197" t="s">
        <v>39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46</v>
      </c>
      <c r="E197" t="s">
        <v>64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0</v>
      </c>
    </row>
    <row r="198" spans="1:7" x14ac:dyDescent="0.25">
      <c r="A198" t="s">
        <v>34</v>
      </c>
      <c r="B198" t="s">
        <v>44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46</v>
      </c>
      <c r="E198" t="s">
        <v>64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0</v>
      </c>
    </row>
    <row r="199" spans="1:7" x14ac:dyDescent="0.25">
      <c r="A199" t="s">
        <v>34</v>
      </c>
      <c r="B199" t="s">
        <v>44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46</v>
      </c>
      <c r="E199" t="s">
        <v>39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0</v>
      </c>
    </row>
    <row r="200" spans="1:7" x14ac:dyDescent="0.25">
      <c r="A200" t="s">
        <v>34</v>
      </c>
      <c r="B200" t="s">
        <v>44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64</v>
      </c>
      <c r="E200" t="s">
        <v>39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0</v>
      </c>
    </row>
    <row r="201" spans="1:7" x14ac:dyDescent="0.25">
      <c r="A201" t="s">
        <v>34</v>
      </c>
      <c r="B201" t="s">
        <v>46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44</v>
      </c>
      <c r="E201" t="s">
        <v>64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0</v>
      </c>
    </row>
    <row r="202" spans="1:7" x14ac:dyDescent="0.25">
      <c r="A202" t="s">
        <v>34</v>
      </c>
      <c r="B202" t="s">
        <v>46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44</v>
      </c>
      <c r="E202" t="s">
        <v>39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0</v>
      </c>
    </row>
    <row r="203" spans="1:7" x14ac:dyDescent="0.25">
      <c r="A203" t="s">
        <v>34</v>
      </c>
      <c r="B203" t="s">
        <v>46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64</v>
      </c>
      <c r="E203" t="s">
        <v>39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0</v>
      </c>
    </row>
    <row r="204" spans="1:7" x14ac:dyDescent="0.25">
      <c r="A204" t="s">
        <v>34</v>
      </c>
      <c r="B204" t="s">
        <v>64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44</v>
      </c>
      <c r="E204" t="s">
        <v>46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4">
        <f>Таблица2[[#This Row],[team-1-win]]+Таблица2[[#This Row],[team-2-win]]</f>
        <v>0</v>
      </c>
    </row>
    <row r="205" spans="1:7" x14ac:dyDescent="0.25">
      <c r="A205" t="s">
        <v>34</v>
      </c>
      <c r="B205" t="s">
        <v>64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44</v>
      </c>
      <c r="E205" t="s">
        <v>39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0</v>
      </c>
    </row>
    <row r="206" spans="1:7" x14ac:dyDescent="0.25">
      <c r="A206" t="s">
        <v>34</v>
      </c>
      <c r="B206" t="s">
        <v>64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46</v>
      </c>
      <c r="E206" t="s">
        <v>39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6">
        <f>Таблица2[[#This Row],[team-1-win]]+Таблица2[[#This Row],[team-2-win]]</f>
        <v>0</v>
      </c>
    </row>
    <row r="207" spans="1:7" x14ac:dyDescent="0.25">
      <c r="A207" t="s">
        <v>34</v>
      </c>
      <c r="B207" t="s">
        <v>39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44</v>
      </c>
      <c r="E207" t="s">
        <v>46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0</v>
      </c>
    </row>
    <row r="208" spans="1:7" x14ac:dyDescent="0.25">
      <c r="A208" t="s">
        <v>34</v>
      </c>
      <c r="B208" t="s">
        <v>39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44</v>
      </c>
      <c r="E208" t="s">
        <v>64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0</v>
      </c>
    </row>
    <row r="209" spans="1:7" x14ac:dyDescent="0.25">
      <c r="A209" t="s">
        <v>34</v>
      </c>
      <c r="B209" t="s">
        <v>39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46</v>
      </c>
      <c r="E209" t="s">
        <v>64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0</v>
      </c>
    </row>
    <row r="210" spans="1:7" x14ac:dyDescent="0.25">
      <c r="A210" t="s">
        <v>44</v>
      </c>
      <c r="B210" t="s">
        <v>46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64</v>
      </c>
      <c r="E210" t="s">
        <v>39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0</v>
      </c>
    </row>
    <row r="211" spans="1:7" x14ac:dyDescent="0.25">
      <c r="A211" t="s">
        <v>44</v>
      </c>
      <c r="B211" t="s">
        <v>64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46</v>
      </c>
      <c r="E211" t="s">
        <v>39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0</v>
      </c>
    </row>
    <row r="212" spans="1:7" x14ac:dyDescent="0.25">
      <c r="A212" t="s">
        <v>44</v>
      </c>
      <c r="B212" t="s">
        <v>39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46</v>
      </c>
      <c r="E212" t="s">
        <v>64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Z8"/>
  <sheetViews>
    <sheetView topLeftCell="AH1" workbookViewId="0">
      <selection activeCell="AY2" sqref="AY2"/>
    </sheetView>
  </sheetViews>
  <sheetFormatPr defaultRowHeight="15" x14ac:dyDescent="0.25"/>
  <cols>
    <col min="1" max="1" width="36.85546875" bestFit="1" customWidth="1"/>
    <col min="2" max="2" width="10.7109375" bestFit="1" customWidth="1"/>
    <col min="3" max="3" width="10.5703125" bestFit="1" customWidth="1"/>
    <col min="4" max="4" width="14" bestFit="1" customWidth="1"/>
    <col min="5" max="5" width="13.7109375" bestFit="1" customWidth="1"/>
    <col min="6" max="6" width="13.28515625" bestFit="1" customWidth="1"/>
    <col min="7" max="10" width="18" bestFit="1" customWidth="1"/>
    <col min="11" max="11" width="10.5703125" bestFit="1" customWidth="1"/>
    <col min="12" max="12" width="14" bestFit="1" customWidth="1"/>
    <col min="13" max="13" width="13.7109375" bestFit="1" customWidth="1"/>
    <col min="14" max="14" width="13.28515625" bestFit="1" customWidth="1"/>
    <col min="15" max="15" width="18" bestFit="1" customWidth="1"/>
    <col min="16" max="16" width="18.28515625" bestFit="1" customWidth="1"/>
    <col min="17" max="18" width="18" bestFit="1" customWidth="1"/>
    <col min="19" max="19" width="10.5703125" bestFit="1" customWidth="1"/>
    <col min="20" max="20" width="14" bestFit="1" customWidth="1"/>
    <col min="21" max="21" width="13.7109375" bestFit="1" customWidth="1"/>
    <col min="22" max="22" width="13.28515625" bestFit="1" customWidth="1"/>
    <col min="23" max="23" width="18.42578125" bestFit="1" customWidth="1"/>
    <col min="24" max="24" width="18.7109375" bestFit="1" customWidth="1"/>
    <col min="25" max="25" width="18" bestFit="1" customWidth="1"/>
    <col min="26" max="26" width="18.28515625" bestFit="1" customWidth="1"/>
    <col min="27" max="27" width="8.7109375" bestFit="1" customWidth="1"/>
    <col min="28" max="28" width="12.140625" bestFit="1" customWidth="1"/>
    <col min="29" max="29" width="11.85546875" bestFit="1" customWidth="1"/>
    <col min="30" max="30" width="11.42578125" bestFit="1" customWidth="1"/>
    <col min="31" max="31" width="16.140625" bestFit="1" customWidth="1"/>
    <col min="32" max="32" width="18.85546875" bestFit="1" customWidth="1"/>
    <col min="33" max="34" width="16.140625" bestFit="1" customWidth="1"/>
    <col min="35" max="35" width="8.7109375" bestFit="1" customWidth="1"/>
    <col min="36" max="36" width="12.140625" bestFit="1" customWidth="1"/>
    <col min="37" max="37" width="11.85546875" bestFit="1" customWidth="1"/>
    <col min="38" max="38" width="11.42578125" bestFit="1" customWidth="1"/>
    <col min="39" max="40" width="16.140625" bestFit="1" customWidth="1"/>
    <col min="41" max="41" width="19.42578125" bestFit="1" customWidth="1"/>
    <col min="42" max="42" width="16.140625" bestFit="1" customWidth="1"/>
    <col min="43" max="43" width="11.42578125" bestFit="1" customWidth="1"/>
    <col min="44" max="44" width="12.140625" bestFit="1" customWidth="1"/>
    <col min="45" max="45" width="11.85546875" bestFit="1" customWidth="1"/>
    <col min="46" max="46" width="11.42578125" bestFit="1" customWidth="1"/>
    <col min="47" max="47" width="16.140625" bestFit="1" customWidth="1"/>
    <col min="48" max="48" width="19.140625" bestFit="1" customWidth="1"/>
    <col min="49" max="49" width="16.140625" bestFit="1" customWidth="1"/>
    <col min="50" max="50" width="19.85546875" bestFit="1" customWidth="1"/>
    <col min="51" max="51" width="9.85546875" bestFit="1" customWidth="1"/>
    <col min="52" max="52" width="7.8554687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141</v>
      </c>
      <c r="AO1" t="s">
        <v>31</v>
      </c>
      <c r="AP1" t="s">
        <v>32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65</v>
      </c>
      <c r="AZ1" t="s">
        <v>33</v>
      </c>
    </row>
    <row r="2" spans="1:52" x14ac:dyDescent="0.25">
      <c r="A2" t="s">
        <v>264</v>
      </c>
      <c r="B2">
        <v>1</v>
      </c>
      <c r="C2" t="s">
        <v>54</v>
      </c>
      <c r="D2">
        <v>3</v>
      </c>
      <c r="E2">
        <v>2</v>
      </c>
      <c r="F2">
        <v>1</v>
      </c>
      <c r="G2" t="s">
        <v>55</v>
      </c>
      <c r="H2" t="s">
        <v>56</v>
      </c>
      <c r="I2" t="s">
        <v>109</v>
      </c>
      <c r="J2" t="s">
        <v>110</v>
      </c>
      <c r="K2" t="s">
        <v>57</v>
      </c>
      <c r="L2">
        <v>1</v>
      </c>
      <c r="N2">
        <v>2</v>
      </c>
      <c r="O2" t="s">
        <v>69</v>
      </c>
      <c r="S2" t="s">
        <v>49</v>
      </c>
      <c r="T2">
        <v>1</v>
      </c>
      <c r="V2">
        <v>1</v>
      </c>
      <c r="W2" t="s">
        <v>50</v>
      </c>
      <c r="X2" t="s">
        <v>86</v>
      </c>
      <c r="AA2" t="s">
        <v>34</v>
      </c>
      <c r="AB2">
        <v>1</v>
      </c>
      <c r="AD2">
        <v>1</v>
      </c>
      <c r="AE2" t="s">
        <v>66</v>
      </c>
      <c r="AF2" t="s">
        <v>36</v>
      </c>
      <c r="AG2" t="s">
        <v>37</v>
      </c>
      <c r="AI2" t="s">
        <v>44</v>
      </c>
      <c r="AJ2">
        <v>1</v>
      </c>
      <c r="AL2">
        <v>3</v>
      </c>
      <c r="AM2" t="s">
        <v>74</v>
      </c>
      <c r="AN2" t="s">
        <v>158</v>
      </c>
      <c r="AO2" t="s">
        <v>112</v>
      </c>
      <c r="AP2" t="s">
        <v>113</v>
      </c>
      <c r="AQ2" t="s">
        <v>46</v>
      </c>
      <c r="AR2">
        <v>1</v>
      </c>
      <c r="AT2">
        <v>1</v>
      </c>
      <c r="AU2" t="s">
        <v>90</v>
      </c>
      <c r="AV2" t="s">
        <v>77</v>
      </c>
      <c r="AY2">
        <v>17</v>
      </c>
      <c r="AZ2">
        <v>74</v>
      </c>
    </row>
    <row r="3" spans="1:52" x14ac:dyDescent="0.25">
      <c r="A3" t="s">
        <v>265</v>
      </c>
      <c r="B3">
        <v>1</v>
      </c>
      <c r="C3" t="s">
        <v>54</v>
      </c>
      <c r="D3">
        <v>3</v>
      </c>
      <c r="E3">
        <v>1</v>
      </c>
      <c r="F3">
        <v>3</v>
      </c>
      <c r="G3" t="s">
        <v>55</v>
      </c>
      <c r="H3" t="s">
        <v>56</v>
      </c>
      <c r="K3" t="s">
        <v>57</v>
      </c>
      <c r="L3">
        <v>1</v>
      </c>
      <c r="N3">
        <v>1</v>
      </c>
      <c r="O3" t="s">
        <v>69</v>
      </c>
      <c r="S3" t="s">
        <v>49</v>
      </c>
      <c r="T3">
        <v>1</v>
      </c>
      <c r="V3">
        <v>1</v>
      </c>
      <c r="W3" t="s">
        <v>50</v>
      </c>
      <c r="X3" t="s">
        <v>72</v>
      </c>
      <c r="AA3" t="s">
        <v>34</v>
      </c>
      <c r="AB3">
        <v>1</v>
      </c>
      <c r="AD3">
        <v>1</v>
      </c>
      <c r="AE3" t="s">
        <v>66</v>
      </c>
      <c r="AF3" t="s">
        <v>36</v>
      </c>
      <c r="AI3" t="s">
        <v>44</v>
      </c>
      <c r="AJ3">
        <v>1</v>
      </c>
      <c r="AL3">
        <v>2</v>
      </c>
      <c r="AM3" t="s">
        <v>74</v>
      </c>
      <c r="AN3" t="s">
        <v>75</v>
      </c>
      <c r="AQ3" t="s">
        <v>64</v>
      </c>
      <c r="AR3">
        <v>1</v>
      </c>
      <c r="AT3">
        <v>1</v>
      </c>
      <c r="AU3" t="s">
        <v>73</v>
      </c>
      <c r="AV3" t="s">
        <v>168</v>
      </c>
      <c r="AW3" t="s">
        <v>120</v>
      </c>
      <c r="AX3" t="s">
        <v>171</v>
      </c>
      <c r="AY3">
        <v>12</v>
      </c>
      <c r="AZ3">
        <v>60</v>
      </c>
    </row>
    <row r="4" spans="1:52" x14ac:dyDescent="0.25">
      <c r="A4" t="s">
        <v>266</v>
      </c>
      <c r="B4">
        <v>1</v>
      </c>
      <c r="C4" t="s">
        <v>54</v>
      </c>
      <c r="D4">
        <v>1</v>
      </c>
      <c r="E4">
        <v>1</v>
      </c>
      <c r="F4">
        <v>2</v>
      </c>
      <c r="G4" t="s">
        <v>55</v>
      </c>
      <c r="H4" t="s">
        <v>56</v>
      </c>
      <c r="K4" t="s">
        <v>57</v>
      </c>
      <c r="L4">
        <v>1</v>
      </c>
      <c r="N4">
        <v>1</v>
      </c>
      <c r="O4" t="s">
        <v>142</v>
      </c>
      <c r="P4" t="s">
        <v>70</v>
      </c>
      <c r="S4" t="s">
        <v>49</v>
      </c>
      <c r="T4">
        <v>1</v>
      </c>
      <c r="V4">
        <v>1</v>
      </c>
      <c r="W4" t="s">
        <v>50</v>
      </c>
      <c r="X4" t="s">
        <v>72</v>
      </c>
      <c r="AA4" t="s">
        <v>34</v>
      </c>
      <c r="AB4">
        <v>1</v>
      </c>
      <c r="AD4">
        <v>1</v>
      </c>
      <c r="AE4" t="s">
        <v>66</v>
      </c>
      <c r="AF4" t="s">
        <v>36</v>
      </c>
      <c r="AG4" t="s">
        <v>37</v>
      </c>
      <c r="AI4" t="s">
        <v>44</v>
      </c>
      <c r="AJ4">
        <v>1</v>
      </c>
      <c r="AL4">
        <v>1</v>
      </c>
      <c r="AM4" t="s">
        <v>74</v>
      </c>
      <c r="AQ4" t="s">
        <v>39</v>
      </c>
      <c r="AR4">
        <v>1</v>
      </c>
      <c r="AS4">
        <v>1</v>
      </c>
      <c r="AT4">
        <v>1</v>
      </c>
      <c r="AU4" t="s">
        <v>68</v>
      </c>
      <c r="AV4" t="s">
        <v>71</v>
      </c>
      <c r="AW4" t="s">
        <v>176</v>
      </c>
      <c r="AY4">
        <v>8</v>
      </c>
      <c r="AZ4">
        <v>56</v>
      </c>
    </row>
    <row r="5" spans="1:52" x14ac:dyDescent="0.25">
      <c r="A5" t="s">
        <v>267</v>
      </c>
      <c r="B5">
        <v>1</v>
      </c>
      <c r="C5" t="s">
        <v>54</v>
      </c>
      <c r="D5">
        <v>2</v>
      </c>
      <c r="E5">
        <v>1</v>
      </c>
      <c r="F5">
        <v>1</v>
      </c>
      <c r="G5" t="s">
        <v>55</v>
      </c>
      <c r="H5" t="s">
        <v>56</v>
      </c>
      <c r="K5" t="s">
        <v>57</v>
      </c>
      <c r="L5">
        <v>1</v>
      </c>
      <c r="N5">
        <v>1</v>
      </c>
      <c r="O5" t="s">
        <v>69</v>
      </c>
      <c r="P5" t="s">
        <v>70</v>
      </c>
      <c r="Q5" t="s">
        <v>145</v>
      </c>
      <c r="S5" t="s">
        <v>49</v>
      </c>
      <c r="T5">
        <v>1</v>
      </c>
      <c r="V5">
        <v>1</v>
      </c>
      <c r="W5" t="s">
        <v>50</v>
      </c>
      <c r="X5" t="s">
        <v>72</v>
      </c>
      <c r="Y5" t="s">
        <v>149</v>
      </c>
      <c r="AA5" t="s">
        <v>34</v>
      </c>
      <c r="AB5">
        <v>1</v>
      </c>
      <c r="AD5">
        <v>1</v>
      </c>
      <c r="AE5" t="s">
        <v>66</v>
      </c>
      <c r="AF5" t="s">
        <v>36</v>
      </c>
      <c r="AG5" t="s">
        <v>37</v>
      </c>
      <c r="AI5" t="s">
        <v>46</v>
      </c>
      <c r="AJ5">
        <v>1</v>
      </c>
      <c r="AL5">
        <v>1</v>
      </c>
      <c r="AM5" t="s">
        <v>90</v>
      </c>
      <c r="AN5" t="s">
        <v>77</v>
      </c>
      <c r="AQ5" t="s">
        <v>64</v>
      </c>
      <c r="AR5">
        <v>1</v>
      </c>
      <c r="AT5">
        <v>2</v>
      </c>
      <c r="AU5" t="s">
        <v>119</v>
      </c>
      <c r="AV5" t="s">
        <v>104</v>
      </c>
      <c r="AW5" t="s">
        <v>169</v>
      </c>
      <c r="AY5">
        <v>12</v>
      </c>
      <c r="AZ5">
        <v>76</v>
      </c>
    </row>
    <row r="6" spans="1:52" x14ac:dyDescent="0.25">
      <c r="A6" t="s">
        <v>268</v>
      </c>
      <c r="B6">
        <v>1</v>
      </c>
      <c r="C6" t="s">
        <v>54</v>
      </c>
      <c r="D6">
        <v>2</v>
      </c>
      <c r="E6">
        <v>1</v>
      </c>
      <c r="F6">
        <v>1</v>
      </c>
      <c r="G6" t="s">
        <v>55</v>
      </c>
      <c r="H6" t="s">
        <v>85</v>
      </c>
      <c r="I6" t="s">
        <v>136</v>
      </c>
      <c r="J6" t="s">
        <v>138</v>
      </c>
      <c r="K6" t="s">
        <v>57</v>
      </c>
      <c r="L6">
        <v>1</v>
      </c>
      <c r="N6">
        <v>1</v>
      </c>
      <c r="O6" t="s">
        <v>69</v>
      </c>
      <c r="S6" t="s">
        <v>49</v>
      </c>
      <c r="T6">
        <v>1</v>
      </c>
      <c r="V6">
        <v>1</v>
      </c>
      <c r="W6" t="s">
        <v>50</v>
      </c>
      <c r="AA6" t="s">
        <v>34</v>
      </c>
      <c r="AB6">
        <v>1</v>
      </c>
      <c r="AD6">
        <v>1</v>
      </c>
      <c r="AE6" t="s">
        <v>66</v>
      </c>
      <c r="AF6" t="s">
        <v>152</v>
      </c>
      <c r="AI6" t="s">
        <v>46</v>
      </c>
      <c r="AJ6">
        <v>1</v>
      </c>
      <c r="AL6">
        <v>1</v>
      </c>
      <c r="AM6" t="s">
        <v>90</v>
      </c>
      <c r="AN6" t="s">
        <v>77</v>
      </c>
      <c r="AQ6" t="s">
        <v>39</v>
      </c>
      <c r="AR6">
        <v>1</v>
      </c>
      <c r="AS6">
        <v>1</v>
      </c>
      <c r="AT6">
        <v>2</v>
      </c>
      <c r="AU6" t="s">
        <v>68</v>
      </c>
      <c r="AV6" t="s">
        <v>106</v>
      </c>
      <c r="AW6" t="s">
        <v>176</v>
      </c>
      <c r="AY6">
        <v>9</v>
      </c>
      <c r="AZ6">
        <v>57</v>
      </c>
    </row>
    <row r="7" spans="1:52" x14ac:dyDescent="0.25">
      <c r="A7" t="s">
        <v>269</v>
      </c>
      <c r="B7">
        <v>1</v>
      </c>
      <c r="C7" t="s">
        <v>54</v>
      </c>
      <c r="D7">
        <v>2</v>
      </c>
      <c r="E7">
        <v>1</v>
      </c>
      <c r="F7">
        <v>1</v>
      </c>
      <c r="G7" t="s">
        <v>55</v>
      </c>
      <c r="H7" t="s">
        <v>56</v>
      </c>
      <c r="K7" t="s">
        <v>57</v>
      </c>
      <c r="L7">
        <v>1</v>
      </c>
      <c r="N7">
        <v>1</v>
      </c>
      <c r="O7" t="s">
        <v>69</v>
      </c>
      <c r="S7" t="s">
        <v>49</v>
      </c>
      <c r="T7">
        <v>1</v>
      </c>
      <c r="V7">
        <v>1</v>
      </c>
      <c r="W7" t="s">
        <v>94</v>
      </c>
      <c r="X7" t="s">
        <v>72</v>
      </c>
      <c r="Y7" t="s">
        <v>149</v>
      </c>
      <c r="Z7" t="s">
        <v>150</v>
      </c>
      <c r="AA7" t="s">
        <v>34</v>
      </c>
      <c r="AB7">
        <v>1</v>
      </c>
      <c r="AD7">
        <v>3</v>
      </c>
      <c r="AE7" t="s">
        <v>66</v>
      </c>
      <c r="AF7" t="s">
        <v>36</v>
      </c>
      <c r="AG7" t="s">
        <v>37</v>
      </c>
      <c r="AI7" t="s">
        <v>64</v>
      </c>
      <c r="AJ7">
        <v>1</v>
      </c>
      <c r="AL7">
        <v>1</v>
      </c>
      <c r="AM7" t="s">
        <v>73</v>
      </c>
      <c r="AQ7" t="s">
        <v>39</v>
      </c>
      <c r="AR7">
        <v>1</v>
      </c>
      <c r="AS7">
        <v>1</v>
      </c>
      <c r="AT7">
        <v>1</v>
      </c>
      <c r="AU7" t="s">
        <v>68</v>
      </c>
      <c r="AV7" t="s">
        <v>71</v>
      </c>
      <c r="AY7">
        <v>10</v>
      </c>
      <c r="AZ7">
        <v>58</v>
      </c>
    </row>
    <row r="8" spans="1:52" x14ac:dyDescent="0.25">
      <c r="A8" t="s">
        <v>270</v>
      </c>
      <c r="B8">
        <v>1</v>
      </c>
      <c r="C8" t="s">
        <v>54</v>
      </c>
      <c r="D8">
        <v>2</v>
      </c>
      <c r="E8">
        <v>1</v>
      </c>
      <c r="F8">
        <v>1</v>
      </c>
      <c r="G8" t="s">
        <v>55</v>
      </c>
      <c r="K8" t="s">
        <v>57</v>
      </c>
      <c r="L8">
        <v>1</v>
      </c>
      <c r="N8">
        <v>1</v>
      </c>
      <c r="O8" t="s">
        <v>69</v>
      </c>
      <c r="P8" t="s">
        <v>143</v>
      </c>
      <c r="S8" t="s">
        <v>49</v>
      </c>
      <c r="T8">
        <v>1</v>
      </c>
      <c r="V8">
        <v>1</v>
      </c>
      <c r="W8" t="s">
        <v>94</v>
      </c>
      <c r="X8" t="s">
        <v>72</v>
      </c>
      <c r="Y8" t="s">
        <v>149</v>
      </c>
      <c r="AA8" t="s">
        <v>44</v>
      </c>
      <c r="AB8">
        <v>1</v>
      </c>
      <c r="AD8">
        <v>1</v>
      </c>
      <c r="AE8" t="s">
        <v>74</v>
      </c>
      <c r="AF8" t="s">
        <v>111</v>
      </c>
      <c r="AI8" t="s">
        <v>46</v>
      </c>
      <c r="AJ8">
        <v>1</v>
      </c>
      <c r="AL8">
        <v>1</v>
      </c>
      <c r="AM8" t="s">
        <v>48</v>
      </c>
      <c r="AN8" t="s">
        <v>163</v>
      </c>
      <c r="AO8" t="s">
        <v>101</v>
      </c>
      <c r="AP8" t="s">
        <v>165</v>
      </c>
      <c r="AQ8" t="s">
        <v>64</v>
      </c>
      <c r="AR8">
        <v>1</v>
      </c>
      <c r="AT8">
        <v>1</v>
      </c>
      <c r="AU8" t="s">
        <v>73</v>
      </c>
      <c r="AY8">
        <v>8</v>
      </c>
      <c r="AZ8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C1" workbookViewId="0">
      <selection activeCell="W4" sqref="W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79</v>
      </c>
      <c r="B1" s="22"/>
      <c r="C1" s="22"/>
      <c r="D1" s="22"/>
      <c r="E1" s="22"/>
      <c r="F1" s="22"/>
      <c r="G1" s="22"/>
      <c r="H1" s="22"/>
      <c r="I1" s="23"/>
      <c r="K1" s="21" t="s">
        <v>83</v>
      </c>
      <c r="L1" s="22"/>
      <c r="M1" s="22"/>
      <c r="N1" s="22"/>
      <c r="O1" s="22"/>
      <c r="P1" s="23"/>
      <c r="R1" s="6" t="s">
        <v>253</v>
      </c>
      <c r="S1" s="7">
        <f>MIN(Table41[crystals])</f>
        <v>8</v>
      </c>
      <c r="U1" t="s">
        <v>127</v>
      </c>
      <c r="V1" s="10" t="s">
        <v>128</v>
      </c>
      <c r="W1" s="5" t="s">
        <v>129</v>
      </c>
    </row>
    <row r="2" spans="1:23" ht="15.75" thickBot="1" x14ac:dyDescent="0.3">
      <c r="A2" t="s">
        <v>60</v>
      </c>
      <c r="B2" t="s">
        <v>61</v>
      </c>
      <c r="C2" t="s">
        <v>62</v>
      </c>
      <c r="D2" t="s">
        <v>82</v>
      </c>
      <c r="E2" t="s">
        <v>63</v>
      </c>
      <c r="F2" t="s">
        <v>184</v>
      </c>
      <c r="G2" t="s">
        <v>183</v>
      </c>
      <c r="H2" t="s">
        <v>78</v>
      </c>
      <c r="I2" t="s">
        <v>59</v>
      </c>
      <c r="K2" t="s">
        <v>60</v>
      </c>
      <c r="L2" t="s">
        <v>61</v>
      </c>
      <c r="M2" t="s">
        <v>62</v>
      </c>
      <c r="N2" t="s">
        <v>59</v>
      </c>
      <c r="O2" t="s">
        <v>80</v>
      </c>
      <c r="P2" t="s">
        <v>81</v>
      </c>
      <c r="R2" s="8" t="s">
        <v>254</v>
      </c>
      <c r="S2" s="9">
        <f>MIN(Table41[turns])</f>
        <v>47</v>
      </c>
      <c r="U2">
        <v>30000</v>
      </c>
      <c r="V2" s="10">
        <f>Table641[[#This Row],[Think Time]]*$S$5/1000/60</f>
        <v>30.571428571428569</v>
      </c>
      <c r="W2" s="10">
        <f>Table641[[#This Row],[Estimated Battle Time (mins)]]*COUNTA(Таблица26[hero-1])/60</f>
        <v>142.66666666666666</v>
      </c>
    </row>
    <row r="3" spans="1:23" ht="15.75" thickBot="1" x14ac:dyDescent="0.3">
      <c r="A3" t="s">
        <v>54</v>
      </c>
      <c r="B3" t="s">
        <v>57</v>
      </c>
      <c r="C3" t="s">
        <v>49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34</v>
      </c>
      <c r="F3" t="s">
        <v>44</v>
      </c>
      <c r="G3" t="s">
        <v>46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54</v>
      </c>
      <c r="L3" t="s">
        <v>57</v>
      </c>
      <c r="M3" t="s">
        <v>49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7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1</v>
      </c>
      <c r="U3">
        <v>60000</v>
      </c>
      <c r="V3" s="10">
        <f>Table641[[#This Row],[Think Time]]*$S$5/1000/60</f>
        <v>61.142857142857139</v>
      </c>
      <c r="W3" s="10">
        <f>Table641[[#This Row],[Estimated Battle Time (mins)]]*COUNTA(Таблица26[hero-1])/60</f>
        <v>285.33333333333331</v>
      </c>
    </row>
    <row r="4" spans="1:23" ht="15.75" thickBot="1" x14ac:dyDescent="0.3">
      <c r="A4" t="s">
        <v>54</v>
      </c>
      <c r="B4" t="s">
        <v>57</v>
      </c>
      <c r="C4" t="s">
        <v>49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34</v>
      </c>
      <c r="F4" t="s">
        <v>44</v>
      </c>
      <c r="G4" t="s">
        <v>64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54</v>
      </c>
      <c r="L4" t="s">
        <v>57</v>
      </c>
      <c r="M4" t="s">
        <v>34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" s="3">
        <f>IF(Table340[[#This Row],[battles]],Table340[[#This Row],[wins]]/Table340[[#This Row],[battles]],0)</f>
        <v>0</v>
      </c>
      <c r="R4" s="6" t="s">
        <v>125</v>
      </c>
      <c r="S4" s="7">
        <f>AVERAGE(Table41[crystals])</f>
        <v>10.857142857142858</v>
      </c>
      <c r="U4">
        <v>120000</v>
      </c>
      <c r="V4" s="10">
        <f>Table641[[#This Row],[Think Time]]*$S$5/1000/60</f>
        <v>122.28571428571428</v>
      </c>
      <c r="W4" s="10">
        <f>Table641[[#This Row],[Estimated Battle Time (mins)]]*COUNTA(Таблица26[hero-1])/60</f>
        <v>570.66666666666663</v>
      </c>
    </row>
    <row r="5" spans="1:23" ht="15.75" thickBot="1" x14ac:dyDescent="0.3">
      <c r="A5" t="s">
        <v>54</v>
      </c>
      <c r="B5" t="s">
        <v>57</v>
      </c>
      <c r="C5" t="s">
        <v>49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34</v>
      </c>
      <c r="F5" t="s">
        <v>44</v>
      </c>
      <c r="G5" t="s">
        <v>39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54</v>
      </c>
      <c r="L5" t="s">
        <v>57</v>
      </c>
      <c r="M5" t="s">
        <v>44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" s="3">
        <f>IF(Table340[[#This Row],[battles]],Table340[[#This Row],[wins]]/Table340[[#This Row],[battles]],0)</f>
        <v>0</v>
      </c>
      <c r="R5" s="8" t="s">
        <v>126</v>
      </c>
      <c r="S5" s="9">
        <f>AVERAGE(Table41[turns])</f>
        <v>61.142857142857146</v>
      </c>
      <c r="U5">
        <v>300000</v>
      </c>
      <c r="V5" s="10">
        <f>Table641[[#This Row],[Think Time]]*$S$5/1000/60</f>
        <v>305.71428571428572</v>
      </c>
      <c r="W5" s="10">
        <f>Table641[[#This Row],[Estimated Battle Time (mins)]]*COUNTA(Таблица26[hero-1])/60</f>
        <v>1426.6666666666667</v>
      </c>
    </row>
    <row r="6" spans="1:23" ht="15.75" thickBot="1" x14ac:dyDescent="0.3">
      <c r="A6" t="s">
        <v>54</v>
      </c>
      <c r="B6" t="s">
        <v>57</v>
      </c>
      <c r="C6" t="s">
        <v>49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34</v>
      </c>
      <c r="F6" t="s">
        <v>46</v>
      </c>
      <c r="G6" t="s">
        <v>64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54</v>
      </c>
      <c r="L6" t="s">
        <v>57</v>
      </c>
      <c r="M6" t="s">
        <v>46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6" s="3">
        <f>IF(Table340[[#This Row],[battles]],Table340[[#This Row],[wins]]/Table340[[#This Row],[battles]],0)</f>
        <v>0</v>
      </c>
      <c r="U6">
        <v>600000</v>
      </c>
      <c r="V6" s="10">
        <f>Table641[[#This Row],[Think Time]]*$S$5/1000/60</f>
        <v>611.42857142857144</v>
      </c>
      <c r="W6" s="10">
        <f>Table641[[#This Row],[Estimated Battle Time (mins)]]*COUNTA(Таблица26[hero-1])/60</f>
        <v>2853.3333333333335</v>
      </c>
    </row>
    <row r="7" spans="1:23" ht="15.75" thickBot="1" x14ac:dyDescent="0.3">
      <c r="A7" t="s">
        <v>54</v>
      </c>
      <c r="B7" t="s">
        <v>57</v>
      </c>
      <c r="C7" t="s">
        <v>49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34</v>
      </c>
      <c r="F7" t="s">
        <v>46</v>
      </c>
      <c r="G7" t="s">
        <v>39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54</v>
      </c>
      <c r="L7" t="s">
        <v>57</v>
      </c>
      <c r="M7" t="s">
        <v>64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7" s="3">
        <f>IF(Table340[[#This Row],[battles]],Table340[[#This Row],[wins]]/Table340[[#This Row],[battles]],0)</f>
        <v>0</v>
      </c>
      <c r="R7" s="6" t="s">
        <v>255</v>
      </c>
      <c r="S7" s="7">
        <f>MAX(Table41[crystals])</f>
        <v>17</v>
      </c>
    </row>
    <row r="8" spans="1:23" ht="15.75" thickBot="1" x14ac:dyDescent="0.3">
      <c r="A8" t="s">
        <v>54</v>
      </c>
      <c r="B8" t="s">
        <v>57</v>
      </c>
      <c r="C8" t="s">
        <v>49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34</v>
      </c>
      <c r="F8" t="s">
        <v>64</v>
      </c>
      <c r="G8" t="s">
        <v>39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54</v>
      </c>
      <c r="L8" t="s">
        <v>57</v>
      </c>
      <c r="M8" t="s">
        <v>39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8" s="3">
        <f>IF(Table340[[#This Row],[battles]],Table340[[#This Row],[wins]]/Table340[[#This Row],[battles]],0)</f>
        <v>0</v>
      </c>
      <c r="R8" s="8" t="s">
        <v>256</v>
      </c>
      <c r="S8" s="9">
        <f>MAX(Table41[turns])</f>
        <v>76</v>
      </c>
    </row>
    <row r="9" spans="1:23" x14ac:dyDescent="0.25">
      <c r="A9" t="s">
        <v>54</v>
      </c>
      <c r="B9" t="s">
        <v>57</v>
      </c>
      <c r="C9" t="s">
        <v>49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44</v>
      </c>
      <c r="F9" t="s">
        <v>46</v>
      </c>
      <c r="G9" t="s">
        <v>64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54</v>
      </c>
      <c r="L9" t="s">
        <v>49</v>
      </c>
      <c r="M9" t="s">
        <v>34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9" s="3">
        <f>IF(Table340[[#This Row],[battles]],Table340[[#This Row],[wins]]/Table340[[#This Row],[battles]],0)</f>
        <v>0</v>
      </c>
    </row>
    <row r="10" spans="1:23" x14ac:dyDescent="0.25">
      <c r="A10" t="s">
        <v>54</v>
      </c>
      <c r="B10" t="s">
        <v>57</v>
      </c>
      <c r="C10" t="s">
        <v>49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44</v>
      </c>
      <c r="F10" t="s">
        <v>46</v>
      </c>
      <c r="G10" t="s">
        <v>39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0</v>
      </c>
      <c r="K10" t="s">
        <v>54</v>
      </c>
      <c r="L10" t="s">
        <v>49</v>
      </c>
      <c r="M10" t="s">
        <v>44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0" s="3">
        <f>IF(Table340[[#This Row],[battles]],Table340[[#This Row],[wins]]/Table340[[#This Row],[battles]],0)</f>
        <v>0</v>
      </c>
    </row>
    <row r="11" spans="1:23" x14ac:dyDescent="0.25">
      <c r="A11" t="s">
        <v>54</v>
      </c>
      <c r="B11" t="s">
        <v>57</v>
      </c>
      <c r="C11" t="s">
        <v>49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44</v>
      </c>
      <c r="F11" t="s">
        <v>64</v>
      </c>
      <c r="G11" t="s">
        <v>39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0</v>
      </c>
      <c r="K11" t="s">
        <v>54</v>
      </c>
      <c r="L11" t="s">
        <v>49</v>
      </c>
      <c r="M11" t="s">
        <v>46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1" s="3">
        <f>IF(Table340[[#This Row],[battles]],Table340[[#This Row],[wins]]/Table340[[#This Row],[battles]],0)</f>
        <v>0</v>
      </c>
    </row>
    <row r="12" spans="1:23" x14ac:dyDescent="0.25">
      <c r="A12" t="s">
        <v>54</v>
      </c>
      <c r="B12" t="s">
        <v>57</v>
      </c>
      <c r="C12" t="s">
        <v>49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46</v>
      </c>
      <c r="F12" t="s">
        <v>64</v>
      </c>
      <c r="G12" t="s">
        <v>39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0</v>
      </c>
      <c r="K12" t="s">
        <v>54</v>
      </c>
      <c r="L12" t="s">
        <v>49</v>
      </c>
      <c r="M12" t="s">
        <v>64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2" s="3">
        <f>IF(Table340[[#This Row],[battles]],Table340[[#This Row],[wins]]/Table340[[#This Row],[battles]],0)</f>
        <v>0</v>
      </c>
    </row>
    <row r="13" spans="1:23" x14ac:dyDescent="0.25">
      <c r="A13" t="s">
        <v>54</v>
      </c>
      <c r="B13" t="s">
        <v>57</v>
      </c>
      <c r="C13" t="s">
        <v>34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" t="s">
        <v>49</v>
      </c>
      <c r="F13" t="s">
        <v>44</v>
      </c>
      <c r="G13" t="s">
        <v>46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0</v>
      </c>
      <c r="K13" t="s">
        <v>54</v>
      </c>
      <c r="L13" t="s">
        <v>49</v>
      </c>
      <c r="M13" t="s">
        <v>39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3" s="3">
        <f>IF(Table340[[#This Row],[battles]],Table340[[#This Row],[wins]]/Table340[[#This Row],[battles]],0)</f>
        <v>0</v>
      </c>
    </row>
    <row r="14" spans="1:23" x14ac:dyDescent="0.25">
      <c r="A14" t="s">
        <v>54</v>
      </c>
      <c r="B14" t="s">
        <v>57</v>
      </c>
      <c r="C14" t="s">
        <v>34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49</v>
      </c>
      <c r="F14" t="s">
        <v>44</v>
      </c>
      <c r="G14" t="s">
        <v>64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0</v>
      </c>
      <c r="K14" t="s">
        <v>54</v>
      </c>
      <c r="L14" t="s">
        <v>34</v>
      </c>
      <c r="M14" t="s">
        <v>44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4" s="3">
        <f>IF(Table340[[#This Row],[battles]],Table340[[#This Row],[wins]]/Table340[[#This Row],[battles]],0)</f>
        <v>0</v>
      </c>
    </row>
    <row r="15" spans="1:23" x14ac:dyDescent="0.25">
      <c r="A15" t="s">
        <v>54</v>
      </c>
      <c r="B15" t="s">
        <v>57</v>
      </c>
      <c r="C15" t="s">
        <v>34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49</v>
      </c>
      <c r="F15" t="s">
        <v>44</v>
      </c>
      <c r="G15" t="s">
        <v>39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0</v>
      </c>
      <c r="K15" t="s">
        <v>54</v>
      </c>
      <c r="L15" t="s">
        <v>34</v>
      </c>
      <c r="M15" t="s">
        <v>46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5" s="3">
        <f>IF(Table340[[#This Row],[battles]],Table340[[#This Row],[wins]]/Table340[[#This Row],[battles]],0)</f>
        <v>0</v>
      </c>
    </row>
    <row r="16" spans="1:23" x14ac:dyDescent="0.25">
      <c r="A16" t="s">
        <v>54</v>
      </c>
      <c r="B16" t="s">
        <v>57</v>
      </c>
      <c r="C16" t="s">
        <v>34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" t="s">
        <v>49</v>
      </c>
      <c r="F16" t="s">
        <v>46</v>
      </c>
      <c r="G16" t="s">
        <v>64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0</v>
      </c>
      <c r="K16" t="s">
        <v>54</v>
      </c>
      <c r="L16" t="s">
        <v>34</v>
      </c>
      <c r="M16" t="s">
        <v>64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6" s="3">
        <f>IF(Table340[[#This Row],[battles]],Table340[[#This Row],[wins]]/Table340[[#This Row],[battles]],0)</f>
        <v>0</v>
      </c>
    </row>
    <row r="17" spans="1:16" x14ac:dyDescent="0.25">
      <c r="A17" t="s">
        <v>54</v>
      </c>
      <c r="B17" t="s">
        <v>57</v>
      </c>
      <c r="C17" t="s">
        <v>34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49</v>
      </c>
      <c r="F17" t="s">
        <v>46</v>
      </c>
      <c r="G17" t="s">
        <v>39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0</v>
      </c>
      <c r="K17" t="s">
        <v>54</v>
      </c>
      <c r="L17" t="s">
        <v>34</v>
      </c>
      <c r="M17" t="s">
        <v>39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7" s="3">
        <f>IF(Table340[[#This Row],[battles]],Table340[[#This Row],[wins]]/Table340[[#This Row],[battles]],0)</f>
        <v>0</v>
      </c>
    </row>
    <row r="18" spans="1:16" x14ac:dyDescent="0.25">
      <c r="A18" t="s">
        <v>54</v>
      </c>
      <c r="B18" t="s">
        <v>57</v>
      </c>
      <c r="C18" t="s">
        <v>34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49</v>
      </c>
      <c r="F18" t="s">
        <v>64</v>
      </c>
      <c r="G18" t="s">
        <v>39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0</v>
      </c>
      <c r="K18" t="s">
        <v>54</v>
      </c>
      <c r="L18" t="s">
        <v>44</v>
      </c>
      <c r="M18" t="s">
        <v>46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54</v>
      </c>
      <c r="B19" t="s">
        <v>57</v>
      </c>
      <c r="C19" t="s">
        <v>34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44</v>
      </c>
      <c r="F19" t="s">
        <v>46</v>
      </c>
      <c r="G19" t="s">
        <v>64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0</v>
      </c>
      <c r="K19" t="s">
        <v>54</v>
      </c>
      <c r="L19" t="s">
        <v>44</v>
      </c>
      <c r="M19" t="s">
        <v>64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54</v>
      </c>
      <c r="B20" t="s">
        <v>57</v>
      </c>
      <c r="C20" t="s">
        <v>34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44</v>
      </c>
      <c r="F20" t="s">
        <v>46</v>
      </c>
      <c r="G20" t="s">
        <v>39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0</v>
      </c>
      <c r="K20" t="s">
        <v>54</v>
      </c>
      <c r="L20" t="s">
        <v>44</v>
      </c>
      <c r="M20" t="s">
        <v>39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54</v>
      </c>
      <c r="B21" t="s">
        <v>57</v>
      </c>
      <c r="C21" t="s">
        <v>34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44</v>
      </c>
      <c r="F21" t="s">
        <v>64</v>
      </c>
      <c r="G21" t="s">
        <v>39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0</v>
      </c>
      <c r="K21" t="s">
        <v>54</v>
      </c>
      <c r="L21" t="s">
        <v>46</v>
      </c>
      <c r="M21" t="s">
        <v>64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54</v>
      </c>
      <c r="B22" t="s">
        <v>57</v>
      </c>
      <c r="C22" t="s">
        <v>34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46</v>
      </c>
      <c r="F22" t="s">
        <v>64</v>
      </c>
      <c r="G22" t="s">
        <v>39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0</v>
      </c>
      <c r="K22" t="s">
        <v>54</v>
      </c>
      <c r="L22" t="s">
        <v>46</v>
      </c>
      <c r="M22" t="s">
        <v>39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54</v>
      </c>
      <c r="B23" t="s">
        <v>57</v>
      </c>
      <c r="C23" t="s">
        <v>44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49</v>
      </c>
      <c r="F23" t="s">
        <v>34</v>
      </c>
      <c r="G23" t="s">
        <v>46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0</v>
      </c>
      <c r="K23" t="s">
        <v>54</v>
      </c>
      <c r="L23" t="s">
        <v>64</v>
      </c>
      <c r="M23" t="s">
        <v>39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3" s="3">
        <f>IF(Table340[[#This Row],[battles]],Table340[[#This Row],[wins]]/Table340[[#This Row],[battles]],0)</f>
        <v>0</v>
      </c>
    </row>
    <row r="24" spans="1:16" x14ac:dyDescent="0.25">
      <c r="A24" t="s">
        <v>54</v>
      </c>
      <c r="B24" t="s">
        <v>57</v>
      </c>
      <c r="C24" t="s">
        <v>44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" t="s">
        <v>49</v>
      </c>
      <c r="F24" t="s">
        <v>34</v>
      </c>
      <c r="G24" t="s">
        <v>64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0</v>
      </c>
      <c r="K24" t="s">
        <v>57</v>
      </c>
      <c r="L24" t="s">
        <v>49</v>
      </c>
      <c r="M24" t="s">
        <v>34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54</v>
      </c>
      <c r="B25" t="s">
        <v>57</v>
      </c>
      <c r="C25" t="s">
        <v>44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49</v>
      </c>
      <c r="F25" t="s">
        <v>34</v>
      </c>
      <c r="G25" t="s">
        <v>39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0</v>
      </c>
      <c r="K25" t="s">
        <v>57</v>
      </c>
      <c r="L25" t="s">
        <v>49</v>
      </c>
      <c r="M25" t="s">
        <v>44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5" s="3">
        <f>IF(Table340[[#This Row],[battles]],Table340[[#This Row],[wins]]/Table340[[#This Row],[battles]],0)</f>
        <v>0</v>
      </c>
    </row>
    <row r="26" spans="1:16" x14ac:dyDescent="0.25">
      <c r="A26" t="s">
        <v>54</v>
      </c>
      <c r="B26" t="s">
        <v>57</v>
      </c>
      <c r="C26" t="s">
        <v>44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" t="s">
        <v>49</v>
      </c>
      <c r="F26" t="s">
        <v>46</v>
      </c>
      <c r="G26" t="s">
        <v>64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0</v>
      </c>
      <c r="K26" t="s">
        <v>57</v>
      </c>
      <c r="L26" t="s">
        <v>49</v>
      </c>
      <c r="M26" t="s">
        <v>46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54</v>
      </c>
      <c r="B27" t="s">
        <v>57</v>
      </c>
      <c r="C27" t="s">
        <v>44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49</v>
      </c>
      <c r="F27" t="s">
        <v>46</v>
      </c>
      <c r="G27" t="s">
        <v>39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0</v>
      </c>
      <c r="K27" t="s">
        <v>57</v>
      </c>
      <c r="L27" t="s">
        <v>49</v>
      </c>
      <c r="M27" t="s">
        <v>64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7" s="3">
        <f>IF(Table340[[#This Row],[battles]],Table340[[#This Row],[wins]]/Table340[[#This Row],[battles]],0)</f>
        <v>0</v>
      </c>
    </row>
    <row r="28" spans="1:16" x14ac:dyDescent="0.25">
      <c r="A28" t="s">
        <v>54</v>
      </c>
      <c r="B28" t="s">
        <v>57</v>
      </c>
      <c r="C28" t="s">
        <v>44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49</v>
      </c>
      <c r="F28" t="s">
        <v>64</v>
      </c>
      <c r="G28" t="s">
        <v>39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0</v>
      </c>
      <c r="K28" t="s">
        <v>57</v>
      </c>
      <c r="L28" t="s">
        <v>49</v>
      </c>
      <c r="M28" t="s">
        <v>39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8" s="3">
        <f>IF(Table340[[#This Row],[battles]],Table340[[#This Row],[wins]]/Table340[[#This Row],[battles]],0)</f>
        <v>0</v>
      </c>
    </row>
    <row r="29" spans="1:16" x14ac:dyDescent="0.25">
      <c r="A29" t="s">
        <v>54</v>
      </c>
      <c r="B29" t="s">
        <v>57</v>
      </c>
      <c r="C29" t="s">
        <v>44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9" t="s">
        <v>34</v>
      </c>
      <c r="F29" t="s">
        <v>46</v>
      </c>
      <c r="G29" t="s">
        <v>64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0</v>
      </c>
      <c r="K29" t="s">
        <v>57</v>
      </c>
      <c r="L29" t="s">
        <v>34</v>
      </c>
      <c r="M29" t="s">
        <v>44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54</v>
      </c>
      <c r="B30" t="s">
        <v>57</v>
      </c>
      <c r="C30" t="s">
        <v>44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0" t="s">
        <v>34</v>
      </c>
      <c r="F30" t="s">
        <v>46</v>
      </c>
      <c r="G30" t="s">
        <v>39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0</v>
      </c>
      <c r="K30" t="s">
        <v>57</v>
      </c>
      <c r="L30" t="s">
        <v>34</v>
      </c>
      <c r="M30" t="s">
        <v>46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54</v>
      </c>
      <c r="B31" t="s">
        <v>57</v>
      </c>
      <c r="C31" t="s">
        <v>44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34</v>
      </c>
      <c r="F31" t="s">
        <v>64</v>
      </c>
      <c r="G31" t="s">
        <v>39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0</v>
      </c>
      <c r="K31" t="s">
        <v>57</v>
      </c>
      <c r="L31" t="s">
        <v>34</v>
      </c>
      <c r="M31" t="s">
        <v>64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1" s="3">
        <f>IF(Table340[[#This Row],[battles]],Table340[[#This Row],[wins]]/Table340[[#This Row],[battles]],0)</f>
        <v>0</v>
      </c>
    </row>
    <row r="32" spans="1:16" x14ac:dyDescent="0.25">
      <c r="A32" t="s">
        <v>54</v>
      </c>
      <c r="B32" t="s">
        <v>57</v>
      </c>
      <c r="C32" t="s">
        <v>44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46</v>
      </c>
      <c r="F32" t="s">
        <v>64</v>
      </c>
      <c r="G32" t="s">
        <v>39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2" s="20">
        <f>Таблица26[[#This Row],[team-1-win]]+Таблица26[[#This Row],[team-2-win]]</f>
        <v>0</v>
      </c>
      <c r="K32" t="s">
        <v>57</v>
      </c>
      <c r="L32" t="s">
        <v>34</v>
      </c>
      <c r="M32" t="s">
        <v>39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54</v>
      </c>
      <c r="B33" t="s">
        <v>57</v>
      </c>
      <c r="C33" t="s">
        <v>46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49</v>
      </c>
      <c r="F33" t="s">
        <v>34</v>
      </c>
      <c r="G33" t="s">
        <v>44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0</v>
      </c>
      <c r="K33" t="s">
        <v>57</v>
      </c>
      <c r="L33" t="s">
        <v>44</v>
      </c>
      <c r="M33" t="s">
        <v>46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3" s="3">
        <f>IF(Table340[[#This Row],[battles]],Table340[[#This Row],[wins]]/Table340[[#This Row],[battles]],0)</f>
        <v>0</v>
      </c>
    </row>
    <row r="34" spans="1:16" x14ac:dyDescent="0.25">
      <c r="A34" t="s">
        <v>54</v>
      </c>
      <c r="B34" t="s">
        <v>57</v>
      </c>
      <c r="C34" t="s">
        <v>46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4" t="s">
        <v>49</v>
      </c>
      <c r="F34" t="s">
        <v>34</v>
      </c>
      <c r="G34" t="s">
        <v>64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0</v>
      </c>
      <c r="K34" t="s">
        <v>57</v>
      </c>
      <c r="L34" t="s">
        <v>44</v>
      </c>
      <c r="M34" t="s">
        <v>64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4" s="3">
        <f>IF(Table340[[#This Row],[battles]],Table340[[#This Row],[wins]]/Table340[[#This Row],[battles]],0)</f>
        <v>0</v>
      </c>
    </row>
    <row r="35" spans="1:16" x14ac:dyDescent="0.25">
      <c r="A35" t="s">
        <v>54</v>
      </c>
      <c r="B35" t="s">
        <v>57</v>
      </c>
      <c r="C35" t="s">
        <v>46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49</v>
      </c>
      <c r="F35" t="s">
        <v>34</v>
      </c>
      <c r="G35" t="s">
        <v>39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0</v>
      </c>
      <c r="K35" t="s">
        <v>57</v>
      </c>
      <c r="L35" t="s">
        <v>44</v>
      </c>
      <c r="M35" t="s">
        <v>39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5" s="3">
        <f>IF(Table340[[#This Row],[battles]],Table340[[#This Row],[wins]]/Table340[[#This Row],[battles]],0)</f>
        <v>0</v>
      </c>
    </row>
    <row r="36" spans="1:16" x14ac:dyDescent="0.25">
      <c r="A36" t="s">
        <v>54</v>
      </c>
      <c r="B36" t="s">
        <v>57</v>
      </c>
      <c r="C36" t="s">
        <v>46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6" t="s">
        <v>49</v>
      </c>
      <c r="F36" t="s">
        <v>44</v>
      </c>
      <c r="G36" t="s">
        <v>64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0</v>
      </c>
      <c r="K36" t="s">
        <v>57</v>
      </c>
      <c r="L36" t="s">
        <v>46</v>
      </c>
      <c r="M36" t="s">
        <v>64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6" s="3">
        <f>IF(Table340[[#This Row],[battles]],Table340[[#This Row],[wins]]/Table340[[#This Row],[battles]],0)</f>
        <v>0</v>
      </c>
    </row>
    <row r="37" spans="1:16" x14ac:dyDescent="0.25">
      <c r="A37" t="s">
        <v>54</v>
      </c>
      <c r="B37" t="s">
        <v>57</v>
      </c>
      <c r="C37" t="s">
        <v>46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49</v>
      </c>
      <c r="F37" t="s">
        <v>44</v>
      </c>
      <c r="G37" t="s">
        <v>39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0</v>
      </c>
      <c r="K37" t="s">
        <v>57</v>
      </c>
      <c r="L37" t="s">
        <v>46</v>
      </c>
      <c r="M37" t="s">
        <v>39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7" s="3">
        <f>IF(Table340[[#This Row],[battles]],Table340[[#This Row],[wins]]/Table340[[#This Row],[battles]],0)</f>
        <v>0</v>
      </c>
    </row>
    <row r="38" spans="1:16" x14ac:dyDescent="0.25">
      <c r="A38" t="s">
        <v>54</v>
      </c>
      <c r="B38" t="s">
        <v>57</v>
      </c>
      <c r="C38" t="s">
        <v>46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49</v>
      </c>
      <c r="F38" t="s">
        <v>64</v>
      </c>
      <c r="G38" t="s">
        <v>39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8" s="20">
        <f>Таблица26[[#This Row],[team-1-win]]+Таблица26[[#This Row],[team-2-win]]</f>
        <v>0</v>
      </c>
      <c r="K38" t="s">
        <v>57</v>
      </c>
      <c r="L38" t="s">
        <v>64</v>
      </c>
      <c r="M38" t="s">
        <v>39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8" s="3">
        <f>IF(Table340[[#This Row],[battles]],Table340[[#This Row],[wins]]/Table340[[#This Row],[battles]],0)</f>
        <v>0</v>
      </c>
    </row>
    <row r="39" spans="1:16" x14ac:dyDescent="0.25">
      <c r="A39" t="s">
        <v>54</v>
      </c>
      <c r="B39" t="s">
        <v>57</v>
      </c>
      <c r="C39" t="s">
        <v>46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9" t="s">
        <v>34</v>
      </c>
      <c r="F39" t="s">
        <v>44</v>
      </c>
      <c r="G39" t="s">
        <v>64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0</v>
      </c>
      <c r="K39" t="s">
        <v>49</v>
      </c>
      <c r="L39" t="s">
        <v>34</v>
      </c>
      <c r="M39" t="s">
        <v>44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9" s="3">
        <f>IF(Table340[[#This Row],[battles]],Table340[[#This Row],[wins]]/Table340[[#This Row],[battles]],0)</f>
        <v>0</v>
      </c>
    </row>
    <row r="40" spans="1:16" x14ac:dyDescent="0.25">
      <c r="A40" t="s">
        <v>54</v>
      </c>
      <c r="B40" t="s">
        <v>57</v>
      </c>
      <c r="C40" t="s">
        <v>46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0" t="s">
        <v>34</v>
      </c>
      <c r="F40" t="s">
        <v>44</v>
      </c>
      <c r="G40" t="s">
        <v>39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0</v>
      </c>
      <c r="K40" t="s">
        <v>49</v>
      </c>
      <c r="L40" t="s">
        <v>34</v>
      </c>
      <c r="M40" t="s">
        <v>46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0" s="3">
        <f>IF(Table340[[#This Row],[battles]],Table340[[#This Row],[wins]]/Table340[[#This Row],[battles]],0)</f>
        <v>0</v>
      </c>
    </row>
    <row r="41" spans="1:16" x14ac:dyDescent="0.25">
      <c r="A41" t="s">
        <v>54</v>
      </c>
      <c r="B41" t="s">
        <v>57</v>
      </c>
      <c r="C41" t="s">
        <v>46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1" t="s">
        <v>34</v>
      </c>
      <c r="F41" t="s">
        <v>64</v>
      </c>
      <c r="G41" t="s">
        <v>39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0</v>
      </c>
      <c r="K41" t="s">
        <v>49</v>
      </c>
      <c r="L41" t="s">
        <v>34</v>
      </c>
      <c r="M41" t="s">
        <v>64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54</v>
      </c>
      <c r="B42" t="s">
        <v>57</v>
      </c>
      <c r="C42" t="s">
        <v>46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2" t="s">
        <v>44</v>
      </c>
      <c r="F42" t="s">
        <v>64</v>
      </c>
      <c r="G42" t="s">
        <v>39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0</v>
      </c>
      <c r="K42" t="s">
        <v>49</v>
      </c>
      <c r="L42" t="s">
        <v>34</v>
      </c>
      <c r="M42" t="s">
        <v>39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2" s="3">
        <f>IF(Table340[[#This Row],[battles]],Table340[[#This Row],[wins]]/Table340[[#This Row],[battles]],0)</f>
        <v>0</v>
      </c>
    </row>
    <row r="43" spans="1:16" x14ac:dyDescent="0.25">
      <c r="A43" t="s">
        <v>54</v>
      </c>
      <c r="B43" t="s">
        <v>57</v>
      </c>
      <c r="C43" t="s">
        <v>64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3" t="s">
        <v>49</v>
      </c>
      <c r="F43" t="s">
        <v>34</v>
      </c>
      <c r="G43" t="s">
        <v>44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0</v>
      </c>
      <c r="K43" t="s">
        <v>49</v>
      </c>
      <c r="L43" t="s">
        <v>44</v>
      </c>
      <c r="M43" t="s">
        <v>46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54</v>
      </c>
      <c r="B44" t="s">
        <v>57</v>
      </c>
      <c r="C44" t="s">
        <v>64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49</v>
      </c>
      <c r="F44" t="s">
        <v>34</v>
      </c>
      <c r="G44" t="s">
        <v>46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0</v>
      </c>
      <c r="K44" t="s">
        <v>49</v>
      </c>
      <c r="L44" t="s">
        <v>44</v>
      </c>
      <c r="M44" t="s">
        <v>64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4" s="3">
        <f>IF(Table340[[#This Row],[battles]],Table340[[#This Row],[wins]]/Table340[[#This Row],[battles]],0)</f>
        <v>0</v>
      </c>
    </row>
    <row r="45" spans="1:16" x14ac:dyDescent="0.25">
      <c r="A45" t="s">
        <v>54</v>
      </c>
      <c r="B45" t="s">
        <v>57</v>
      </c>
      <c r="C45" t="s">
        <v>64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49</v>
      </c>
      <c r="F45" t="s">
        <v>34</v>
      </c>
      <c r="G45" t="s">
        <v>39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0</v>
      </c>
      <c r="K45" t="s">
        <v>49</v>
      </c>
      <c r="L45" t="s">
        <v>44</v>
      </c>
      <c r="M45" t="s">
        <v>39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5" s="3">
        <f>IF(Table340[[#This Row],[battles]],Table340[[#This Row],[wins]]/Table340[[#This Row],[battles]],0)</f>
        <v>0</v>
      </c>
    </row>
    <row r="46" spans="1:16" x14ac:dyDescent="0.25">
      <c r="A46" t="s">
        <v>54</v>
      </c>
      <c r="B46" t="s">
        <v>57</v>
      </c>
      <c r="C46" t="s">
        <v>64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6" t="s">
        <v>49</v>
      </c>
      <c r="F46" t="s">
        <v>44</v>
      </c>
      <c r="G46" t="s">
        <v>46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0</v>
      </c>
      <c r="K46" t="s">
        <v>49</v>
      </c>
      <c r="L46" t="s">
        <v>46</v>
      </c>
      <c r="M46" t="s">
        <v>64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54</v>
      </c>
      <c r="B47" t="s">
        <v>57</v>
      </c>
      <c r="C47" t="s">
        <v>64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49</v>
      </c>
      <c r="F47" t="s">
        <v>44</v>
      </c>
      <c r="G47" t="s">
        <v>39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0</v>
      </c>
      <c r="K47" t="s">
        <v>49</v>
      </c>
      <c r="L47" t="s">
        <v>46</v>
      </c>
      <c r="M47" t="s">
        <v>39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7" s="3">
        <f>IF(Table340[[#This Row],[battles]],Table340[[#This Row],[wins]]/Table340[[#This Row],[battles]],0)</f>
        <v>0</v>
      </c>
    </row>
    <row r="48" spans="1:16" x14ac:dyDescent="0.25">
      <c r="A48" t="s">
        <v>54</v>
      </c>
      <c r="B48" t="s">
        <v>57</v>
      </c>
      <c r="C48" t="s">
        <v>64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49</v>
      </c>
      <c r="F48" t="s">
        <v>46</v>
      </c>
      <c r="G48" t="s">
        <v>39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0</v>
      </c>
      <c r="K48" t="s">
        <v>49</v>
      </c>
      <c r="L48" t="s">
        <v>64</v>
      </c>
      <c r="M48" t="s">
        <v>39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8" s="3">
        <f>IF(Table340[[#This Row],[battles]],Table340[[#This Row],[wins]]/Table340[[#This Row],[battles]],0)</f>
        <v>0</v>
      </c>
    </row>
    <row r="49" spans="1:16" x14ac:dyDescent="0.25">
      <c r="A49" t="s">
        <v>54</v>
      </c>
      <c r="B49" t="s">
        <v>57</v>
      </c>
      <c r="C49" t="s">
        <v>64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9" t="s">
        <v>34</v>
      </c>
      <c r="F49" t="s">
        <v>44</v>
      </c>
      <c r="G49" t="s">
        <v>46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0</v>
      </c>
      <c r="K49" t="s">
        <v>34</v>
      </c>
      <c r="L49" t="s">
        <v>44</v>
      </c>
      <c r="M49" t="s">
        <v>46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9" s="3">
        <f>IF(Table340[[#This Row],[battles]],Table340[[#This Row],[wins]]/Table340[[#This Row],[battles]],0)</f>
        <v>0</v>
      </c>
    </row>
    <row r="50" spans="1:16" x14ac:dyDescent="0.25">
      <c r="A50" t="s">
        <v>54</v>
      </c>
      <c r="B50" t="s">
        <v>57</v>
      </c>
      <c r="C50" t="s">
        <v>64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34</v>
      </c>
      <c r="F50" t="s">
        <v>44</v>
      </c>
      <c r="G50" t="s">
        <v>39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0</v>
      </c>
      <c r="K50" t="s">
        <v>34</v>
      </c>
      <c r="L50" t="s">
        <v>44</v>
      </c>
      <c r="M50" t="s">
        <v>64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54</v>
      </c>
      <c r="B51" t="s">
        <v>57</v>
      </c>
      <c r="C51" t="s">
        <v>64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34</v>
      </c>
      <c r="F51" t="s">
        <v>46</v>
      </c>
      <c r="G51" t="s">
        <v>39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0</v>
      </c>
      <c r="K51" t="s">
        <v>34</v>
      </c>
      <c r="L51" t="s">
        <v>44</v>
      </c>
      <c r="M51" t="s">
        <v>39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1" s="3">
        <f>IF(Table340[[#This Row],[battles]],Table340[[#This Row],[wins]]/Table340[[#This Row],[battles]],0)</f>
        <v>0</v>
      </c>
    </row>
    <row r="52" spans="1:16" x14ac:dyDescent="0.25">
      <c r="A52" t="s">
        <v>54</v>
      </c>
      <c r="B52" t="s">
        <v>57</v>
      </c>
      <c r="C52" t="s">
        <v>64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44</v>
      </c>
      <c r="F52" t="s">
        <v>46</v>
      </c>
      <c r="G52" t="s">
        <v>39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0</v>
      </c>
      <c r="K52" t="s">
        <v>34</v>
      </c>
      <c r="L52" t="s">
        <v>46</v>
      </c>
      <c r="M52" t="s">
        <v>64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2" s="3">
        <f>IF(Table340[[#This Row],[battles]],Table340[[#This Row],[wins]]/Table340[[#This Row],[battles]],0)</f>
        <v>0</v>
      </c>
    </row>
    <row r="53" spans="1:16" x14ac:dyDescent="0.25">
      <c r="A53" t="s">
        <v>54</v>
      </c>
      <c r="B53" t="s">
        <v>57</v>
      </c>
      <c r="C53" t="s">
        <v>39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3" t="s">
        <v>49</v>
      </c>
      <c r="F53" t="s">
        <v>34</v>
      </c>
      <c r="G53" t="s">
        <v>44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0</v>
      </c>
      <c r="K53" t="s">
        <v>34</v>
      </c>
      <c r="L53" t="s">
        <v>46</v>
      </c>
      <c r="M53" t="s">
        <v>39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3" s="3">
        <f>IF(Table340[[#This Row],[battles]],Table340[[#This Row],[wins]]/Table340[[#This Row],[battles]],0)</f>
        <v>0</v>
      </c>
    </row>
    <row r="54" spans="1:16" x14ac:dyDescent="0.25">
      <c r="A54" t="s">
        <v>54</v>
      </c>
      <c r="B54" t="s">
        <v>57</v>
      </c>
      <c r="C54" t="s">
        <v>39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4" t="s">
        <v>49</v>
      </c>
      <c r="F54" t="s">
        <v>34</v>
      </c>
      <c r="G54" t="s">
        <v>46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0</v>
      </c>
      <c r="K54" t="s">
        <v>34</v>
      </c>
      <c r="L54" t="s">
        <v>64</v>
      </c>
      <c r="M54" t="s">
        <v>39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4" s="3">
        <f>IF(Table340[[#This Row],[battles]],Table340[[#This Row],[wins]]/Table340[[#This Row],[battles]],0)</f>
        <v>0</v>
      </c>
    </row>
    <row r="55" spans="1:16" x14ac:dyDescent="0.25">
      <c r="A55" t="s">
        <v>54</v>
      </c>
      <c r="B55" t="s">
        <v>57</v>
      </c>
      <c r="C55" t="s">
        <v>39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49</v>
      </c>
      <c r="F55" t="s">
        <v>34</v>
      </c>
      <c r="G55" t="s">
        <v>64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0</v>
      </c>
      <c r="K55" t="s">
        <v>44</v>
      </c>
      <c r="L55" t="s">
        <v>46</v>
      </c>
      <c r="M55" t="s">
        <v>64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5" s="3">
        <f>IF(Table340[[#This Row],[battles]],Table340[[#This Row],[wins]]/Table340[[#This Row],[battles]],0)</f>
        <v>0</v>
      </c>
    </row>
    <row r="56" spans="1:16" x14ac:dyDescent="0.25">
      <c r="A56" t="s">
        <v>54</v>
      </c>
      <c r="B56" t="s">
        <v>57</v>
      </c>
      <c r="C56" t="s">
        <v>39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6" t="s">
        <v>49</v>
      </c>
      <c r="F56" t="s">
        <v>44</v>
      </c>
      <c r="G56" t="s">
        <v>46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0</v>
      </c>
      <c r="K56" t="s">
        <v>44</v>
      </c>
      <c r="L56" t="s">
        <v>46</v>
      </c>
      <c r="M56" t="s">
        <v>39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6" s="3">
        <f>IF(Table340[[#This Row],[battles]],Table340[[#This Row],[wins]]/Table340[[#This Row],[battles]],0)</f>
        <v>0</v>
      </c>
    </row>
    <row r="57" spans="1:16" x14ac:dyDescent="0.25">
      <c r="A57" t="s">
        <v>54</v>
      </c>
      <c r="B57" t="s">
        <v>57</v>
      </c>
      <c r="C57" t="s">
        <v>39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49</v>
      </c>
      <c r="F57" t="s">
        <v>44</v>
      </c>
      <c r="G57" t="s">
        <v>64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0</v>
      </c>
      <c r="K57" t="s">
        <v>44</v>
      </c>
      <c r="L57" t="s">
        <v>64</v>
      </c>
      <c r="M57" t="s">
        <v>39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7" s="3">
        <f>IF(Table340[[#This Row],[battles]],Table340[[#This Row],[wins]]/Table340[[#This Row],[battles]],0)</f>
        <v>0</v>
      </c>
    </row>
    <row r="58" spans="1:16" x14ac:dyDescent="0.25">
      <c r="A58" t="s">
        <v>54</v>
      </c>
      <c r="B58" t="s">
        <v>57</v>
      </c>
      <c r="C58" t="s">
        <v>39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49</v>
      </c>
      <c r="F58" t="s">
        <v>46</v>
      </c>
      <c r="G58" t="s">
        <v>64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0</v>
      </c>
      <c r="K58" t="s">
        <v>46</v>
      </c>
      <c r="L58" t="s">
        <v>64</v>
      </c>
      <c r="M58" t="s">
        <v>39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8" s="3">
        <f>IF(Table340[[#This Row],[battles]],Table340[[#This Row],[wins]]/Table340[[#This Row],[battles]],0)</f>
        <v>0</v>
      </c>
    </row>
    <row r="59" spans="1:16" x14ac:dyDescent="0.25">
      <c r="A59" t="s">
        <v>54</v>
      </c>
      <c r="B59" t="s">
        <v>57</v>
      </c>
      <c r="C59" t="s">
        <v>39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9" t="s">
        <v>34</v>
      </c>
      <c r="F59" t="s">
        <v>44</v>
      </c>
      <c r="G59" t="s">
        <v>46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0</v>
      </c>
    </row>
    <row r="60" spans="1:16" x14ac:dyDescent="0.25">
      <c r="A60" t="s">
        <v>54</v>
      </c>
      <c r="B60" t="s">
        <v>57</v>
      </c>
      <c r="C60" t="s">
        <v>39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0" t="s">
        <v>34</v>
      </c>
      <c r="F60" t="s">
        <v>44</v>
      </c>
      <c r="G60" t="s">
        <v>64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0</v>
      </c>
    </row>
    <row r="61" spans="1:16" x14ac:dyDescent="0.25">
      <c r="A61" t="s">
        <v>54</v>
      </c>
      <c r="B61" t="s">
        <v>57</v>
      </c>
      <c r="C61" t="s">
        <v>39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1" t="s">
        <v>34</v>
      </c>
      <c r="F61" t="s">
        <v>46</v>
      </c>
      <c r="G61" t="s">
        <v>64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0</v>
      </c>
    </row>
    <row r="62" spans="1:16" x14ac:dyDescent="0.25">
      <c r="A62" t="s">
        <v>54</v>
      </c>
      <c r="B62" t="s">
        <v>57</v>
      </c>
      <c r="C62" t="s">
        <v>39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2" t="s">
        <v>44</v>
      </c>
      <c r="F62" t="s">
        <v>46</v>
      </c>
      <c r="G62" t="s">
        <v>64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0</v>
      </c>
    </row>
    <row r="63" spans="1:16" x14ac:dyDescent="0.25">
      <c r="A63" t="s">
        <v>54</v>
      </c>
      <c r="B63" t="s">
        <v>49</v>
      </c>
      <c r="C63" t="s">
        <v>34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57</v>
      </c>
      <c r="F63" t="s">
        <v>44</v>
      </c>
      <c r="G63" t="s">
        <v>46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0</v>
      </c>
    </row>
    <row r="64" spans="1:16" x14ac:dyDescent="0.25">
      <c r="A64" t="s">
        <v>54</v>
      </c>
      <c r="B64" t="s">
        <v>49</v>
      </c>
      <c r="C64" t="s">
        <v>34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57</v>
      </c>
      <c r="F64" t="s">
        <v>44</v>
      </c>
      <c r="G64" t="s">
        <v>64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0</v>
      </c>
    </row>
    <row r="65" spans="1:9" x14ac:dyDescent="0.25">
      <c r="A65" t="s">
        <v>54</v>
      </c>
      <c r="B65" t="s">
        <v>49</v>
      </c>
      <c r="C65" t="s">
        <v>34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57</v>
      </c>
      <c r="F65" t="s">
        <v>44</v>
      </c>
      <c r="G65" t="s">
        <v>39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0</v>
      </c>
    </row>
    <row r="66" spans="1:9" x14ac:dyDescent="0.25">
      <c r="A66" t="s">
        <v>54</v>
      </c>
      <c r="B66" t="s">
        <v>49</v>
      </c>
      <c r="C66" t="s">
        <v>34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57</v>
      </c>
      <c r="F66" t="s">
        <v>46</v>
      </c>
      <c r="G66" t="s">
        <v>64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0</v>
      </c>
    </row>
    <row r="67" spans="1:9" x14ac:dyDescent="0.25">
      <c r="A67" t="s">
        <v>54</v>
      </c>
      <c r="B67" t="s">
        <v>49</v>
      </c>
      <c r="C67" t="s">
        <v>34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57</v>
      </c>
      <c r="F67" t="s">
        <v>46</v>
      </c>
      <c r="G67" t="s">
        <v>39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0</v>
      </c>
    </row>
    <row r="68" spans="1:9" x14ac:dyDescent="0.25">
      <c r="A68" t="s">
        <v>54</v>
      </c>
      <c r="B68" t="s">
        <v>49</v>
      </c>
      <c r="C68" t="s">
        <v>34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57</v>
      </c>
      <c r="F68" t="s">
        <v>64</v>
      </c>
      <c r="G68" t="s">
        <v>39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0</v>
      </c>
    </row>
    <row r="69" spans="1:9" x14ac:dyDescent="0.25">
      <c r="A69" t="s">
        <v>54</v>
      </c>
      <c r="B69" t="s">
        <v>49</v>
      </c>
      <c r="C69" t="s">
        <v>34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9" t="s">
        <v>44</v>
      </c>
      <c r="F69" t="s">
        <v>46</v>
      </c>
      <c r="G69" t="s">
        <v>64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0</v>
      </c>
    </row>
    <row r="70" spans="1:9" x14ac:dyDescent="0.25">
      <c r="A70" t="s">
        <v>54</v>
      </c>
      <c r="B70" t="s">
        <v>49</v>
      </c>
      <c r="C70" t="s">
        <v>34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44</v>
      </c>
      <c r="F70" t="s">
        <v>46</v>
      </c>
      <c r="G70" t="s">
        <v>39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0</v>
      </c>
    </row>
    <row r="71" spans="1:9" x14ac:dyDescent="0.25">
      <c r="A71" t="s">
        <v>54</v>
      </c>
      <c r="B71" t="s">
        <v>49</v>
      </c>
      <c r="C71" t="s">
        <v>34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44</v>
      </c>
      <c r="F71" t="s">
        <v>64</v>
      </c>
      <c r="G71" t="s">
        <v>39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0</v>
      </c>
    </row>
    <row r="72" spans="1:9" x14ac:dyDescent="0.25">
      <c r="A72" t="s">
        <v>54</v>
      </c>
      <c r="B72" t="s">
        <v>49</v>
      </c>
      <c r="C72" t="s">
        <v>34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46</v>
      </c>
      <c r="F72" t="s">
        <v>64</v>
      </c>
      <c r="G72" t="s">
        <v>39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0</v>
      </c>
    </row>
    <row r="73" spans="1:9" x14ac:dyDescent="0.25">
      <c r="A73" t="s">
        <v>54</v>
      </c>
      <c r="B73" t="s">
        <v>49</v>
      </c>
      <c r="C73" t="s">
        <v>44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57</v>
      </c>
      <c r="F73" t="s">
        <v>34</v>
      </c>
      <c r="G73" t="s">
        <v>46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0</v>
      </c>
    </row>
    <row r="74" spans="1:9" x14ac:dyDescent="0.25">
      <c r="A74" t="s">
        <v>54</v>
      </c>
      <c r="B74" t="s">
        <v>49</v>
      </c>
      <c r="C74" t="s">
        <v>44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57</v>
      </c>
      <c r="F74" t="s">
        <v>34</v>
      </c>
      <c r="G74" t="s">
        <v>64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0</v>
      </c>
    </row>
    <row r="75" spans="1:9" x14ac:dyDescent="0.25">
      <c r="A75" t="s">
        <v>54</v>
      </c>
      <c r="B75" t="s">
        <v>49</v>
      </c>
      <c r="C75" t="s">
        <v>44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57</v>
      </c>
      <c r="F75" t="s">
        <v>34</v>
      </c>
      <c r="G75" t="s">
        <v>39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0</v>
      </c>
    </row>
    <row r="76" spans="1:9" x14ac:dyDescent="0.25">
      <c r="A76" t="s">
        <v>54</v>
      </c>
      <c r="B76" t="s">
        <v>49</v>
      </c>
      <c r="C76" t="s">
        <v>44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57</v>
      </c>
      <c r="F76" t="s">
        <v>46</v>
      </c>
      <c r="G76" t="s">
        <v>64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0</v>
      </c>
    </row>
    <row r="77" spans="1:9" x14ac:dyDescent="0.25">
      <c r="A77" t="s">
        <v>54</v>
      </c>
      <c r="B77" t="s">
        <v>49</v>
      </c>
      <c r="C77" t="s">
        <v>44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57</v>
      </c>
      <c r="F77" t="s">
        <v>46</v>
      </c>
      <c r="G77" t="s">
        <v>39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0</v>
      </c>
    </row>
    <row r="78" spans="1:9" x14ac:dyDescent="0.25">
      <c r="A78" t="s">
        <v>54</v>
      </c>
      <c r="B78" t="s">
        <v>49</v>
      </c>
      <c r="C78" t="s">
        <v>44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57</v>
      </c>
      <c r="F78" t="s">
        <v>64</v>
      </c>
      <c r="G78" t="s">
        <v>39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0</v>
      </c>
    </row>
    <row r="79" spans="1:9" x14ac:dyDescent="0.25">
      <c r="A79" t="s">
        <v>54</v>
      </c>
      <c r="B79" t="s">
        <v>49</v>
      </c>
      <c r="C79" t="s">
        <v>44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34</v>
      </c>
      <c r="F79" t="s">
        <v>46</v>
      </c>
      <c r="G79" t="s">
        <v>64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0</v>
      </c>
    </row>
    <row r="80" spans="1:9" x14ac:dyDescent="0.25">
      <c r="A80" t="s">
        <v>54</v>
      </c>
      <c r="B80" t="s">
        <v>49</v>
      </c>
      <c r="C80" t="s">
        <v>44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34</v>
      </c>
      <c r="F80" t="s">
        <v>46</v>
      </c>
      <c r="G80" t="s">
        <v>39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0</v>
      </c>
    </row>
    <row r="81" spans="1:9" x14ac:dyDescent="0.25">
      <c r="A81" t="s">
        <v>54</v>
      </c>
      <c r="B81" t="s">
        <v>49</v>
      </c>
      <c r="C81" t="s">
        <v>44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34</v>
      </c>
      <c r="F81" t="s">
        <v>64</v>
      </c>
      <c r="G81" t="s">
        <v>39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0</v>
      </c>
    </row>
    <row r="82" spans="1:9" x14ac:dyDescent="0.25">
      <c r="A82" t="s">
        <v>54</v>
      </c>
      <c r="B82" t="s">
        <v>49</v>
      </c>
      <c r="C82" t="s">
        <v>44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46</v>
      </c>
      <c r="F82" t="s">
        <v>64</v>
      </c>
      <c r="G82" t="s">
        <v>39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0</v>
      </c>
    </row>
    <row r="83" spans="1:9" x14ac:dyDescent="0.25">
      <c r="A83" t="s">
        <v>54</v>
      </c>
      <c r="B83" t="s">
        <v>49</v>
      </c>
      <c r="C83" t="s">
        <v>46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3" t="s">
        <v>57</v>
      </c>
      <c r="F83" t="s">
        <v>34</v>
      </c>
      <c r="G83" t="s">
        <v>44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0</v>
      </c>
    </row>
    <row r="84" spans="1:9" x14ac:dyDescent="0.25">
      <c r="A84" t="s">
        <v>54</v>
      </c>
      <c r="B84" t="s">
        <v>49</v>
      </c>
      <c r="C84" t="s">
        <v>46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57</v>
      </c>
      <c r="F84" t="s">
        <v>34</v>
      </c>
      <c r="G84" t="s">
        <v>64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0</v>
      </c>
    </row>
    <row r="85" spans="1:9" x14ac:dyDescent="0.25">
      <c r="A85" t="s">
        <v>54</v>
      </c>
      <c r="B85" t="s">
        <v>49</v>
      </c>
      <c r="C85" t="s">
        <v>46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57</v>
      </c>
      <c r="F85" t="s">
        <v>34</v>
      </c>
      <c r="G85" t="s">
        <v>39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0</v>
      </c>
    </row>
    <row r="86" spans="1:9" x14ac:dyDescent="0.25">
      <c r="A86" t="s">
        <v>54</v>
      </c>
      <c r="B86" t="s">
        <v>49</v>
      </c>
      <c r="C86" t="s">
        <v>46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57</v>
      </c>
      <c r="F86" t="s">
        <v>44</v>
      </c>
      <c r="G86" t="s">
        <v>64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0</v>
      </c>
    </row>
    <row r="87" spans="1:9" x14ac:dyDescent="0.25">
      <c r="A87" t="s">
        <v>54</v>
      </c>
      <c r="B87" t="s">
        <v>49</v>
      </c>
      <c r="C87" t="s">
        <v>46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57</v>
      </c>
      <c r="F87" t="s">
        <v>44</v>
      </c>
      <c r="G87" t="s">
        <v>39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0</v>
      </c>
    </row>
    <row r="88" spans="1:9" x14ac:dyDescent="0.25">
      <c r="A88" t="s">
        <v>54</v>
      </c>
      <c r="B88" t="s">
        <v>49</v>
      </c>
      <c r="C88" t="s">
        <v>46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57</v>
      </c>
      <c r="F88" t="s">
        <v>64</v>
      </c>
      <c r="G88" t="s">
        <v>39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0</v>
      </c>
    </row>
    <row r="89" spans="1:9" x14ac:dyDescent="0.25">
      <c r="A89" t="s">
        <v>54</v>
      </c>
      <c r="B89" t="s">
        <v>49</v>
      </c>
      <c r="C89" t="s">
        <v>46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34</v>
      </c>
      <c r="F89" t="s">
        <v>44</v>
      </c>
      <c r="G89" t="s">
        <v>64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0</v>
      </c>
    </row>
    <row r="90" spans="1:9" x14ac:dyDescent="0.25">
      <c r="A90" t="s">
        <v>54</v>
      </c>
      <c r="B90" t="s">
        <v>49</v>
      </c>
      <c r="C90" t="s">
        <v>46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34</v>
      </c>
      <c r="F90" t="s">
        <v>44</v>
      </c>
      <c r="G90" t="s">
        <v>39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0</v>
      </c>
    </row>
    <row r="91" spans="1:9" x14ac:dyDescent="0.25">
      <c r="A91" t="s">
        <v>54</v>
      </c>
      <c r="B91" t="s">
        <v>49</v>
      </c>
      <c r="C91" t="s">
        <v>46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34</v>
      </c>
      <c r="F91" t="s">
        <v>64</v>
      </c>
      <c r="G91" t="s">
        <v>39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0</v>
      </c>
    </row>
    <row r="92" spans="1:9" x14ac:dyDescent="0.25">
      <c r="A92" t="s">
        <v>54</v>
      </c>
      <c r="B92" t="s">
        <v>49</v>
      </c>
      <c r="C92" t="s">
        <v>46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44</v>
      </c>
      <c r="F92" t="s">
        <v>64</v>
      </c>
      <c r="G92" t="s">
        <v>39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0</v>
      </c>
    </row>
    <row r="93" spans="1:9" x14ac:dyDescent="0.25">
      <c r="A93" t="s">
        <v>54</v>
      </c>
      <c r="B93" t="s">
        <v>49</v>
      </c>
      <c r="C93" t="s">
        <v>64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57</v>
      </c>
      <c r="F93" t="s">
        <v>34</v>
      </c>
      <c r="G93" t="s">
        <v>44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0</v>
      </c>
    </row>
    <row r="94" spans="1:9" x14ac:dyDescent="0.25">
      <c r="A94" t="s">
        <v>54</v>
      </c>
      <c r="B94" t="s">
        <v>49</v>
      </c>
      <c r="C94" t="s">
        <v>64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57</v>
      </c>
      <c r="F94" t="s">
        <v>34</v>
      </c>
      <c r="G94" t="s">
        <v>46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0</v>
      </c>
    </row>
    <row r="95" spans="1:9" x14ac:dyDescent="0.25">
      <c r="A95" t="s">
        <v>54</v>
      </c>
      <c r="B95" t="s">
        <v>49</v>
      </c>
      <c r="C95" t="s">
        <v>64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57</v>
      </c>
      <c r="F95" t="s">
        <v>34</v>
      </c>
      <c r="G95" t="s">
        <v>39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0</v>
      </c>
    </row>
    <row r="96" spans="1:9" x14ac:dyDescent="0.25">
      <c r="A96" t="s">
        <v>54</v>
      </c>
      <c r="B96" t="s">
        <v>49</v>
      </c>
      <c r="C96" t="s">
        <v>64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57</v>
      </c>
      <c r="F96" t="s">
        <v>44</v>
      </c>
      <c r="G96" t="s">
        <v>46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0</v>
      </c>
    </row>
    <row r="97" spans="1:9" x14ac:dyDescent="0.25">
      <c r="A97" t="s">
        <v>54</v>
      </c>
      <c r="B97" t="s">
        <v>49</v>
      </c>
      <c r="C97" t="s">
        <v>64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57</v>
      </c>
      <c r="F97" t="s">
        <v>44</v>
      </c>
      <c r="G97" t="s">
        <v>39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0</v>
      </c>
    </row>
    <row r="98" spans="1:9" x14ac:dyDescent="0.25">
      <c r="A98" t="s">
        <v>54</v>
      </c>
      <c r="B98" t="s">
        <v>49</v>
      </c>
      <c r="C98" t="s">
        <v>64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57</v>
      </c>
      <c r="F98" t="s">
        <v>46</v>
      </c>
      <c r="G98" t="s">
        <v>39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0</v>
      </c>
    </row>
    <row r="99" spans="1:9" x14ac:dyDescent="0.25">
      <c r="A99" t="s">
        <v>54</v>
      </c>
      <c r="B99" t="s">
        <v>49</v>
      </c>
      <c r="C99" t="s">
        <v>64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34</v>
      </c>
      <c r="F99" t="s">
        <v>44</v>
      </c>
      <c r="G99" t="s">
        <v>46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0</v>
      </c>
    </row>
    <row r="100" spans="1:9" x14ac:dyDescent="0.25">
      <c r="A100" t="s">
        <v>54</v>
      </c>
      <c r="B100" t="s">
        <v>49</v>
      </c>
      <c r="C100" t="s">
        <v>64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34</v>
      </c>
      <c r="F100" t="s">
        <v>44</v>
      </c>
      <c r="G100" t="s">
        <v>39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0</v>
      </c>
    </row>
    <row r="101" spans="1:9" x14ac:dyDescent="0.25">
      <c r="A101" t="s">
        <v>54</v>
      </c>
      <c r="B101" t="s">
        <v>49</v>
      </c>
      <c r="C101" t="s">
        <v>64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34</v>
      </c>
      <c r="F101" t="s">
        <v>46</v>
      </c>
      <c r="G101" t="s">
        <v>39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0</v>
      </c>
    </row>
    <row r="102" spans="1:9" x14ac:dyDescent="0.25">
      <c r="A102" t="s">
        <v>54</v>
      </c>
      <c r="B102" t="s">
        <v>49</v>
      </c>
      <c r="C102" t="s">
        <v>64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44</v>
      </c>
      <c r="F102" t="s">
        <v>46</v>
      </c>
      <c r="G102" t="s">
        <v>39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0</v>
      </c>
    </row>
    <row r="103" spans="1:9" x14ac:dyDescent="0.25">
      <c r="A103" t="s">
        <v>54</v>
      </c>
      <c r="B103" t="s">
        <v>49</v>
      </c>
      <c r="C103" t="s">
        <v>39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57</v>
      </c>
      <c r="F103" t="s">
        <v>34</v>
      </c>
      <c r="G103" t="s">
        <v>44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0</v>
      </c>
    </row>
    <row r="104" spans="1:9" x14ac:dyDescent="0.25">
      <c r="A104" t="s">
        <v>54</v>
      </c>
      <c r="B104" t="s">
        <v>49</v>
      </c>
      <c r="C104" t="s">
        <v>39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57</v>
      </c>
      <c r="F104" t="s">
        <v>34</v>
      </c>
      <c r="G104" t="s">
        <v>46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0</v>
      </c>
    </row>
    <row r="105" spans="1:9" x14ac:dyDescent="0.25">
      <c r="A105" t="s">
        <v>54</v>
      </c>
      <c r="B105" t="s">
        <v>49</v>
      </c>
      <c r="C105" t="s">
        <v>39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57</v>
      </c>
      <c r="F105" t="s">
        <v>34</v>
      </c>
      <c r="G105" t="s">
        <v>64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0</v>
      </c>
    </row>
    <row r="106" spans="1:9" x14ac:dyDescent="0.25">
      <c r="A106" t="s">
        <v>54</v>
      </c>
      <c r="B106" t="s">
        <v>49</v>
      </c>
      <c r="C106" t="s">
        <v>39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57</v>
      </c>
      <c r="F106" t="s">
        <v>44</v>
      </c>
      <c r="G106" t="s">
        <v>46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0</v>
      </c>
    </row>
    <row r="107" spans="1:9" x14ac:dyDescent="0.25">
      <c r="A107" t="s">
        <v>54</v>
      </c>
      <c r="B107" t="s">
        <v>49</v>
      </c>
      <c r="C107" t="s">
        <v>39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57</v>
      </c>
      <c r="F107" t="s">
        <v>44</v>
      </c>
      <c r="G107" t="s">
        <v>64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0</v>
      </c>
    </row>
    <row r="108" spans="1:9" x14ac:dyDescent="0.25">
      <c r="A108" t="s">
        <v>54</v>
      </c>
      <c r="B108" t="s">
        <v>49</v>
      </c>
      <c r="C108" t="s">
        <v>39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57</v>
      </c>
      <c r="F108" t="s">
        <v>46</v>
      </c>
      <c r="G108" t="s">
        <v>64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0</v>
      </c>
    </row>
    <row r="109" spans="1:9" x14ac:dyDescent="0.25">
      <c r="A109" t="s">
        <v>54</v>
      </c>
      <c r="B109" t="s">
        <v>49</v>
      </c>
      <c r="C109" t="s">
        <v>39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34</v>
      </c>
      <c r="F109" t="s">
        <v>44</v>
      </c>
      <c r="G109" t="s">
        <v>46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0</v>
      </c>
    </row>
    <row r="110" spans="1:9" x14ac:dyDescent="0.25">
      <c r="A110" t="s">
        <v>54</v>
      </c>
      <c r="B110" t="s">
        <v>49</v>
      </c>
      <c r="C110" t="s">
        <v>39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0" t="s">
        <v>34</v>
      </c>
      <c r="F110" t="s">
        <v>44</v>
      </c>
      <c r="G110" t="s">
        <v>64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0</v>
      </c>
    </row>
    <row r="111" spans="1:9" x14ac:dyDescent="0.25">
      <c r="A111" t="s">
        <v>54</v>
      </c>
      <c r="B111" t="s">
        <v>49</v>
      </c>
      <c r="C111" t="s">
        <v>39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34</v>
      </c>
      <c r="F111" t="s">
        <v>46</v>
      </c>
      <c r="G111" t="s">
        <v>64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0</v>
      </c>
    </row>
    <row r="112" spans="1:9" x14ac:dyDescent="0.25">
      <c r="A112" t="s">
        <v>54</v>
      </c>
      <c r="B112" t="s">
        <v>49</v>
      </c>
      <c r="C112" t="s">
        <v>39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44</v>
      </c>
      <c r="F112" t="s">
        <v>46</v>
      </c>
      <c r="G112" t="s">
        <v>64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0</v>
      </c>
    </row>
    <row r="113" spans="1:9" x14ac:dyDescent="0.25">
      <c r="A113" t="s">
        <v>54</v>
      </c>
      <c r="B113" t="s">
        <v>34</v>
      </c>
      <c r="C113" t="s">
        <v>44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57</v>
      </c>
      <c r="F113" t="s">
        <v>49</v>
      </c>
      <c r="G113" t="s">
        <v>46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0</v>
      </c>
    </row>
    <row r="114" spans="1:9" x14ac:dyDescent="0.25">
      <c r="A114" t="s">
        <v>54</v>
      </c>
      <c r="B114" t="s">
        <v>34</v>
      </c>
      <c r="C114" t="s">
        <v>44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57</v>
      </c>
      <c r="F114" t="s">
        <v>49</v>
      </c>
      <c r="G114" t="s">
        <v>64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0</v>
      </c>
    </row>
    <row r="115" spans="1:9" x14ac:dyDescent="0.25">
      <c r="A115" t="s">
        <v>54</v>
      </c>
      <c r="B115" t="s">
        <v>34</v>
      </c>
      <c r="C115" t="s">
        <v>44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57</v>
      </c>
      <c r="F115" t="s">
        <v>49</v>
      </c>
      <c r="G115" t="s">
        <v>39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0</v>
      </c>
    </row>
    <row r="116" spans="1:9" x14ac:dyDescent="0.25">
      <c r="A116" t="s">
        <v>54</v>
      </c>
      <c r="B116" t="s">
        <v>34</v>
      </c>
      <c r="C116" t="s">
        <v>44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57</v>
      </c>
      <c r="F116" t="s">
        <v>46</v>
      </c>
      <c r="G116" t="s">
        <v>64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0</v>
      </c>
    </row>
    <row r="117" spans="1:9" x14ac:dyDescent="0.25">
      <c r="A117" t="s">
        <v>54</v>
      </c>
      <c r="B117" t="s">
        <v>34</v>
      </c>
      <c r="C117" t="s">
        <v>44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57</v>
      </c>
      <c r="F117" t="s">
        <v>46</v>
      </c>
      <c r="G117" t="s">
        <v>39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0</v>
      </c>
    </row>
    <row r="118" spans="1:9" x14ac:dyDescent="0.25">
      <c r="A118" t="s">
        <v>54</v>
      </c>
      <c r="B118" t="s">
        <v>34</v>
      </c>
      <c r="C118" t="s">
        <v>44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57</v>
      </c>
      <c r="F118" t="s">
        <v>64</v>
      </c>
      <c r="G118" t="s">
        <v>39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0</v>
      </c>
    </row>
    <row r="119" spans="1:9" x14ac:dyDescent="0.25">
      <c r="A119" t="s">
        <v>54</v>
      </c>
      <c r="B119" t="s">
        <v>34</v>
      </c>
      <c r="C119" t="s">
        <v>44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49</v>
      </c>
      <c r="F119" t="s">
        <v>46</v>
      </c>
      <c r="G119" t="s">
        <v>64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0</v>
      </c>
    </row>
    <row r="120" spans="1:9" x14ac:dyDescent="0.25">
      <c r="A120" t="s">
        <v>54</v>
      </c>
      <c r="B120" t="s">
        <v>34</v>
      </c>
      <c r="C120" t="s">
        <v>44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49</v>
      </c>
      <c r="F120" t="s">
        <v>46</v>
      </c>
      <c r="G120" t="s">
        <v>39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0</v>
      </c>
    </row>
    <row r="121" spans="1:9" x14ac:dyDescent="0.25">
      <c r="A121" t="s">
        <v>54</v>
      </c>
      <c r="B121" t="s">
        <v>34</v>
      </c>
      <c r="C121" t="s">
        <v>44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49</v>
      </c>
      <c r="F121" t="s">
        <v>64</v>
      </c>
      <c r="G121" t="s">
        <v>39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0</v>
      </c>
    </row>
    <row r="122" spans="1:9" x14ac:dyDescent="0.25">
      <c r="A122" t="s">
        <v>54</v>
      </c>
      <c r="B122" t="s">
        <v>34</v>
      </c>
      <c r="C122" t="s">
        <v>44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46</v>
      </c>
      <c r="F122" t="s">
        <v>64</v>
      </c>
      <c r="G122" t="s">
        <v>39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0</v>
      </c>
    </row>
    <row r="123" spans="1:9" x14ac:dyDescent="0.25">
      <c r="A123" t="s">
        <v>54</v>
      </c>
      <c r="B123" t="s">
        <v>34</v>
      </c>
      <c r="C123" t="s">
        <v>46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57</v>
      </c>
      <c r="F123" t="s">
        <v>49</v>
      </c>
      <c r="G123" t="s">
        <v>44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0</v>
      </c>
    </row>
    <row r="124" spans="1:9" x14ac:dyDescent="0.25">
      <c r="A124" t="s">
        <v>54</v>
      </c>
      <c r="B124" t="s">
        <v>34</v>
      </c>
      <c r="C124" t="s">
        <v>46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57</v>
      </c>
      <c r="F124" t="s">
        <v>49</v>
      </c>
      <c r="G124" t="s">
        <v>64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0</v>
      </c>
    </row>
    <row r="125" spans="1:9" x14ac:dyDescent="0.25">
      <c r="A125" t="s">
        <v>54</v>
      </c>
      <c r="B125" t="s">
        <v>34</v>
      </c>
      <c r="C125" t="s">
        <v>46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57</v>
      </c>
      <c r="F125" t="s">
        <v>49</v>
      </c>
      <c r="G125" t="s">
        <v>39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0</v>
      </c>
    </row>
    <row r="126" spans="1:9" x14ac:dyDescent="0.25">
      <c r="A126" t="s">
        <v>54</v>
      </c>
      <c r="B126" t="s">
        <v>34</v>
      </c>
      <c r="C126" t="s">
        <v>46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57</v>
      </c>
      <c r="F126" t="s">
        <v>44</v>
      </c>
      <c r="G126" t="s">
        <v>64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0</v>
      </c>
    </row>
    <row r="127" spans="1:9" x14ac:dyDescent="0.25">
      <c r="A127" t="s">
        <v>54</v>
      </c>
      <c r="B127" t="s">
        <v>34</v>
      </c>
      <c r="C127" t="s">
        <v>46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57</v>
      </c>
      <c r="F127" t="s">
        <v>44</v>
      </c>
      <c r="G127" t="s">
        <v>39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0</v>
      </c>
    </row>
    <row r="128" spans="1:9" x14ac:dyDescent="0.25">
      <c r="A128" t="s">
        <v>54</v>
      </c>
      <c r="B128" t="s">
        <v>34</v>
      </c>
      <c r="C128" t="s">
        <v>46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57</v>
      </c>
      <c r="F128" t="s">
        <v>64</v>
      </c>
      <c r="G128" t="s">
        <v>39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0</v>
      </c>
    </row>
    <row r="129" spans="1:9" x14ac:dyDescent="0.25">
      <c r="A129" t="s">
        <v>54</v>
      </c>
      <c r="B129" t="s">
        <v>34</v>
      </c>
      <c r="C129" t="s">
        <v>46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49</v>
      </c>
      <c r="F129" t="s">
        <v>44</v>
      </c>
      <c r="G129" t="s">
        <v>64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0</v>
      </c>
    </row>
    <row r="130" spans="1:9" x14ac:dyDescent="0.25">
      <c r="A130" t="s">
        <v>54</v>
      </c>
      <c r="B130" t="s">
        <v>34</v>
      </c>
      <c r="C130" t="s">
        <v>46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49</v>
      </c>
      <c r="F130" t="s">
        <v>44</v>
      </c>
      <c r="G130" t="s">
        <v>39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0</v>
      </c>
    </row>
    <row r="131" spans="1:9" x14ac:dyDescent="0.25">
      <c r="A131" t="s">
        <v>54</v>
      </c>
      <c r="B131" t="s">
        <v>34</v>
      </c>
      <c r="C131" t="s">
        <v>46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49</v>
      </c>
      <c r="F131" t="s">
        <v>64</v>
      </c>
      <c r="G131" t="s">
        <v>39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0</v>
      </c>
    </row>
    <row r="132" spans="1:9" x14ac:dyDescent="0.25">
      <c r="A132" t="s">
        <v>54</v>
      </c>
      <c r="B132" t="s">
        <v>34</v>
      </c>
      <c r="C132" t="s">
        <v>46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44</v>
      </c>
      <c r="F132" t="s">
        <v>64</v>
      </c>
      <c r="G132" t="s">
        <v>39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0</v>
      </c>
    </row>
    <row r="133" spans="1:9" x14ac:dyDescent="0.25">
      <c r="A133" t="s">
        <v>54</v>
      </c>
      <c r="B133" t="s">
        <v>34</v>
      </c>
      <c r="C133" t="s">
        <v>64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57</v>
      </c>
      <c r="F133" t="s">
        <v>49</v>
      </c>
      <c r="G133" t="s">
        <v>44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0</v>
      </c>
    </row>
    <row r="134" spans="1:9" x14ac:dyDescent="0.25">
      <c r="A134" t="s">
        <v>54</v>
      </c>
      <c r="B134" t="s">
        <v>34</v>
      </c>
      <c r="C134" t="s">
        <v>64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57</v>
      </c>
      <c r="F134" t="s">
        <v>49</v>
      </c>
      <c r="G134" t="s">
        <v>46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0</v>
      </c>
    </row>
    <row r="135" spans="1:9" x14ac:dyDescent="0.25">
      <c r="A135" t="s">
        <v>54</v>
      </c>
      <c r="B135" t="s">
        <v>34</v>
      </c>
      <c r="C135" t="s">
        <v>64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57</v>
      </c>
      <c r="F135" t="s">
        <v>49</v>
      </c>
      <c r="G135" t="s">
        <v>39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0</v>
      </c>
    </row>
    <row r="136" spans="1:9" x14ac:dyDescent="0.25">
      <c r="A136" t="s">
        <v>54</v>
      </c>
      <c r="B136" t="s">
        <v>34</v>
      </c>
      <c r="C136" t="s">
        <v>64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57</v>
      </c>
      <c r="F136" t="s">
        <v>44</v>
      </c>
      <c r="G136" t="s">
        <v>46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0</v>
      </c>
    </row>
    <row r="137" spans="1:9" x14ac:dyDescent="0.25">
      <c r="A137" t="s">
        <v>54</v>
      </c>
      <c r="B137" t="s">
        <v>34</v>
      </c>
      <c r="C137" t="s">
        <v>64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57</v>
      </c>
      <c r="F137" t="s">
        <v>44</v>
      </c>
      <c r="G137" t="s">
        <v>39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0</v>
      </c>
    </row>
    <row r="138" spans="1:9" x14ac:dyDescent="0.25">
      <c r="A138" t="s">
        <v>54</v>
      </c>
      <c r="B138" t="s">
        <v>34</v>
      </c>
      <c r="C138" t="s">
        <v>64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57</v>
      </c>
      <c r="F138" t="s">
        <v>46</v>
      </c>
      <c r="G138" t="s">
        <v>39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0</v>
      </c>
    </row>
    <row r="139" spans="1:9" x14ac:dyDescent="0.25">
      <c r="A139" t="s">
        <v>54</v>
      </c>
      <c r="B139" t="s">
        <v>34</v>
      </c>
      <c r="C139" t="s">
        <v>64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49</v>
      </c>
      <c r="F139" t="s">
        <v>44</v>
      </c>
      <c r="G139" t="s">
        <v>46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0</v>
      </c>
    </row>
    <row r="140" spans="1:9" x14ac:dyDescent="0.25">
      <c r="A140" t="s">
        <v>54</v>
      </c>
      <c r="B140" t="s">
        <v>34</v>
      </c>
      <c r="C140" t="s">
        <v>64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49</v>
      </c>
      <c r="F140" t="s">
        <v>44</v>
      </c>
      <c r="G140" t="s">
        <v>39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0</v>
      </c>
    </row>
    <row r="141" spans="1:9" x14ac:dyDescent="0.25">
      <c r="A141" t="s">
        <v>54</v>
      </c>
      <c r="B141" t="s">
        <v>34</v>
      </c>
      <c r="C141" t="s">
        <v>64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49</v>
      </c>
      <c r="F141" t="s">
        <v>46</v>
      </c>
      <c r="G141" t="s">
        <v>39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0</v>
      </c>
    </row>
    <row r="142" spans="1:9" x14ac:dyDescent="0.25">
      <c r="A142" t="s">
        <v>54</v>
      </c>
      <c r="B142" t="s">
        <v>34</v>
      </c>
      <c r="C142" t="s">
        <v>64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44</v>
      </c>
      <c r="F142" t="s">
        <v>46</v>
      </c>
      <c r="G142" t="s">
        <v>39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0</v>
      </c>
    </row>
    <row r="143" spans="1:9" x14ac:dyDescent="0.25">
      <c r="A143" t="s">
        <v>54</v>
      </c>
      <c r="B143" t="s">
        <v>34</v>
      </c>
      <c r="C143" t="s">
        <v>39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57</v>
      </c>
      <c r="F143" t="s">
        <v>49</v>
      </c>
      <c r="G143" t="s">
        <v>44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0</v>
      </c>
    </row>
    <row r="144" spans="1:9" x14ac:dyDescent="0.25">
      <c r="A144" t="s">
        <v>54</v>
      </c>
      <c r="B144" t="s">
        <v>34</v>
      </c>
      <c r="C144" t="s">
        <v>39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57</v>
      </c>
      <c r="F144" t="s">
        <v>49</v>
      </c>
      <c r="G144" t="s">
        <v>46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0</v>
      </c>
    </row>
    <row r="145" spans="1:9" x14ac:dyDescent="0.25">
      <c r="A145" t="s">
        <v>54</v>
      </c>
      <c r="B145" t="s">
        <v>34</v>
      </c>
      <c r="C145" t="s">
        <v>39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57</v>
      </c>
      <c r="F145" t="s">
        <v>49</v>
      </c>
      <c r="G145" t="s">
        <v>64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0</v>
      </c>
    </row>
    <row r="146" spans="1:9" x14ac:dyDescent="0.25">
      <c r="A146" t="s">
        <v>54</v>
      </c>
      <c r="B146" t="s">
        <v>34</v>
      </c>
      <c r="C146" t="s">
        <v>39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57</v>
      </c>
      <c r="F146" t="s">
        <v>44</v>
      </c>
      <c r="G146" t="s">
        <v>46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0</v>
      </c>
    </row>
    <row r="147" spans="1:9" x14ac:dyDescent="0.25">
      <c r="A147" t="s">
        <v>54</v>
      </c>
      <c r="B147" t="s">
        <v>34</v>
      </c>
      <c r="C147" t="s">
        <v>39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57</v>
      </c>
      <c r="F147" t="s">
        <v>44</v>
      </c>
      <c r="G147" t="s">
        <v>64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54</v>
      </c>
      <c r="B148" t="s">
        <v>34</v>
      </c>
      <c r="C148" t="s">
        <v>39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57</v>
      </c>
      <c r="F148" t="s">
        <v>46</v>
      </c>
      <c r="G148" t="s">
        <v>64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54</v>
      </c>
      <c r="B149" t="s">
        <v>34</v>
      </c>
      <c r="C149" t="s">
        <v>39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49</v>
      </c>
      <c r="F149" t="s">
        <v>44</v>
      </c>
      <c r="G149" t="s">
        <v>46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54</v>
      </c>
      <c r="B150" t="s">
        <v>34</v>
      </c>
      <c r="C150" t="s">
        <v>39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49</v>
      </c>
      <c r="F150" t="s">
        <v>44</v>
      </c>
      <c r="G150" t="s">
        <v>64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54</v>
      </c>
      <c r="B151" t="s">
        <v>34</v>
      </c>
      <c r="C151" t="s">
        <v>39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49</v>
      </c>
      <c r="F151" t="s">
        <v>46</v>
      </c>
      <c r="G151" t="s">
        <v>64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54</v>
      </c>
      <c r="B152" t="s">
        <v>34</v>
      </c>
      <c r="C152" t="s">
        <v>39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44</v>
      </c>
      <c r="F152" t="s">
        <v>46</v>
      </c>
      <c r="G152" t="s">
        <v>64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54</v>
      </c>
      <c r="B153" t="s">
        <v>44</v>
      </c>
      <c r="C153" t="s">
        <v>46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57</v>
      </c>
      <c r="F153" t="s">
        <v>49</v>
      </c>
      <c r="G153" t="s">
        <v>34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54</v>
      </c>
      <c r="B154" t="s">
        <v>44</v>
      </c>
      <c r="C154" t="s">
        <v>46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57</v>
      </c>
      <c r="F154" t="s">
        <v>49</v>
      </c>
      <c r="G154" t="s">
        <v>64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54</v>
      </c>
      <c r="B155" t="s">
        <v>44</v>
      </c>
      <c r="C155" t="s">
        <v>46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57</v>
      </c>
      <c r="F155" t="s">
        <v>49</v>
      </c>
      <c r="G155" t="s">
        <v>39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54</v>
      </c>
      <c r="B156" t="s">
        <v>44</v>
      </c>
      <c r="C156" t="s">
        <v>46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57</v>
      </c>
      <c r="F156" t="s">
        <v>34</v>
      </c>
      <c r="G156" t="s">
        <v>64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54</v>
      </c>
      <c r="B157" t="s">
        <v>44</v>
      </c>
      <c r="C157" t="s">
        <v>46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57</v>
      </c>
      <c r="F157" t="s">
        <v>34</v>
      </c>
      <c r="G157" t="s">
        <v>39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54</v>
      </c>
      <c r="B158" t="s">
        <v>44</v>
      </c>
      <c r="C158" t="s">
        <v>46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57</v>
      </c>
      <c r="F158" t="s">
        <v>64</v>
      </c>
      <c r="G158" t="s">
        <v>39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54</v>
      </c>
      <c r="B159" t="s">
        <v>44</v>
      </c>
      <c r="C159" t="s">
        <v>46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49</v>
      </c>
      <c r="F159" t="s">
        <v>34</v>
      </c>
      <c r="G159" t="s">
        <v>64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54</v>
      </c>
      <c r="B160" t="s">
        <v>44</v>
      </c>
      <c r="C160" t="s">
        <v>46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49</v>
      </c>
      <c r="F160" t="s">
        <v>34</v>
      </c>
      <c r="G160" t="s">
        <v>39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54</v>
      </c>
      <c r="B161" t="s">
        <v>44</v>
      </c>
      <c r="C161" t="s">
        <v>46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49</v>
      </c>
      <c r="F161" t="s">
        <v>64</v>
      </c>
      <c r="G161" t="s">
        <v>39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54</v>
      </c>
      <c r="B162" t="s">
        <v>44</v>
      </c>
      <c r="C162" t="s">
        <v>46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34</v>
      </c>
      <c r="F162" t="s">
        <v>64</v>
      </c>
      <c r="G162" t="s">
        <v>39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54</v>
      </c>
      <c r="B163" t="s">
        <v>44</v>
      </c>
      <c r="C163" t="s">
        <v>64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57</v>
      </c>
      <c r="F163" t="s">
        <v>49</v>
      </c>
      <c r="G163" t="s">
        <v>34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54</v>
      </c>
      <c r="B164" t="s">
        <v>44</v>
      </c>
      <c r="C164" t="s">
        <v>64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57</v>
      </c>
      <c r="F164" t="s">
        <v>49</v>
      </c>
      <c r="G164" t="s">
        <v>46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54</v>
      </c>
      <c r="B165" t="s">
        <v>44</v>
      </c>
      <c r="C165" t="s">
        <v>64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57</v>
      </c>
      <c r="F165" t="s">
        <v>49</v>
      </c>
      <c r="G165" t="s">
        <v>39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54</v>
      </c>
      <c r="B166" t="s">
        <v>44</v>
      </c>
      <c r="C166" t="s">
        <v>64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57</v>
      </c>
      <c r="F166" t="s">
        <v>34</v>
      </c>
      <c r="G166" t="s">
        <v>46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54</v>
      </c>
      <c r="B167" t="s">
        <v>44</v>
      </c>
      <c r="C167" t="s">
        <v>64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57</v>
      </c>
      <c r="F167" t="s">
        <v>34</v>
      </c>
      <c r="G167" t="s">
        <v>39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54</v>
      </c>
      <c r="B168" t="s">
        <v>44</v>
      </c>
      <c r="C168" t="s">
        <v>64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57</v>
      </c>
      <c r="F168" t="s">
        <v>46</v>
      </c>
      <c r="G168" t="s">
        <v>39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54</v>
      </c>
      <c r="B169" t="s">
        <v>44</v>
      </c>
      <c r="C169" t="s">
        <v>64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49</v>
      </c>
      <c r="F169" t="s">
        <v>34</v>
      </c>
      <c r="G169" t="s">
        <v>46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54</v>
      </c>
      <c r="B170" t="s">
        <v>44</v>
      </c>
      <c r="C170" t="s">
        <v>64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49</v>
      </c>
      <c r="F170" t="s">
        <v>34</v>
      </c>
      <c r="G170" t="s">
        <v>39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54</v>
      </c>
      <c r="B171" t="s">
        <v>44</v>
      </c>
      <c r="C171" t="s">
        <v>64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49</v>
      </c>
      <c r="F171" t="s">
        <v>46</v>
      </c>
      <c r="G171" t="s">
        <v>39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54</v>
      </c>
      <c r="B172" t="s">
        <v>44</v>
      </c>
      <c r="C172" t="s">
        <v>64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34</v>
      </c>
      <c r="F172" t="s">
        <v>46</v>
      </c>
      <c r="G172" t="s">
        <v>39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54</v>
      </c>
      <c r="B173" t="s">
        <v>44</v>
      </c>
      <c r="C173" t="s">
        <v>39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57</v>
      </c>
      <c r="F173" t="s">
        <v>49</v>
      </c>
      <c r="G173" t="s">
        <v>34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54</v>
      </c>
      <c r="B174" t="s">
        <v>44</v>
      </c>
      <c r="C174" t="s">
        <v>39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57</v>
      </c>
      <c r="F174" t="s">
        <v>49</v>
      </c>
      <c r="G174" t="s">
        <v>46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54</v>
      </c>
      <c r="B175" t="s">
        <v>44</v>
      </c>
      <c r="C175" t="s">
        <v>39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57</v>
      </c>
      <c r="F175" t="s">
        <v>49</v>
      </c>
      <c r="G175" t="s">
        <v>64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54</v>
      </c>
      <c r="B176" t="s">
        <v>44</v>
      </c>
      <c r="C176" t="s">
        <v>39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57</v>
      </c>
      <c r="F176" t="s">
        <v>34</v>
      </c>
      <c r="G176" t="s">
        <v>46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54</v>
      </c>
      <c r="B177" t="s">
        <v>44</v>
      </c>
      <c r="C177" t="s">
        <v>39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57</v>
      </c>
      <c r="F177" t="s">
        <v>34</v>
      </c>
      <c r="G177" t="s">
        <v>64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54</v>
      </c>
      <c r="B178" t="s">
        <v>44</v>
      </c>
      <c r="C178" t="s">
        <v>39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57</v>
      </c>
      <c r="F178" t="s">
        <v>46</v>
      </c>
      <c r="G178" t="s">
        <v>64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54</v>
      </c>
      <c r="B179" t="s">
        <v>44</v>
      </c>
      <c r="C179" t="s">
        <v>39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49</v>
      </c>
      <c r="F179" t="s">
        <v>34</v>
      </c>
      <c r="G179" t="s">
        <v>46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54</v>
      </c>
      <c r="B180" t="s">
        <v>44</v>
      </c>
      <c r="C180" t="s">
        <v>39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49</v>
      </c>
      <c r="F180" t="s">
        <v>34</v>
      </c>
      <c r="G180" t="s">
        <v>64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54</v>
      </c>
      <c r="B181" t="s">
        <v>44</v>
      </c>
      <c r="C181" t="s">
        <v>39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49</v>
      </c>
      <c r="F181" t="s">
        <v>46</v>
      </c>
      <c r="G181" t="s">
        <v>64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54</v>
      </c>
      <c r="B182" t="s">
        <v>44</v>
      </c>
      <c r="C182" t="s">
        <v>39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34</v>
      </c>
      <c r="F182" t="s">
        <v>46</v>
      </c>
      <c r="G182" t="s">
        <v>64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54</v>
      </c>
      <c r="B183" t="s">
        <v>46</v>
      </c>
      <c r="C183" t="s">
        <v>64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57</v>
      </c>
      <c r="F183" t="s">
        <v>49</v>
      </c>
      <c r="G183" t="s">
        <v>34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54</v>
      </c>
      <c r="B184" t="s">
        <v>46</v>
      </c>
      <c r="C184" t="s">
        <v>64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57</v>
      </c>
      <c r="F184" t="s">
        <v>49</v>
      </c>
      <c r="G184" t="s">
        <v>44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54</v>
      </c>
      <c r="B185" t="s">
        <v>46</v>
      </c>
      <c r="C185" t="s">
        <v>64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57</v>
      </c>
      <c r="F185" t="s">
        <v>49</v>
      </c>
      <c r="G185" t="s">
        <v>39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54</v>
      </c>
      <c r="B186" t="s">
        <v>46</v>
      </c>
      <c r="C186" t="s">
        <v>64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57</v>
      </c>
      <c r="F186" t="s">
        <v>34</v>
      </c>
      <c r="G186" t="s">
        <v>44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54</v>
      </c>
      <c r="B187" t="s">
        <v>46</v>
      </c>
      <c r="C187" t="s">
        <v>64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57</v>
      </c>
      <c r="F187" t="s">
        <v>34</v>
      </c>
      <c r="G187" t="s">
        <v>39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54</v>
      </c>
      <c r="B188" t="s">
        <v>46</v>
      </c>
      <c r="C188" t="s">
        <v>64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57</v>
      </c>
      <c r="F188" t="s">
        <v>44</v>
      </c>
      <c r="G188" t="s">
        <v>39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54</v>
      </c>
      <c r="B189" t="s">
        <v>46</v>
      </c>
      <c r="C189" t="s">
        <v>64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49</v>
      </c>
      <c r="F189" t="s">
        <v>34</v>
      </c>
      <c r="G189" t="s">
        <v>44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54</v>
      </c>
      <c r="B190" t="s">
        <v>46</v>
      </c>
      <c r="C190" t="s">
        <v>64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49</v>
      </c>
      <c r="F190" t="s">
        <v>34</v>
      </c>
      <c r="G190" t="s">
        <v>39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54</v>
      </c>
      <c r="B191" t="s">
        <v>46</v>
      </c>
      <c r="C191" t="s">
        <v>64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49</v>
      </c>
      <c r="F191" t="s">
        <v>44</v>
      </c>
      <c r="G191" t="s">
        <v>39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54</v>
      </c>
      <c r="B192" t="s">
        <v>46</v>
      </c>
      <c r="C192" t="s">
        <v>64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34</v>
      </c>
      <c r="F192" t="s">
        <v>44</v>
      </c>
      <c r="G192" t="s">
        <v>39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54</v>
      </c>
      <c r="B193" t="s">
        <v>46</v>
      </c>
      <c r="C193" t="s">
        <v>39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57</v>
      </c>
      <c r="F193" t="s">
        <v>49</v>
      </c>
      <c r="G193" t="s">
        <v>34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54</v>
      </c>
      <c r="B194" t="s">
        <v>46</v>
      </c>
      <c r="C194" t="s">
        <v>39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57</v>
      </c>
      <c r="F194" t="s">
        <v>49</v>
      </c>
      <c r="G194" t="s">
        <v>44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54</v>
      </c>
      <c r="B195" t="s">
        <v>46</v>
      </c>
      <c r="C195" t="s">
        <v>39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57</v>
      </c>
      <c r="F195" t="s">
        <v>49</v>
      </c>
      <c r="G195" t="s">
        <v>64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54</v>
      </c>
      <c r="B196" t="s">
        <v>46</v>
      </c>
      <c r="C196" t="s">
        <v>39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57</v>
      </c>
      <c r="F196" t="s">
        <v>34</v>
      </c>
      <c r="G196" t="s">
        <v>44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54</v>
      </c>
      <c r="B197" t="s">
        <v>46</v>
      </c>
      <c r="C197" t="s">
        <v>39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57</v>
      </c>
      <c r="F197" t="s">
        <v>34</v>
      </c>
      <c r="G197" t="s">
        <v>64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54</v>
      </c>
      <c r="B198" t="s">
        <v>46</v>
      </c>
      <c r="C198" t="s">
        <v>39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57</v>
      </c>
      <c r="F198" t="s">
        <v>44</v>
      </c>
      <c r="G198" t="s">
        <v>64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54</v>
      </c>
      <c r="B199" t="s">
        <v>46</v>
      </c>
      <c r="C199" t="s">
        <v>39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49</v>
      </c>
      <c r="F199" t="s">
        <v>34</v>
      </c>
      <c r="G199" t="s">
        <v>44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54</v>
      </c>
      <c r="B200" t="s">
        <v>46</v>
      </c>
      <c r="C200" t="s">
        <v>39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49</v>
      </c>
      <c r="F200" t="s">
        <v>34</v>
      </c>
      <c r="G200" t="s">
        <v>64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54</v>
      </c>
      <c r="B201" t="s">
        <v>46</v>
      </c>
      <c r="C201" t="s">
        <v>39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49</v>
      </c>
      <c r="F201" t="s">
        <v>44</v>
      </c>
      <c r="G201" t="s">
        <v>64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54</v>
      </c>
      <c r="B202" t="s">
        <v>46</v>
      </c>
      <c r="C202" t="s">
        <v>39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34</v>
      </c>
      <c r="F202" t="s">
        <v>44</v>
      </c>
      <c r="G202" t="s">
        <v>64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54</v>
      </c>
      <c r="B203" t="s">
        <v>64</v>
      </c>
      <c r="C203" t="s">
        <v>39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57</v>
      </c>
      <c r="F203" t="s">
        <v>49</v>
      </c>
      <c r="G203" t="s">
        <v>34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0</v>
      </c>
    </row>
    <row r="204" spans="1:9" x14ac:dyDescent="0.25">
      <c r="A204" t="s">
        <v>54</v>
      </c>
      <c r="B204" t="s">
        <v>64</v>
      </c>
      <c r="C204" t="s">
        <v>39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57</v>
      </c>
      <c r="F204" t="s">
        <v>49</v>
      </c>
      <c r="G204" t="s">
        <v>44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0</v>
      </c>
    </row>
    <row r="205" spans="1:9" x14ac:dyDescent="0.25">
      <c r="A205" t="s">
        <v>54</v>
      </c>
      <c r="B205" t="s">
        <v>64</v>
      </c>
      <c r="C205" t="s">
        <v>39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57</v>
      </c>
      <c r="F205" t="s">
        <v>49</v>
      </c>
      <c r="G205" t="s">
        <v>46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0</v>
      </c>
    </row>
    <row r="206" spans="1:9" x14ac:dyDescent="0.25">
      <c r="A206" t="s">
        <v>54</v>
      </c>
      <c r="B206" t="s">
        <v>64</v>
      </c>
      <c r="C206" t="s">
        <v>39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57</v>
      </c>
      <c r="F206" t="s">
        <v>34</v>
      </c>
      <c r="G206" t="s">
        <v>44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0</v>
      </c>
    </row>
    <row r="207" spans="1:9" x14ac:dyDescent="0.25">
      <c r="A207" t="s">
        <v>54</v>
      </c>
      <c r="B207" t="s">
        <v>64</v>
      </c>
      <c r="C207" t="s">
        <v>39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57</v>
      </c>
      <c r="F207" t="s">
        <v>34</v>
      </c>
      <c r="G207" t="s">
        <v>46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0</v>
      </c>
    </row>
    <row r="208" spans="1:9" x14ac:dyDescent="0.25">
      <c r="A208" t="s">
        <v>54</v>
      </c>
      <c r="B208" t="s">
        <v>64</v>
      </c>
      <c r="C208" t="s">
        <v>39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57</v>
      </c>
      <c r="F208" t="s">
        <v>44</v>
      </c>
      <c r="G208" t="s">
        <v>46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0</v>
      </c>
    </row>
    <row r="209" spans="1:9" x14ac:dyDescent="0.25">
      <c r="A209" t="s">
        <v>54</v>
      </c>
      <c r="B209" t="s">
        <v>64</v>
      </c>
      <c r="C209" t="s">
        <v>39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49</v>
      </c>
      <c r="F209" t="s">
        <v>34</v>
      </c>
      <c r="G209" t="s">
        <v>44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0</v>
      </c>
    </row>
    <row r="210" spans="1:9" x14ac:dyDescent="0.25">
      <c r="A210" t="s">
        <v>54</v>
      </c>
      <c r="B210" t="s">
        <v>64</v>
      </c>
      <c r="C210" t="s">
        <v>39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49</v>
      </c>
      <c r="F210" t="s">
        <v>34</v>
      </c>
      <c r="G210" t="s">
        <v>46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0</v>
      </c>
    </row>
    <row r="211" spans="1:9" x14ac:dyDescent="0.25">
      <c r="A211" t="s">
        <v>54</v>
      </c>
      <c r="B211" t="s">
        <v>64</v>
      </c>
      <c r="C211" t="s">
        <v>39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49</v>
      </c>
      <c r="F211" t="s">
        <v>44</v>
      </c>
      <c r="G211" t="s">
        <v>46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0</v>
      </c>
    </row>
    <row r="212" spans="1:9" x14ac:dyDescent="0.25">
      <c r="A212" t="s">
        <v>54</v>
      </c>
      <c r="B212" t="s">
        <v>64</v>
      </c>
      <c r="C212" t="s">
        <v>39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34</v>
      </c>
      <c r="F212" t="s">
        <v>44</v>
      </c>
      <c r="G212" t="s">
        <v>46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0</v>
      </c>
    </row>
    <row r="213" spans="1:9" x14ac:dyDescent="0.25">
      <c r="A213" t="s">
        <v>57</v>
      </c>
      <c r="B213" t="s">
        <v>49</v>
      </c>
      <c r="C213" t="s">
        <v>34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44</v>
      </c>
      <c r="F213" t="s">
        <v>46</v>
      </c>
      <c r="G213" t="s">
        <v>64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0</v>
      </c>
    </row>
    <row r="214" spans="1:9" x14ac:dyDescent="0.25">
      <c r="A214" t="s">
        <v>57</v>
      </c>
      <c r="B214" t="s">
        <v>49</v>
      </c>
      <c r="C214" t="s">
        <v>34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44</v>
      </c>
      <c r="F214" t="s">
        <v>46</v>
      </c>
      <c r="G214" t="s">
        <v>39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0</v>
      </c>
    </row>
    <row r="215" spans="1:9" x14ac:dyDescent="0.25">
      <c r="A215" t="s">
        <v>57</v>
      </c>
      <c r="B215" t="s">
        <v>49</v>
      </c>
      <c r="C215" t="s">
        <v>34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44</v>
      </c>
      <c r="F215" t="s">
        <v>64</v>
      </c>
      <c r="G215" t="s">
        <v>39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0</v>
      </c>
    </row>
    <row r="216" spans="1:9" x14ac:dyDescent="0.25">
      <c r="A216" t="s">
        <v>57</v>
      </c>
      <c r="B216" t="s">
        <v>49</v>
      </c>
      <c r="C216" t="s">
        <v>34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46</v>
      </c>
      <c r="F216" t="s">
        <v>64</v>
      </c>
      <c r="G216" t="s">
        <v>39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57</v>
      </c>
      <c r="B217" t="s">
        <v>49</v>
      </c>
      <c r="C217" t="s">
        <v>44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34</v>
      </c>
      <c r="F217" t="s">
        <v>46</v>
      </c>
      <c r="G217" t="s">
        <v>64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57</v>
      </c>
      <c r="B218" t="s">
        <v>49</v>
      </c>
      <c r="C218" t="s">
        <v>44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34</v>
      </c>
      <c r="F218" t="s">
        <v>46</v>
      </c>
      <c r="G218" t="s">
        <v>39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57</v>
      </c>
      <c r="B219" t="s">
        <v>49</v>
      </c>
      <c r="C219" t="s">
        <v>44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34</v>
      </c>
      <c r="F219" t="s">
        <v>64</v>
      </c>
      <c r="G219" t="s">
        <v>39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57</v>
      </c>
      <c r="B220" t="s">
        <v>49</v>
      </c>
      <c r="C220" t="s">
        <v>44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46</v>
      </c>
      <c r="F220" t="s">
        <v>64</v>
      </c>
      <c r="G220" t="s">
        <v>39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57</v>
      </c>
      <c r="B221" t="s">
        <v>49</v>
      </c>
      <c r="C221" t="s">
        <v>46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34</v>
      </c>
      <c r="F221" t="s">
        <v>44</v>
      </c>
      <c r="G221" t="s">
        <v>64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57</v>
      </c>
      <c r="B222" t="s">
        <v>49</v>
      </c>
      <c r="C222" t="s">
        <v>46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34</v>
      </c>
      <c r="F222" t="s">
        <v>44</v>
      </c>
      <c r="G222" t="s">
        <v>39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57</v>
      </c>
      <c r="B223" t="s">
        <v>49</v>
      </c>
      <c r="C223" t="s">
        <v>46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34</v>
      </c>
      <c r="F223" t="s">
        <v>64</v>
      </c>
      <c r="G223" t="s">
        <v>39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57</v>
      </c>
      <c r="B224" t="s">
        <v>49</v>
      </c>
      <c r="C224" t="s">
        <v>46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44</v>
      </c>
      <c r="F224" t="s">
        <v>64</v>
      </c>
      <c r="G224" t="s">
        <v>39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57</v>
      </c>
      <c r="B225" t="s">
        <v>49</v>
      </c>
      <c r="C225" t="s">
        <v>64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34</v>
      </c>
      <c r="F225" t="s">
        <v>44</v>
      </c>
      <c r="G225" t="s">
        <v>46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57</v>
      </c>
      <c r="B226" t="s">
        <v>49</v>
      </c>
      <c r="C226" t="s">
        <v>64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34</v>
      </c>
      <c r="F226" t="s">
        <v>44</v>
      </c>
      <c r="G226" t="s">
        <v>39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57</v>
      </c>
      <c r="B227" t="s">
        <v>49</v>
      </c>
      <c r="C227" t="s">
        <v>64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34</v>
      </c>
      <c r="F227" t="s">
        <v>46</v>
      </c>
      <c r="G227" t="s">
        <v>39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57</v>
      </c>
      <c r="B228" t="s">
        <v>49</v>
      </c>
      <c r="C228" t="s">
        <v>64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44</v>
      </c>
      <c r="F228" t="s">
        <v>46</v>
      </c>
      <c r="G228" t="s">
        <v>39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57</v>
      </c>
      <c r="B229" t="s">
        <v>49</v>
      </c>
      <c r="C229" t="s">
        <v>39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34</v>
      </c>
      <c r="F229" t="s">
        <v>44</v>
      </c>
      <c r="G229" t="s">
        <v>46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57</v>
      </c>
      <c r="B230" t="s">
        <v>49</v>
      </c>
      <c r="C230" t="s">
        <v>39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34</v>
      </c>
      <c r="F230" t="s">
        <v>44</v>
      </c>
      <c r="G230" t="s">
        <v>64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57</v>
      </c>
      <c r="B231" t="s">
        <v>49</v>
      </c>
      <c r="C231" t="s">
        <v>39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34</v>
      </c>
      <c r="F231" t="s">
        <v>46</v>
      </c>
      <c r="G231" t="s">
        <v>64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57</v>
      </c>
      <c r="B232" t="s">
        <v>49</v>
      </c>
      <c r="C232" t="s">
        <v>39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44</v>
      </c>
      <c r="F232" t="s">
        <v>46</v>
      </c>
      <c r="G232" t="s">
        <v>64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57</v>
      </c>
      <c r="B233" t="s">
        <v>34</v>
      </c>
      <c r="C233" t="s">
        <v>44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49</v>
      </c>
      <c r="F233" t="s">
        <v>46</v>
      </c>
      <c r="G233" t="s">
        <v>64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57</v>
      </c>
      <c r="B234" t="s">
        <v>34</v>
      </c>
      <c r="C234" t="s">
        <v>44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49</v>
      </c>
      <c r="F234" t="s">
        <v>46</v>
      </c>
      <c r="G234" t="s">
        <v>39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57</v>
      </c>
      <c r="B235" t="s">
        <v>34</v>
      </c>
      <c r="C235" t="s">
        <v>44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49</v>
      </c>
      <c r="F235" t="s">
        <v>64</v>
      </c>
      <c r="G235" t="s">
        <v>39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57</v>
      </c>
      <c r="B236" t="s">
        <v>34</v>
      </c>
      <c r="C236" t="s">
        <v>44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46</v>
      </c>
      <c r="F236" t="s">
        <v>64</v>
      </c>
      <c r="G236" t="s">
        <v>39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57</v>
      </c>
      <c r="B237" t="s">
        <v>34</v>
      </c>
      <c r="C237" t="s">
        <v>46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49</v>
      </c>
      <c r="F237" t="s">
        <v>44</v>
      </c>
      <c r="G237" t="s">
        <v>64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57</v>
      </c>
      <c r="B238" t="s">
        <v>34</v>
      </c>
      <c r="C238" t="s">
        <v>46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49</v>
      </c>
      <c r="F238" t="s">
        <v>44</v>
      </c>
      <c r="G238" t="s">
        <v>39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57</v>
      </c>
      <c r="B239" t="s">
        <v>34</v>
      </c>
      <c r="C239" t="s">
        <v>46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49</v>
      </c>
      <c r="F239" t="s">
        <v>64</v>
      </c>
      <c r="G239" t="s">
        <v>39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57</v>
      </c>
      <c r="B240" t="s">
        <v>34</v>
      </c>
      <c r="C240" t="s">
        <v>46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44</v>
      </c>
      <c r="F240" t="s">
        <v>64</v>
      </c>
      <c r="G240" t="s">
        <v>39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57</v>
      </c>
      <c r="B241" t="s">
        <v>34</v>
      </c>
      <c r="C241" t="s">
        <v>64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49</v>
      </c>
      <c r="F241" t="s">
        <v>44</v>
      </c>
      <c r="G241" t="s">
        <v>46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57</v>
      </c>
      <c r="B242" t="s">
        <v>34</v>
      </c>
      <c r="C242" t="s">
        <v>64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49</v>
      </c>
      <c r="F242" t="s">
        <v>44</v>
      </c>
      <c r="G242" t="s">
        <v>39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57</v>
      </c>
      <c r="B243" t="s">
        <v>34</v>
      </c>
      <c r="C243" t="s">
        <v>64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49</v>
      </c>
      <c r="F243" t="s">
        <v>46</v>
      </c>
      <c r="G243" t="s">
        <v>39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57</v>
      </c>
      <c r="B244" t="s">
        <v>34</v>
      </c>
      <c r="C244" t="s">
        <v>64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44</v>
      </c>
      <c r="F244" t="s">
        <v>46</v>
      </c>
      <c r="G244" t="s">
        <v>39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57</v>
      </c>
      <c r="B245" t="s">
        <v>34</v>
      </c>
      <c r="C245" t="s">
        <v>39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49</v>
      </c>
      <c r="F245" t="s">
        <v>44</v>
      </c>
      <c r="G245" t="s">
        <v>46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57</v>
      </c>
      <c r="B246" t="s">
        <v>34</v>
      </c>
      <c r="C246" t="s">
        <v>39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49</v>
      </c>
      <c r="F246" t="s">
        <v>44</v>
      </c>
      <c r="G246" t="s">
        <v>64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57</v>
      </c>
      <c r="B247" t="s">
        <v>34</v>
      </c>
      <c r="C247" t="s">
        <v>39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49</v>
      </c>
      <c r="F247" t="s">
        <v>46</v>
      </c>
      <c r="G247" t="s">
        <v>64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57</v>
      </c>
      <c r="B248" t="s">
        <v>34</v>
      </c>
      <c r="C248" t="s">
        <v>39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44</v>
      </c>
      <c r="F248" t="s">
        <v>46</v>
      </c>
      <c r="G248" t="s">
        <v>64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57</v>
      </c>
      <c r="B249" t="s">
        <v>44</v>
      </c>
      <c r="C249" t="s">
        <v>46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49</v>
      </c>
      <c r="F249" t="s">
        <v>34</v>
      </c>
      <c r="G249" t="s">
        <v>64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57</v>
      </c>
      <c r="B250" t="s">
        <v>44</v>
      </c>
      <c r="C250" t="s">
        <v>46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49</v>
      </c>
      <c r="F250" t="s">
        <v>34</v>
      </c>
      <c r="G250" t="s">
        <v>39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57</v>
      </c>
      <c r="B251" t="s">
        <v>44</v>
      </c>
      <c r="C251" t="s">
        <v>46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49</v>
      </c>
      <c r="F251" t="s">
        <v>64</v>
      </c>
      <c r="G251" t="s">
        <v>39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57</v>
      </c>
      <c r="B252" t="s">
        <v>44</v>
      </c>
      <c r="C252" t="s">
        <v>46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34</v>
      </c>
      <c r="F252" t="s">
        <v>64</v>
      </c>
      <c r="G252" t="s">
        <v>39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57</v>
      </c>
      <c r="B253" t="s">
        <v>44</v>
      </c>
      <c r="C253" t="s">
        <v>64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49</v>
      </c>
      <c r="F253" t="s">
        <v>34</v>
      </c>
      <c r="G253" t="s">
        <v>46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57</v>
      </c>
      <c r="B254" t="s">
        <v>44</v>
      </c>
      <c r="C254" t="s">
        <v>64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49</v>
      </c>
      <c r="F254" t="s">
        <v>34</v>
      </c>
      <c r="G254" t="s">
        <v>39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57</v>
      </c>
      <c r="B255" t="s">
        <v>44</v>
      </c>
      <c r="C255" t="s">
        <v>64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49</v>
      </c>
      <c r="F255" t="s">
        <v>46</v>
      </c>
      <c r="G255" t="s">
        <v>39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57</v>
      </c>
      <c r="B256" t="s">
        <v>44</v>
      </c>
      <c r="C256" t="s">
        <v>64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34</v>
      </c>
      <c r="F256" t="s">
        <v>46</v>
      </c>
      <c r="G256" t="s">
        <v>39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57</v>
      </c>
      <c r="B257" t="s">
        <v>44</v>
      </c>
      <c r="C257" t="s">
        <v>39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49</v>
      </c>
      <c r="F257" t="s">
        <v>34</v>
      </c>
      <c r="G257" t="s">
        <v>46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57</v>
      </c>
      <c r="B258" t="s">
        <v>44</v>
      </c>
      <c r="C258" t="s">
        <v>39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49</v>
      </c>
      <c r="F258" t="s">
        <v>34</v>
      </c>
      <c r="G258" t="s">
        <v>64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57</v>
      </c>
      <c r="B259" t="s">
        <v>44</v>
      </c>
      <c r="C259" t="s">
        <v>39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49</v>
      </c>
      <c r="F259" t="s">
        <v>46</v>
      </c>
      <c r="G259" t="s">
        <v>64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57</v>
      </c>
      <c r="B260" t="s">
        <v>44</v>
      </c>
      <c r="C260" t="s">
        <v>39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34</v>
      </c>
      <c r="F260" t="s">
        <v>46</v>
      </c>
      <c r="G260" t="s">
        <v>64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57</v>
      </c>
      <c r="B261" t="s">
        <v>46</v>
      </c>
      <c r="C261" t="s">
        <v>64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49</v>
      </c>
      <c r="F261" t="s">
        <v>34</v>
      </c>
      <c r="G261" t="s">
        <v>44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57</v>
      </c>
      <c r="B262" t="s">
        <v>46</v>
      </c>
      <c r="C262" t="s">
        <v>64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49</v>
      </c>
      <c r="F262" t="s">
        <v>34</v>
      </c>
      <c r="G262" t="s">
        <v>39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57</v>
      </c>
      <c r="B263" t="s">
        <v>46</v>
      </c>
      <c r="C263" t="s">
        <v>64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49</v>
      </c>
      <c r="F263" t="s">
        <v>44</v>
      </c>
      <c r="G263" t="s">
        <v>39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57</v>
      </c>
      <c r="B264" t="s">
        <v>46</v>
      </c>
      <c r="C264" t="s">
        <v>64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34</v>
      </c>
      <c r="F264" t="s">
        <v>44</v>
      </c>
      <c r="G264" t="s">
        <v>39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57</v>
      </c>
      <c r="B265" t="s">
        <v>46</v>
      </c>
      <c r="C265" t="s">
        <v>39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49</v>
      </c>
      <c r="F265" t="s">
        <v>34</v>
      </c>
      <c r="G265" t="s">
        <v>44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57</v>
      </c>
      <c r="B266" t="s">
        <v>46</v>
      </c>
      <c r="C266" t="s">
        <v>39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49</v>
      </c>
      <c r="F266" t="s">
        <v>34</v>
      </c>
      <c r="G266" t="s">
        <v>64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57</v>
      </c>
      <c r="B267" t="s">
        <v>46</v>
      </c>
      <c r="C267" t="s">
        <v>39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49</v>
      </c>
      <c r="F267" t="s">
        <v>44</v>
      </c>
      <c r="G267" t="s">
        <v>64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57</v>
      </c>
      <c r="B268" t="s">
        <v>46</v>
      </c>
      <c r="C268" t="s">
        <v>39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34</v>
      </c>
      <c r="F268" t="s">
        <v>44</v>
      </c>
      <c r="G268" t="s">
        <v>64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57</v>
      </c>
      <c r="B269" t="s">
        <v>64</v>
      </c>
      <c r="C269" t="s">
        <v>39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49</v>
      </c>
      <c r="F269" t="s">
        <v>34</v>
      </c>
      <c r="G269" t="s">
        <v>44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57</v>
      </c>
      <c r="B270" t="s">
        <v>64</v>
      </c>
      <c r="C270" t="s">
        <v>39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49</v>
      </c>
      <c r="F270" t="s">
        <v>34</v>
      </c>
      <c r="G270" t="s">
        <v>46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57</v>
      </c>
      <c r="B271" t="s">
        <v>64</v>
      </c>
      <c r="C271" t="s">
        <v>39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49</v>
      </c>
      <c r="F271" t="s">
        <v>44</v>
      </c>
      <c r="G271" t="s">
        <v>46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57</v>
      </c>
      <c r="B272" t="s">
        <v>64</v>
      </c>
      <c r="C272" t="s">
        <v>39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34</v>
      </c>
      <c r="F272" t="s">
        <v>44</v>
      </c>
      <c r="G272" t="s">
        <v>46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49</v>
      </c>
      <c r="B273" t="s">
        <v>34</v>
      </c>
      <c r="C273" t="s">
        <v>44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46</v>
      </c>
      <c r="F273" t="s">
        <v>64</v>
      </c>
      <c r="G273" t="s">
        <v>39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49</v>
      </c>
      <c r="B274" t="s">
        <v>34</v>
      </c>
      <c r="C274" t="s">
        <v>46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44</v>
      </c>
      <c r="F274" t="s">
        <v>64</v>
      </c>
      <c r="G274" t="s">
        <v>39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49</v>
      </c>
      <c r="B275" t="s">
        <v>34</v>
      </c>
      <c r="C275" t="s">
        <v>64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44</v>
      </c>
      <c r="F275" t="s">
        <v>46</v>
      </c>
      <c r="G275" t="s">
        <v>39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49</v>
      </c>
      <c r="B276" t="s">
        <v>34</v>
      </c>
      <c r="C276" t="s">
        <v>39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44</v>
      </c>
      <c r="F276" t="s">
        <v>46</v>
      </c>
      <c r="G276" t="s">
        <v>64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49</v>
      </c>
      <c r="B277" t="s">
        <v>44</v>
      </c>
      <c r="C277" t="s">
        <v>46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34</v>
      </c>
      <c r="F277" t="s">
        <v>64</v>
      </c>
      <c r="G277" t="s">
        <v>39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49</v>
      </c>
      <c r="B278" t="s">
        <v>44</v>
      </c>
      <c r="C278" t="s">
        <v>64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34</v>
      </c>
      <c r="F278" t="s">
        <v>46</v>
      </c>
      <c r="G278" t="s">
        <v>39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49</v>
      </c>
      <c r="B279" t="s">
        <v>44</v>
      </c>
      <c r="C279" t="s">
        <v>39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34</v>
      </c>
      <c r="F279" t="s">
        <v>46</v>
      </c>
      <c r="G279" t="s">
        <v>64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49</v>
      </c>
      <c r="B280" t="s">
        <v>46</v>
      </c>
      <c r="C280" t="s">
        <v>64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34</v>
      </c>
      <c r="F280" t="s">
        <v>44</v>
      </c>
      <c r="G280" t="s">
        <v>39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49</v>
      </c>
      <c r="B281" t="s">
        <v>46</v>
      </c>
      <c r="C281" t="s">
        <v>39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34</v>
      </c>
      <c r="F281" t="s">
        <v>44</v>
      </c>
      <c r="G281" t="s">
        <v>64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49</v>
      </c>
      <c r="B282" t="s">
        <v>64</v>
      </c>
      <c r="C282" t="s">
        <v>39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34</v>
      </c>
      <c r="F282" t="s">
        <v>44</v>
      </c>
      <c r="G282" t="s">
        <v>46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F17" sqref="F1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124</v>
      </c>
      <c r="B1" t="s">
        <v>59</v>
      </c>
      <c r="C1" t="s">
        <v>80</v>
      </c>
      <c r="D1" s="3" t="s">
        <v>81</v>
      </c>
    </row>
    <row r="2" spans="1:4" x14ac:dyDescent="0.25">
      <c r="A2" t="s">
        <v>54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88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66</v>
      </c>
      <c r="D2" s="3">
        <f>Table4[[#This Row],[wins]]/Table4[[#This Row],[battles]]</f>
        <v>0.75</v>
      </c>
    </row>
    <row r="3" spans="1:4" x14ac:dyDescent="0.25">
      <c r="A3" t="s">
        <v>57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47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29</v>
      </c>
      <c r="D3" s="3">
        <f>Table4[[#This Row],[wins]]/Table4[[#This Row],[battles]]</f>
        <v>0.61702127659574468</v>
      </c>
    </row>
    <row r="4" spans="1:4" x14ac:dyDescent="0.25">
      <c r="A4" t="s">
        <v>49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44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23</v>
      </c>
      <c r="D4" s="3">
        <f>Table4[[#This Row],[wins]]/Table4[[#This Row],[battles]]</f>
        <v>0.52272727272727271</v>
      </c>
    </row>
    <row r="5" spans="1:4" x14ac:dyDescent="0.25">
      <c r="A5" t="s">
        <v>34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43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</v>
      </c>
      <c r="D5" s="3">
        <f>Table4[[#This Row],[wins]]/Table4[[#This Row],[battles]]</f>
        <v>0.44186046511627908</v>
      </c>
    </row>
    <row r="6" spans="1:4" x14ac:dyDescent="0.25">
      <c r="A6" t="s">
        <v>44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40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</v>
      </c>
      <c r="D6" s="3">
        <f>Table4[[#This Row],[wins]]/Table4[[#This Row],[battles]]</f>
        <v>0.4</v>
      </c>
    </row>
    <row r="7" spans="1:4" x14ac:dyDescent="0.25">
      <c r="A7" t="s">
        <v>46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40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</v>
      </c>
      <c r="D7" s="3">
        <f>Table4[[#This Row],[wins]]/Table4[[#This Row],[battles]]</f>
        <v>0.35</v>
      </c>
    </row>
    <row r="8" spans="1:4" x14ac:dyDescent="0.25">
      <c r="A8" t="s">
        <v>64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8</v>
      </c>
      <c r="D8" s="3">
        <f>Table4[[#This Row],[wins]]/Table4[[#This Row],[battles]]</f>
        <v>0.22857142857142856</v>
      </c>
    </row>
    <row r="9" spans="1:4" x14ac:dyDescent="0.25">
      <c r="A9" t="s">
        <v>39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29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8</v>
      </c>
      <c r="D9" s="3">
        <f>Table4[[#This Row],[wins]]/Table4[[#This Row],[battles]]</f>
        <v>0.27586206896551724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E19"/>
  <sheetViews>
    <sheetView tabSelected="1" workbookViewId="0">
      <selection activeCell="E30" sqref="E30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55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88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66</v>
      </c>
      <c r="D2" s="3">
        <f>IF(SUM(Table7[[#This Row],[takes]]) &gt; 0,Table7[[#This Row],[takes]]/SUM(Table7[takes]),0)</f>
        <v>1</v>
      </c>
      <c r="E2" s="3">
        <f>IF(Table7[[#This Row],[takes]]&gt;0,Table7[[#This Row],[wins]]/Table7[[#This Row],[takes]],0)</f>
        <v>0.75</v>
      </c>
    </row>
    <row r="3" spans="1:5" x14ac:dyDescent="0.25">
      <c r="A3" t="s">
        <v>133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3" s="3">
        <f>IF(SUM(Table7[[#This Row],[takes]]) &gt; 0,Table7[[#This Row],[takes]]/SUM(Table7[takes]),0)</f>
        <v>0</v>
      </c>
      <c r="E3" s="3">
        <f>IF(Table7[[#This Row],[takes]]&gt;0,Table7[[#This Row],[wins]]/Table7[[#This Row],[takes]],0)</f>
        <v>0</v>
      </c>
    </row>
    <row r="4" spans="1:5" x14ac:dyDescent="0.25">
      <c r="A4" t="s">
        <v>134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4" s="3">
        <f>IF(SUM(Table7[[#This Row],[takes]]) &gt; 0,Table7[[#This Row],[takes]]/SUM(Table7[takes]),0)</f>
        <v>0</v>
      </c>
      <c r="E4" s="3">
        <f>IF(Table7[[#This Row],[takes]]&gt;0,Table7[[#This Row],[wins]]/Table7[[#This Row],[takes]],0)</f>
        <v>0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56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19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18</v>
      </c>
      <c r="D7" s="16">
        <f>IF(SUM(Table8[[#This Row],[takes]]) &gt; 0,Table8[[#This Row],[takes]]/SUM(Table8[takes]),0)</f>
        <v>0.32758620689655171</v>
      </c>
      <c r="E7" s="16">
        <f>IF(Table8[[#This Row],[takes]]&gt;0,Table8[[#This Row],[wins]]/Table8[[#This Row],[takes]],0)</f>
        <v>0.94736842105263153</v>
      </c>
    </row>
    <row r="8" spans="1:5" x14ac:dyDescent="0.25">
      <c r="A8" t="s">
        <v>85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38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26</v>
      </c>
      <c r="D8" s="3">
        <f>IF(SUM(Table8[[#This Row],[takes]]) &gt; 0,Table8[[#This Row],[takes]]/SUM(Table8[takes]),0)</f>
        <v>0.65517241379310343</v>
      </c>
      <c r="E8" s="3">
        <f>IF(Table8[[#This Row],[takes]]&gt;0,Table8[[#This Row],[wins]]/Table8[[#This Row],[takes]],0)</f>
        <v>0.68421052631578949</v>
      </c>
    </row>
    <row r="9" spans="1:5" x14ac:dyDescent="0.25">
      <c r="A9" s="14" t="s">
        <v>135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0</v>
      </c>
      <c r="D9" s="17">
        <f>IF(SUM(Table8[[#This Row],[takes]]) &gt; 0,Table8[[#This Row],[takes]]/SUM(Table8[takes]),0)</f>
        <v>1.7241379310344827E-2</v>
      </c>
      <c r="E9" s="17">
        <f>IF(Table8[[#This Row],[takes]]&gt;0,Table8[[#This Row],[wins]]/Table8[[#This Row],[takes]],0)</f>
        <v>0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136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5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5</v>
      </c>
      <c r="D12" s="18">
        <f>IF(SUM(Table9[[#This Row],[takes]]) &gt; 0,Table9[[#This Row],[takes]]/SUM(Table9[takes]),0)</f>
        <v>0.33333333333333331</v>
      </c>
      <c r="E12" s="18">
        <f>IF(Table9[[#This Row],[takes]]&gt;0,Table9[[#This Row],[wins]]/Table9[[#This Row],[takes]],0)</f>
        <v>1</v>
      </c>
    </row>
    <row r="13" spans="1:5" x14ac:dyDescent="0.25">
      <c r="A13" s="2" t="s">
        <v>123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5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5</v>
      </c>
      <c r="D13" s="16">
        <f>IF(SUM(Table9[[#This Row],[takes]]) &gt; 0,Table9[[#This Row],[takes]]/SUM(Table9[takes]),0)</f>
        <v>0.33333333333333331</v>
      </c>
      <c r="E13" s="16">
        <f>IF(Table9[[#This Row],[takes]]&gt;0,Table9[[#This Row],[wins]]/Table9[[#This Row],[takes]],0)</f>
        <v>1</v>
      </c>
    </row>
    <row r="14" spans="1:5" x14ac:dyDescent="0.25">
      <c r="A14" s="15" t="s">
        <v>109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5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3</v>
      </c>
      <c r="D14" s="19">
        <f>IF(SUM(Table9[[#This Row],[takes]]) &gt; 0,Table9[[#This Row],[takes]]/SUM(Table9[takes]),0)</f>
        <v>0.33333333333333331</v>
      </c>
      <c r="E14" s="19">
        <f>IF(Table9[[#This Row],[takes]]&gt;0,Table9[[#This Row],[wins]]/Table9[[#This Row],[takes]],0)</f>
        <v>0.6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110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5</v>
      </c>
      <c r="D17" s="16">
        <f>IF(SUM(Table10[[#This Row],[takes]]) &gt; 0,Table10[[#This Row],[takes]]/SUM(Table10[takes]),0)</f>
        <v>0.7142857142857143</v>
      </c>
      <c r="E17" s="16">
        <f>IF(Table10[[#This Row],[takes]]&gt;0,Table10[[#This Row],[wins]]/Table10[[#This Row],[takes]],0)</f>
        <v>1</v>
      </c>
    </row>
    <row r="18" spans="1:5" x14ac:dyDescent="0.25">
      <c r="A18" s="2" t="s">
        <v>137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0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0</v>
      </c>
      <c r="D18" s="16">
        <f>IF(SUM(Table10[[#This Row],[takes]]) &gt; 0,Table10[[#This Row],[takes]]/SUM(Table10[takes]),0)</f>
        <v>0</v>
      </c>
      <c r="E18" s="16">
        <f>IF(Table10[[#This Row],[takes]]&gt;0,Table10[[#This Row],[wins]]/Table10[[#This Row],[takes]],0)</f>
        <v>0</v>
      </c>
    </row>
    <row r="19" spans="1:5" x14ac:dyDescent="0.25">
      <c r="A19" s="14" t="s">
        <v>138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</v>
      </c>
      <c r="D19" s="17">
        <f>IF(SUM(Table10[[#This Row],[takes]]) &gt; 0,Table10[[#This Row],[takes]]/SUM(Table10[takes]),0)</f>
        <v>0.2857142857142857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E19"/>
  <sheetViews>
    <sheetView workbookViewId="0">
      <selection activeCell="E25" sqref="E25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69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40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24</v>
      </c>
      <c r="D2" s="3">
        <f>IF(SUM(Table712[[#This Row],[takes]]) &gt; 0,Table712[[#This Row],[takes]]/SUM(Table712[takes]),0)</f>
        <v>0.85106382978723405</v>
      </c>
      <c r="E2" s="3">
        <f>IF(Table712[[#This Row],[takes]]&gt;0,Table712[[#This Row],[wins]]/Table712[[#This Row],[takes]],0)</f>
        <v>0.6</v>
      </c>
    </row>
    <row r="3" spans="1:5" x14ac:dyDescent="0.25">
      <c r="A3" t="s">
        <v>142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5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</v>
      </c>
      <c r="D3" s="3">
        <f>IF(SUM(Table712[[#This Row],[takes]]) &gt; 0,Table712[[#This Row],[takes]]/SUM(Table712[takes]),0)</f>
        <v>0.10638297872340426</v>
      </c>
      <c r="E3" s="3">
        <f>IF(Table712[[#This Row],[takes]]&gt;0,Table712[[#This Row],[wins]]/Table712[[#This Row],[takes]],0)</f>
        <v>0.6</v>
      </c>
    </row>
    <row r="4" spans="1:5" x14ac:dyDescent="0.25">
      <c r="A4" t="s">
        <v>58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2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2</v>
      </c>
      <c r="D4" s="3">
        <f>IF(SUM(Table712[[#This Row],[takes]]) &gt; 0,Table712[[#This Row],[takes]]/SUM(Table712[takes]),0)</f>
        <v>4.2553191489361701E-2</v>
      </c>
      <c r="E4" s="3">
        <f>IF(Table712[[#This Row],[takes]]&gt;0,Table712[[#This Row],[wins]]/Table712[[#This Row],[takes]],0)</f>
        <v>1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70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21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11</v>
      </c>
      <c r="D7" s="16">
        <f>IF(SUM(Table813[[#This Row],[takes]]) &gt; 0,Table813[[#This Row],[takes]]/SUM(Table813[takes]),0)</f>
        <v>0.91304347826086951</v>
      </c>
      <c r="E7" s="16">
        <f>IF(Table813[[#This Row],[takes]]&gt;0,Table813[[#This Row],[wins]]/Table813[[#This Row],[takes]],0)</f>
        <v>0.52380952380952384</v>
      </c>
    </row>
    <row r="8" spans="1:5" x14ac:dyDescent="0.25">
      <c r="A8" t="s">
        <v>143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2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</v>
      </c>
      <c r="D8" s="3">
        <f>IF(SUM(Table813[[#This Row],[takes]]) &gt; 0,Table813[[#This Row],[takes]]/SUM(Table813[takes]),0)</f>
        <v>8.6956521739130432E-2</v>
      </c>
      <c r="E8" s="3">
        <f>IF(Table813[[#This Row],[takes]]&gt;0,Table813[[#This Row],[wins]]/Table813[[#This Row],[takes]],0)</f>
        <v>0.5</v>
      </c>
    </row>
    <row r="9" spans="1:5" x14ac:dyDescent="0.25">
      <c r="A9" s="14" t="s">
        <v>144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0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0</v>
      </c>
      <c r="D9" s="17">
        <f>IF(SUM(Table813[[#This Row],[takes]]) &gt; 0,Table813[[#This Row],[takes]]/SUM(Table813[takes]),0)</f>
        <v>0</v>
      </c>
      <c r="E9" s="17">
        <f>IF(Table813[[#This Row],[takes]]&gt;0,Table813[[#This Row],[wins]]/Table813[[#This Row],[takes]],0)</f>
        <v>0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145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</v>
      </c>
      <c r="D12" s="18">
        <f>IF(SUM(Table914[[#This Row],[takes]]) &gt; 0,Table914[[#This Row],[takes]]/SUM(Table914[takes]),0)</f>
        <v>0.2</v>
      </c>
      <c r="E12" s="18">
        <f>IF(Table914[[#This Row],[takes]]&gt;0,Table914[[#This Row],[wins]]/Table914[[#This Row],[takes]],0)</f>
        <v>0.5</v>
      </c>
    </row>
    <row r="13" spans="1:5" x14ac:dyDescent="0.25">
      <c r="A13" s="2" t="s">
        <v>92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7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4</v>
      </c>
      <c r="D13" s="16">
        <f>IF(SUM(Table914[[#This Row],[takes]]) &gt; 0,Table914[[#This Row],[takes]]/SUM(Table914[takes]),0)</f>
        <v>0.7</v>
      </c>
      <c r="E13" s="16">
        <f>IF(Table914[[#This Row],[takes]]&gt;0,Table914[[#This Row],[wins]]/Table914[[#This Row],[takes]],0)</f>
        <v>0.5714285714285714</v>
      </c>
    </row>
    <row r="14" spans="1:5" x14ac:dyDescent="0.25">
      <c r="A14" s="15" t="s">
        <v>88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</v>
      </c>
      <c r="D14" s="19">
        <f>IF(SUM(Table914[[#This Row],[takes]]) &gt; 0,Table914[[#This Row],[takes]]/SUM(Table914[takes]),0)</f>
        <v>0.1</v>
      </c>
      <c r="E14" s="19">
        <f>IF(Table914[[#This Row],[takes]]&gt;0,Table914[[#This Row],[wins]]/Table914[[#This Row],[takes]],0)</f>
        <v>1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93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7" s="16">
        <f>IF(SUM(Table1015[[#This Row],[takes]]) &gt; 0,Table1015[[#This Row],[takes]]/SUM(Table1015[takes]),0)</f>
        <v>0.33333333333333331</v>
      </c>
      <c r="E17" s="16">
        <f>IF(Table1015[[#This Row],[takes]]&gt;0,Table1015[[#This Row],[wins]]/Table1015[[#This Row],[takes]],0)</f>
        <v>1</v>
      </c>
    </row>
    <row r="18" spans="1:5" x14ac:dyDescent="0.25">
      <c r="A18" s="2" t="s">
        <v>146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8" s="16">
        <f>IF(SUM(Table1015[[#This Row],[takes]]) &gt; 0,Table1015[[#This Row],[takes]]/SUM(Table1015[takes]),0)</f>
        <v>0.33333333333333331</v>
      </c>
      <c r="E18" s="16">
        <f>IF(Table1015[[#This Row],[takes]]&gt;0,Table1015[[#This Row],[wins]]/Table1015[[#This Row],[takes]],0)</f>
        <v>1</v>
      </c>
    </row>
    <row r="19" spans="1:5" x14ac:dyDescent="0.25">
      <c r="A19" s="14" t="s">
        <v>147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0</v>
      </c>
      <c r="D19" s="17">
        <f>IF(SUM(Table1015[[#This Row],[takes]]) &gt; 0,Table1015[[#This Row],[takes]]/SUM(Table1015[takes]),0)</f>
        <v>0.33333333333333331</v>
      </c>
      <c r="E19" s="17">
        <f>IF(Table1015[[#This Row],[takes]]&gt;0,Table1015[[#This Row],[wins]]/Table1015[[#This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E19"/>
  <sheetViews>
    <sheetView workbookViewId="0">
      <selection activeCell="D27" sqref="D27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50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37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20</v>
      </c>
      <c r="D2" s="3">
        <f>IF(SUM(Table71216[[#This Row],[takes]]) &gt; 0,Table71216[[#This Row],[takes]]/SUM(Table71216[takes]),0)</f>
        <v>0.84090909090909094</v>
      </c>
      <c r="E2" s="3">
        <f>IF(Table71216[[#This Row],[takes]]&gt;0,Table71216[[#This Row],[wins]]/Table71216[[#This Row],[takes]],0)</f>
        <v>0.54054054054054057</v>
      </c>
    </row>
    <row r="3" spans="1:5" x14ac:dyDescent="0.25">
      <c r="A3" t="s">
        <v>94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4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2</v>
      </c>
      <c r="D3" s="3">
        <f>IF(SUM(Table71216[[#This Row],[takes]]) &gt; 0,Table71216[[#This Row],[takes]]/SUM(Table71216[takes]),0)</f>
        <v>9.0909090909090912E-2</v>
      </c>
      <c r="E3" s="3">
        <f>IF(Table71216[[#This Row],[takes]]&gt;0,Table71216[[#This Row],[wins]]/Table71216[[#This Row],[takes]],0)</f>
        <v>0.5</v>
      </c>
    </row>
    <row r="4" spans="1:5" x14ac:dyDescent="0.25">
      <c r="A4" t="s">
        <v>148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3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</v>
      </c>
      <c r="D4" s="3">
        <f>IF(SUM(Table71216[[#This Row],[takes]]) &gt; 0,Table71216[[#This Row],[takes]]/SUM(Table71216[takes]),0)</f>
        <v>6.8181818181818177E-2</v>
      </c>
      <c r="E4" s="3">
        <f>IF(Table71216[[#This Row],[takes]]&gt;0,Table71216[[#This Row],[wins]]/Table71216[[#This Row],[takes]],0)</f>
        <v>0.33333333333333331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72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21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17</v>
      </c>
      <c r="D7" s="16">
        <f>IF(SUM(Table81317[[#This Row],[takes]]) &gt; 0,Table81317[[#This Row],[takes]]/SUM(Table81317[takes]),0)</f>
        <v>0.61764705882352944</v>
      </c>
      <c r="E7" s="16">
        <f>IF(Table81317[[#This Row],[takes]]&gt;0,Table81317[[#This Row],[wins]]/Table81317[[#This Row],[takes]],0)</f>
        <v>0.80952380952380953</v>
      </c>
    </row>
    <row r="8" spans="1:5" x14ac:dyDescent="0.25">
      <c r="A8" t="s">
        <v>51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8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</v>
      </c>
      <c r="D8" s="3">
        <f>IF(SUM(Table81317[[#This Row],[takes]]) &gt; 0,Table81317[[#This Row],[takes]]/SUM(Table81317[takes]),0)</f>
        <v>0.23529411764705882</v>
      </c>
      <c r="E8" s="3">
        <f>IF(Table81317[[#This Row],[takes]]&gt;0,Table81317[[#This Row],[wins]]/Table81317[[#This Row],[takes]],0)</f>
        <v>0.375</v>
      </c>
    </row>
    <row r="9" spans="1:5" x14ac:dyDescent="0.25">
      <c r="A9" s="14" t="s">
        <v>86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5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</v>
      </c>
      <c r="D9" s="17">
        <f>IF(SUM(Table81317[[#This Row],[takes]]) &gt; 0,Table81317[[#This Row],[takes]]/SUM(Table81317[takes]),0)</f>
        <v>0.14705882352941177</v>
      </c>
      <c r="E9" s="17">
        <f>IF(Table81317[[#This Row],[takes]]&gt;0,Table81317[[#This Row],[wins]]/Table81317[[#This Row],[takes]],0)</f>
        <v>0.2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52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9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7</v>
      </c>
      <c r="D12" s="18">
        <f>IF(SUM(Table91418[[#This Row],[takes]]) &gt; 0,Table91418[[#This Row],[takes]]/SUM(Table91418[takes]),0)</f>
        <v>0.5625</v>
      </c>
      <c r="E12" s="18">
        <f>IF(Table91418[[#This Row],[takes]]&gt;0,Table91418[[#This Row],[wins]]/Table91418[[#This Row],[takes]],0)</f>
        <v>0.77777777777777779</v>
      </c>
    </row>
    <row r="13" spans="1:5" x14ac:dyDescent="0.25">
      <c r="A13" s="2" t="s">
        <v>149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6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6</v>
      </c>
      <c r="D13" s="16">
        <f>IF(SUM(Table91418[[#This Row],[takes]]) &gt; 0,Table91418[[#This Row],[takes]]/SUM(Table91418[takes]),0)</f>
        <v>0.375</v>
      </c>
      <c r="E13" s="16">
        <f>IF(Table91418[[#This Row],[takes]]&gt;0,Table91418[[#This Row],[wins]]/Table91418[[#This Row],[takes]],0)</f>
        <v>1</v>
      </c>
    </row>
    <row r="14" spans="1:5" x14ac:dyDescent="0.25">
      <c r="A14" s="15" t="s">
        <v>95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1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0</v>
      </c>
      <c r="D14" s="19">
        <f>IF(SUM(Table91418[[#This Row],[takes]]) &gt; 0,Table91418[[#This Row],[takes]]/SUM(Table91418[takes]),0)</f>
        <v>6.25E-2</v>
      </c>
      <c r="E14" s="19">
        <f>IF(Table91418[[#This Row],[takes]]&gt;0,Table91418[[#This Row],[wins]]/Table91418[[#This Row],[takes]],0)</f>
        <v>0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150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7" s="16">
        <f>IF(SUM(Table101519[[#This Row],[takes]]) &gt; 0,Table101519[[#This Row],[takes]]/SUM(Table101519[takes]),0)</f>
        <v>0.16666666666666666</v>
      </c>
      <c r="E17" s="16">
        <f>IF(Table101519[[#This Row],[takes]]&gt;0,Table101519[[#This Row],[wins]]/Table101519[[#This Row],[takes]],0)</f>
        <v>1</v>
      </c>
    </row>
    <row r="18" spans="1:5" x14ac:dyDescent="0.25">
      <c r="A18" s="2" t="s">
        <v>53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5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4</v>
      </c>
      <c r="D18" s="16">
        <f>IF(SUM(Table101519[[#This Row],[takes]]) &gt; 0,Table101519[[#This Row],[takes]]/SUM(Table101519[takes]),0)</f>
        <v>0.83333333333333337</v>
      </c>
      <c r="E18" s="16">
        <f>IF(Table101519[[#This Row],[takes]]&gt;0,Table101519[[#This Row],[wins]]/Table101519[[#This Row],[takes]],0)</f>
        <v>0.8</v>
      </c>
    </row>
    <row r="19" spans="1:5" x14ac:dyDescent="0.25">
      <c r="A19" s="14" t="s">
        <v>151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0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0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E19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4" max="4" width="18.42578125" style="3" bestFit="1" customWidth="1"/>
    <col min="5" max="5" width="15.5703125" style="3" bestFit="1" customWidth="1"/>
  </cols>
  <sheetData>
    <row r="1" spans="1:5" x14ac:dyDescent="0.25">
      <c r="A1" t="s">
        <v>131</v>
      </c>
      <c r="B1" t="s">
        <v>132</v>
      </c>
      <c r="C1" t="s">
        <v>80</v>
      </c>
      <c r="D1" s="3" t="s">
        <v>139</v>
      </c>
      <c r="E1" s="3" t="s">
        <v>140</v>
      </c>
    </row>
    <row r="2" spans="1:5" x14ac:dyDescent="0.25">
      <c r="A2" t="s">
        <v>47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24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12</v>
      </c>
      <c r="D2" s="3">
        <f>IF(SUM(Table7121620[[#This Row],[takes]]) &gt; 0,Table7121620[[#This Row],[takes]]/SUM(Table7121620[takes]),0)</f>
        <v>0.55813953488372092</v>
      </c>
      <c r="E2" s="3">
        <f>IF(Table7121620[[#This Row],[takes]]&gt;0,Table7121620[[#This Row],[wins]]/Table7121620[[#This Row],[takes]],0)</f>
        <v>0.5</v>
      </c>
    </row>
    <row r="3" spans="1:5" x14ac:dyDescent="0.25">
      <c r="A3" t="s">
        <v>66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18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7</v>
      </c>
      <c r="D3" s="3">
        <f>IF(SUM(Table7121620[[#This Row],[takes]]) &gt; 0,Table7121620[[#This Row],[takes]]/SUM(Table7121620[takes]),0)</f>
        <v>0.41860465116279072</v>
      </c>
      <c r="E3" s="3">
        <f>IF(Table7121620[[#This Row],[takes]]&gt;0,Table7121620[[#This Row],[wins]]/Table7121620[[#This Row],[takes]],0)</f>
        <v>0.3888888888888889</v>
      </c>
    </row>
    <row r="4" spans="1:5" x14ac:dyDescent="0.25">
      <c r="A4" t="s">
        <v>35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0</v>
      </c>
      <c r="D4" s="3">
        <f>IF(SUM(Table7121620[[#This Row],[takes]]) &gt; 0,Table7121620[[#This Row],[takes]]/SUM(Table7121620[takes]),0)</f>
        <v>2.3255813953488372E-2</v>
      </c>
      <c r="E4" s="3">
        <f>IF(Table7121620[[#This Row],[takes]]&gt;0,Table7121620[[#This Row],[wins]]/Table7121620[[#This Row],[takes]],0)</f>
        <v>0</v>
      </c>
    </row>
    <row r="6" spans="1:5" x14ac:dyDescent="0.25">
      <c r="A6" s="11" t="s">
        <v>131</v>
      </c>
      <c r="B6" s="12" t="s">
        <v>132</v>
      </c>
      <c r="C6" s="12" t="s">
        <v>80</v>
      </c>
      <c r="D6" s="13" t="s">
        <v>139</v>
      </c>
      <c r="E6" s="13" t="s">
        <v>140</v>
      </c>
    </row>
    <row r="7" spans="1:5" x14ac:dyDescent="0.25">
      <c r="A7" s="2" t="s">
        <v>67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</v>
      </c>
      <c r="D7" s="16">
        <f>IF(SUM(Table8131721[[#This Row],[takes]]) &gt; 0,Table8131721[[#This Row],[takes]]/SUM(Table8131721[takes]),0)</f>
        <v>0.13333333333333333</v>
      </c>
      <c r="E7" s="16">
        <f>IF(Table8131721[[#This Row],[takes]]&gt;0,Table8131721[[#This Row],[wins]]/Table8131721[[#This Row],[takes]],0)</f>
        <v>0.5</v>
      </c>
    </row>
    <row r="8" spans="1:5" x14ac:dyDescent="0.25">
      <c r="A8" t="s">
        <v>152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2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1</v>
      </c>
      <c r="D8" s="3">
        <f>IF(SUM(Table8131721[[#This Row],[takes]]) &gt; 0,Table8131721[[#This Row],[takes]]/SUM(Table8131721[takes]),0)</f>
        <v>6.6666666666666666E-2</v>
      </c>
      <c r="E8" s="3">
        <f>IF(Table8131721[[#This Row],[takes]]&gt;0,Table8131721[[#This Row],[wins]]/Table8131721[[#This Row],[takes]],0)</f>
        <v>0.5</v>
      </c>
    </row>
    <row r="9" spans="1:5" x14ac:dyDescent="0.25">
      <c r="A9" s="14" t="s">
        <v>36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24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13</v>
      </c>
      <c r="D9" s="17">
        <f>IF(SUM(Table8131721[[#This Row],[takes]]) &gt; 0,Table8131721[[#This Row],[takes]]/SUM(Table8131721[takes]),0)</f>
        <v>0.8</v>
      </c>
      <c r="E9" s="17">
        <f>IF(Table8131721[[#This Row],[takes]]&gt;0,Table8131721[[#This Row],[wins]]/Table8131721[[#This Row],[takes]],0)</f>
        <v>0.54166666666666663</v>
      </c>
    </row>
    <row r="11" spans="1:5" x14ac:dyDescent="0.25">
      <c r="A11" s="11" t="s">
        <v>131</v>
      </c>
      <c r="B11" s="12" t="s">
        <v>132</v>
      </c>
      <c r="C11" s="12" t="s">
        <v>80</v>
      </c>
      <c r="D11" s="13" t="s">
        <v>139</v>
      </c>
      <c r="E11" s="13" t="s">
        <v>140</v>
      </c>
    </row>
    <row r="12" spans="1:5" x14ac:dyDescent="0.25">
      <c r="A12" s="1" t="s">
        <v>37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12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8</v>
      </c>
      <c r="D12" s="18">
        <f>IF(SUM(Table9141822[[#This Row],[takes]]) &gt; 0,Table9141822[[#This Row],[takes]]/SUM(Table9141822[takes]),0)</f>
        <v>0.92307692307692313</v>
      </c>
      <c r="E12" s="18">
        <f>IF(Table9141822[[#This Row],[takes]]&gt;0,Table9141822[[#This Row],[wins]]/Table9141822[[#This Row],[takes]],0)</f>
        <v>0.66666666666666663</v>
      </c>
    </row>
    <row r="13" spans="1:5" x14ac:dyDescent="0.25">
      <c r="A13" s="2" t="s">
        <v>153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3" s="16">
        <f>IF(SUM(Table9141822[[#This Row],[takes]]) &gt; 0,Table9141822[[#This Row],[takes]]/SUM(Table9141822[takes]),0)</f>
        <v>7.6923076923076927E-2</v>
      </c>
      <c r="E13" s="16">
        <f>IF(Table9141822[[#This Row],[takes]]&gt;0,Table9141822[[#This Row],[wins]]/Table9141822[[#This Row],[takes]],0)</f>
        <v>0</v>
      </c>
    </row>
    <row r="14" spans="1:5" x14ac:dyDescent="0.25">
      <c r="A14" s="15" t="s">
        <v>154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0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4" s="19">
        <f>IF(SUM(Table9141822[[#This Row],[takes]]) &gt; 0,Table9141822[[#This Row],[takes]]/SUM(Table9141822[takes]),0)</f>
        <v>0</v>
      </c>
      <c r="E14" s="19">
        <f>IF(Table9141822[[#This Row],[takes]]&gt;0,Table9141822[[#This Row],[wins]]/Table9141822[[#This Row],[takes]],0)</f>
        <v>0</v>
      </c>
    </row>
    <row r="16" spans="1:5" x14ac:dyDescent="0.25">
      <c r="A16" s="11" t="s">
        <v>131</v>
      </c>
      <c r="B16" s="12" t="s">
        <v>132</v>
      </c>
      <c r="C16" s="12" t="s">
        <v>80</v>
      </c>
      <c r="D16" s="13" t="s">
        <v>139</v>
      </c>
      <c r="E16" s="13" t="s">
        <v>140</v>
      </c>
    </row>
    <row r="17" spans="1:5" x14ac:dyDescent="0.25">
      <c r="A17" s="2" t="s">
        <v>155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0.5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38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8" s="16">
        <f>IF(SUM(Table10151923[[#This Row],[takes]]) &gt; 0,Table10151923[[#This Row],[takes]]/SUM(Table10151923[takes]),0)</f>
        <v>0.5</v>
      </c>
      <c r="E18" s="16">
        <f>IF(Table10151923[[#This Row],[takes]]&gt;0,Table10151923[[#This Row],[wins]]/Table10151923[[#This Row],[takes]],0)</f>
        <v>1</v>
      </c>
    </row>
    <row r="19" spans="1:5" x14ac:dyDescent="0.25">
      <c r="A19" s="14" t="s">
        <v>156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9" s="17">
        <f>IF(SUM(Table10151923[[#This Row],[takes]]) &gt; 0,Table10151923[[#This Row],[takes]]/SUM(Table10151923[takes]),0)</f>
        <v>0</v>
      </c>
      <c r="E19" s="17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2021-08-25T14:15:11Z</dcterms:modified>
</cp:coreProperties>
</file>