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F212D7EA-1B7F-43E9-87ED-BCA54BCF029D}" xr6:coauthVersionLast="47" xr6:coauthVersionMax="47" xr10:uidLastSave="{00000000-0000-0000-0000-000000000000}"/>
  <bookViews>
    <workbookView xWindow="-103" yWindow="-103" windowWidth="22149" windowHeight="11949" firstSheet="1" activeTab="1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C17" i="11"/>
  <c r="C18" i="11"/>
  <c r="C19" i="11"/>
  <c r="B17" i="11"/>
  <c r="B18" i="11"/>
  <c r="B19" i="11"/>
  <c r="C12" i="11"/>
  <c r="C13" i="11"/>
  <c r="C14" i="11"/>
  <c r="B12" i="11"/>
  <c r="B13" i="11"/>
  <c r="B14" i="11"/>
  <c r="C7" i="11"/>
  <c r="C8" i="11"/>
  <c r="C9" i="11"/>
  <c r="B7" i="11"/>
  <c r="B8" i="11"/>
  <c r="B9" i="11"/>
  <c r="C2" i="11"/>
  <c r="C3" i="11"/>
  <c r="C4" i="11"/>
  <c r="B2" i="11"/>
  <c r="B3" i="11"/>
  <c r="B4" i="11"/>
  <c r="I2" i="10"/>
  <c r="I3" i="10"/>
  <c r="I4" i="10"/>
  <c r="H2" i="10"/>
  <c r="H3" i="10"/>
  <c r="H4" i="10"/>
  <c r="C17" i="10"/>
  <c r="C18" i="10"/>
  <c r="C19" i="10"/>
  <c r="B17" i="10"/>
  <c r="B18" i="10"/>
  <c r="B19" i="10"/>
  <c r="C12" i="10"/>
  <c r="C13" i="10"/>
  <c r="C14" i="10"/>
  <c r="B12" i="10"/>
  <c r="B13" i="10"/>
  <c r="B14" i="10"/>
  <c r="C7" i="10"/>
  <c r="C8" i="10"/>
  <c r="C9" i="10"/>
  <c r="B7" i="10"/>
  <c r="B8" i="10"/>
  <c r="B9" i="10"/>
  <c r="C2" i="10"/>
  <c r="C3" i="10"/>
  <c r="C4" i="10"/>
  <c r="B2" i="10"/>
  <c r="B3" i="10"/>
  <c r="B4" i="10"/>
  <c r="I2" i="9"/>
  <c r="I3" i="9"/>
  <c r="I4" i="9"/>
  <c r="H2" i="9"/>
  <c r="H3" i="9"/>
  <c r="H4" i="9"/>
  <c r="C17" i="9"/>
  <c r="C18" i="9"/>
  <c r="C19" i="9"/>
  <c r="B17" i="9"/>
  <c r="B18" i="9"/>
  <c r="B19" i="9"/>
  <c r="C12" i="9"/>
  <c r="C13" i="9"/>
  <c r="C14" i="9"/>
  <c r="B12" i="9"/>
  <c r="B13" i="9"/>
  <c r="B14" i="9"/>
  <c r="C7" i="9"/>
  <c r="C8" i="9"/>
  <c r="C9" i="9"/>
  <c r="B7" i="9"/>
  <c r="B8" i="9"/>
  <c r="B9" i="9"/>
  <c r="C2" i="9"/>
  <c r="C3" i="9"/>
  <c r="C4" i="9"/>
  <c r="B2" i="9"/>
  <c r="B3" i="9"/>
  <c r="B4" i="9"/>
  <c r="I2" i="8"/>
  <c r="I3" i="8"/>
  <c r="I4" i="8"/>
  <c r="H2" i="8"/>
  <c r="H3" i="8"/>
  <c r="H4" i="8"/>
  <c r="C17" i="8"/>
  <c r="C18" i="8"/>
  <c r="C19" i="8"/>
  <c r="B17" i="8"/>
  <c r="B18" i="8"/>
  <c r="B19" i="8"/>
  <c r="C12" i="8"/>
  <c r="C13" i="8"/>
  <c r="C14" i="8"/>
  <c r="B12" i="8"/>
  <c r="B13" i="8"/>
  <c r="B14" i="8"/>
  <c r="C7" i="8"/>
  <c r="C8" i="8"/>
  <c r="C9" i="8"/>
  <c r="B7" i="8"/>
  <c r="B8" i="8"/>
  <c r="B9" i="8"/>
  <c r="C2" i="8"/>
  <c r="C3" i="8"/>
  <c r="C4" i="8"/>
  <c r="B2" i="8"/>
  <c r="E2" i="8" s="1"/>
  <c r="B3" i="8"/>
  <c r="B4" i="8"/>
  <c r="I2" i="7"/>
  <c r="I3" i="7"/>
  <c r="I4" i="7"/>
  <c r="H2" i="7"/>
  <c r="H3" i="7"/>
  <c r="H4" i="7"/>
  <c r="C17" i="7"/>
  <c r="C18" i="7"/>
  <c r="C19" i="7"/>
  <c r="B17" i="7"/>
  <c r="B18" i="7"/>
  <c r="B19" i="7"/>
  <c r="C12" i="7"/>
  <c r="C13" i="7"/>
  <c r="C14" i="7"/>
  <c r="B12" i="7"/>
  <c r="B13" i="7"/>
  <c r="B14" i="7"/>
  <c r="C7" i="7"/>
  <c r="C8" i="7"/>
  <c r="C9" i="7"/>
  <c r="B7" i="7"/>
  <c r="B8" i="7"/>
  <c r="B9" i="7"/>
  <c r="C2" i="7"/>
  <c r="C3" i="7"/>
  <c r="C4" i="7"/>
  <c r="B2" i="7"/>
  <c r="B3" i="7"/>
  <c r="B4" i="7"/>
  <c r="I2" i="6"/>
  <c r="I3" i="6"/>
  <c r="I4" i="6"/>
  <c r="H2" i="6"/>
  <c r="H3" i="6"/>
  <c r="H4" i="6"/>
  <c r="C17" i="6"/>
  <c r="C18" i="6"/>
  <c r="C19" i="6"/>
  <c r="B17" i="6"/>
  <c r="B18" i="6"/>
  <c r="B19" i="6"/>
  <c r="C12" i="6"/>
  <c r="C13" i="6"/>
  <c r="C14" i="6"/>
  <c r="B12" i="6"/>
  <c r="B13" i="6"/>
  <c r="B14" i="6"/>
  <c r="C7" i="6"/>
  <c r="C8" i="6"/>
  <c r="C9" i="6"/>
  <c r="B7" i="6"/>
  <c r="B8" i="6"/>
  <c r="B9" i="6"/>
  <c r="C2" i="6"/>
  <c r="C3" i="6"/>
  <c r="C4" i="6"/>
  <c r="B2" i="6"/>
  <c r="B3" i="6"/>
  <c r="B4" i="6"/>
  <c r="I2" i="5"/>
  <c r="I3" i="5"/>
  <c r="I4" i="5"/>
  <c r="H2" i="5"/>
  <c r="H3" i="5"/>
  <c r="H4" i="5"/>
  <c r="C17" i="5"/>
  <c r="C18" i="5"/>
  <c r="C19" i="5"/>
  <c r="B17" i="5"/>
  <c r="B18" i="5"/>
  <c r="B19" i="5"/>
  <c r="C12" i="5"/>
  <c r="C13" i="5"/>
  <c r="C14" i="5"/>
  <c r="B12" i="5"/>
  <c r="B13" i="5"/>
  <c r="B14" i="5"/>
  <c r="C7" i="5"/>
  <c r="C8" i="5"/>
  <c r="C9" i="5"/>
  <c r="B7" i="5"/>
  <c r="B8" i="5"/>
  <c r="B9" i="5"/>
  <c r="C2" i="5"/>
  <c r="C3" i="5"/>
  <c r="C4" i="5"/>
  <c r="B2" i="5"/>
  <c r="B3" i="5"/>
  <c r="B4" i="5"/>
  <c r="J2" i="4"/>
  <c r="J3" i="4"/>
  <c r="J4" i="4"/>
  <c r="I2" i="4"/>
  <c r="I3" i="4"/>
  <c r="I4" i="4"/>
  <c r="H2" i="4"/>
  <c r="H3" i="4"/>
  <c r="H4" i="4"/>
  <c r="C17" i="4"/>
  <c r="C18" i="4"/>
  <c r="C19" i="4"/>
  <c r="B17" i="4"/>
  <c r="B18" i="4"/>
  <c r="B19" i="4"/>
  <c r="C12" i="4"/>
  <c r="C13" i="4"/>
  <c r="C14" i="4"/>
  <c r="B12" i="4"/>
  <c r="B13" i="4"/>
  <c r="B14" i="4"/>
  <c r="C7" i="4"/>
  <c r="C8" i="4"/>
  <c r="C9" i="4"/>
  <c r="B7" i="4"/>
  <c r="B8" i="4"/>
  <c r="B9" i="4"/>
  <c r="C2" i="4"/>
  <c r="C3" i="4"/>
  <c r="C4" i="4"/>
  <c r="B2" i="4"/>
  <c r="B3" i="4"/>
  <c r="B4" i="4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P7" i="12"/>
  <c r="P6" i="12"/>
  <c r="P5" i="12"/>
  <c r="P3" i="12"/>
  <c r="P2" i="12"/>
  <c r="P1" i="12"/>
  <c r="G24" i="12"/>
  <c r="G31" i="12"/>
  <c r="G56" i="12"/>
  <c r="G63" i="12"/>
  <c r="G88" i="12"/>
  <c r="G95" i="12"/>
  <c r="G120" i="12"/>
  <c r="G127" i="12"/>
  <c r="G152" i="12"/>
  <c r="G159" i="12"/>
  <c r="G184" i="12"/>
  <c r="G191" i="12"/>
  <c r="F3" i="12"/>
  <c r="F4" i="12"/>
  <c r="F5" i="12"/>
  <c r="F6" i="12"/>
  <c r="F7" i="12"/>
  <c r="G7" i="12" s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G39" i="12" s="1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G71" i="12" s="1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G103" i="12" s="1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G135" i="12" s="1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G167" i="12" s="1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G199" i="12" s="1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G3" i="12" s="1"/>
  <c r="C4" i="12"/>
  <c r="C5" i="12"/>
  <c r="C6" i="12"/>
  <c r="G6" i="12" s="1"/>
  <c r="C7" i="12"/>
  <c r="C8" i="12"/>
  <c r="G8" i="12" s="1"/>
  <c r="C9" i="12"/>
  <c r="G9" i="12" s="1"/>
  <c r="C10" i="12"/>
  <c r="G10" i="12" s="1"/>
  <c r="C11" i="12"/>
  <c r="G11" i="12" s="1"/>
  <c r="C12" i="12"/>
  <c r="C13" i="12"/>
  <c r="C14" i="12"/>
  <c r="G14" i="12" s="1"/>
  <c r="C15" i="12"/>
  <c r="G15" i="12" s="1"/>
  <c r="C16" i="12"/>
  <c r="G16" i="12" s="1"/>
  <c r="C17" i="12"/>
  <c r="G17" i="12" s="1"/>
  <c r="C18" i="12"/>
  <c r="G18" i="12" s="1"/>
  <c r="C19" i="12"/>
  <c r="G19" i="12" s="1"/>
  <c r="C20" i="12"/>
  <c r="C21" i="12"/>
  <c r="C22" i="12"/>
  <c r="G22" i="12" s="1"/>
  <c r="C23" i="12"/>
  <c r="G23" i="12" s="1"/>
  <c r="C24" i="12"/>
  <c r="C25" i="12"/>
  <c r="G25" i="12" s="1"/>
  <c r="C26" i="12"/>
  <c r="G26" i="12" s="1"/>
  <c r="C27" i="12"/>
  <c r="G27" i="12" s="1"/>
  <c r="C28" i="12"/>
  <c r="C29" i="12"/>
  <c r="C30" i="12"/>
  <c r="G30" i="12" s="1"/>
  <c r="C31" i="12"/>
  <c r="C32" i="12"/>
  <c r="G32" i="12" s="1"/>
  <c r="C33" i="12"/>
  <c r="G33" i="12" s="1"/>
  <c r="C34" i="12"/>
  <c r="G34" i="12" s="1"/>
  <c r="C35" i="12"/>
  <c r="G35" i="12" s="1"/>
  <c r="C36" i="12"/>
  <c r="C37" i="12"/>
  <c r="C38" i="12"/>
  <c r="G38" i="12" s="1"/>
  <c r="C39" i="12"/>
  <c r="C40" i="12"/>
  <c r="G40" i="12" s="1"/>
  <c r="C41" i="12"/>
  <c r="G41" i="12" s="1"/>
  <c r="C42" i="12"/>
  <c r="G42" i="12" s="1"/>
  <c r="C43" i="12"/>
  <c r="G43" i="12" s="1"/>
  <c r="C44" i="12"/>
  <c r="C45" i="12"/>
  <c r="C46" i="12"/>
  <c r="G46" i="12" s="1"/>
  <c r="C47" i="12"/>
  <c r="G47" i="12" s="1"/>
  <c r="C48" i="12"/>
  <c r="G48" i="12" s="1"/>
  <c r="C49" i="12"/>
  <c r="G49" i="12" s="1"/>
  <c r="C50" i="12"/>
  <c r="G50" i="12" s="1"/>
  <c r="C51" i="12"/>
  <c r="G51" i="12" s="1"/>
  <c r="C52" i="12"/>
  <c r="C53" i="12"/>
  <c r="C54" i="12"/>
  <c r="G54" i="12" s="1"/>
  <c r="C55" i="12"/>
  <c r="G55" i="12" s="1"/>
  <c r="C56" i="12"/>
  <c r="C57" i="12"/>
  <c r="G57" i="12" s="1"/>
  <c r="C58" i="12"/>
  <c r="G58" i="12" s="1"/>
  <c r="C59" i="12"/>
  <c r="G59" i="12" s="1"/>
  <c r="C60" i="12"/>
  <c r="C61" i="12"/>
  <c r="C62" i="12"/>
  <c r="G62" i="12" s="1"/>
  <c r="C63" i="12"/>
  <c r="C64" i="12"/>
  <c r="G64" i="12" s="1"/>
  <c r="C65" i="12"/>
  <c r="G65" i="12" s="1"/>
  <c r="C66" i="12"/>
  <c r="G66" i="12" s="1"/>
  <c r="C67" i="12"/>
  <c r="G67" i="12" s="1"/>
  <c r="C68" i="12"/>
  <c r="C69" i="12"/>
  <c r="C70" i="12"/>
  <c r="G70" i="12" s="1"/>
  <c r="C71" i="12"/>
  <c r="C72" i="12"/>
  <c r="G72" i="12" s="1"/>
  <c r="C73" i="12"/>
  <c r="G73" i="12" s="1"/>
  <c r="C74" i="12"/>
  <c r="G74" i="12" s="1"/>
  <c r="C75" i="12"/>
  <c r="G75" i="12" s="1"/>
  <c r="C76" i="12"/>
  <c r="C77" i="12"/>
  <c r="C78" i="12"/>
  <c r="C79" i="12"/>
  <c r="G79" i="12" s="1"/>
  <c r="C80" i="12"/>
  <c r="G80" i="12" s="1"/>
  <c r="C81" i="12"/>
  <c r="G81" i="12" s="1"/>
  <c r="C82" i="12"/>
  <c r="G82" i="12" s="1"/>
  <c r="C83" i="12"/>
  <c r="G83" i="12" s="1"/>
  <c r="C84" i="12"/>
  <c r="C85" i="12"/>
  <c r="C86" i="12"/>
  <c r="G86" i="12" s="1"/>
  <c r="C87" i="12"/>
  <c r="G87" i="12" s="1"/>
  <c r="C88" i="12"/>
  <c r="C89" i="12"/>
  <c r="G89" i="12" s="1"/>
  <c r="C90" i="12"/>
  <c r="G90" i="12" s="1"/>
  <c r="C91" i="12"/>
  <c r="G91" i="12" s="1"/>
  <c r="C92" i="12"/>
  <c r="C93" i="12"/>
  <c r="C94" i="12"/>
  <c r="G94" i="12" s="1"/>
  <c r="C95" i="12"/>
  <c r="C96" i="12"/>
  <c r="G96" i="12" s="1"/>
  <c r="C97" i="12"/>
  <c r="G97" i="12" s="1"/>
  <c r="C98" i="12"/>
  <c r="G98" i="12" s="1"/>
  <c r="C99" i="12"/>
  <c r="G99" i="12" s="1"/>
  <c r="C100" i="12"/>
  <c r="C101" i="12"/>
  <c r="C102" i="12"/>
  <c r="G102" i="12" s="1"/>
  <c r="C103" i="12"/>
  <c r="C104" i="12"/>
  <c r="G104" i="12" s="1"/>
  <c r="C105" i="12"/>
  <c r="G105" i="12" s="1"/>
  <c r="C106" i="12"/>
  <c r="G106" i="12" s="1"/>
  <c r="C107" i="12"/>
  <c r="G107" i="12" s="1"/>
  <c r="C108" i="12"/>
  <c r="C109" i="12"/>
  <c r="C110" i="12"/>
  <c r="G110" i="12" s="1"/>
  <c r="C111" i="12"/>
  <c r="G111" i="12" s="1"/>
  <c r="C112" i="12"/>
  <c r="G112" i="12" s="1"/>
  <c r="C113" i="12"/>
  <c r="G113" i="12" s="1"/>
  <c r="C114" i="12"/>
  <c r="G114" i="12" s="1"/>
  <c r="C115" i="12"/>
  <c r="G115" i="12" s="1"/>
  <c r="C116" i="12"/>
  <c r="C117" i="12"/>
  <c r="C118" i="12"/>
  <c r="C119" i="12"/>
  <c r="G119" i="12" s="1"/>
  <c r="C120" i="12"/>
  <c r="C121" i="12"/>
  <c r="G121" i="12" s="1"/>
  <c r="C122" i="12"/>
  <c r="G122" i="12" s="1"/>
  <c r="C123" i="12"/>
  <c r="G123" i="12" s="1"/>
  <c r="C124" i="12"/>
  <c r="C125" i="12"/>
  <c r="C126" i="12"/>
  <c r="G126" i="12" s="1"/>
  <c r="C127" i="12"/>
  <c r="C128" i="12"/>
  <c r="G128" i="12" s="1"/>
  <c r="C129" i="12"/>
  <c r="G129" i="12" s="1"/>
  <c r="C130" i="12"/>
  <c r="G130" i="12" s="1"/>
  <c r="C131" i="12"/>
  <c r="G131" i="12" s="1"/>
  <c r="C132" i="12"/>
  <c r="C133" i="12"/>
  <c r="C134" i="12"/>
  <c r="G134" i="12" s="1"/>
  <c r="C135" i="12"/>
  <c r="C136" i="12"/>
  <c r="G136" i="12" s="1"/>
  <c r="C137" i="12"/>
  <c r="G137" i="12" s="1"/>
  <c r="C138" i="12"/>
  <c r="G138" i="12" s="1"/>
  <c r="C139" i="12"/>
  <c r="G139" i="12" s="1"/>
  <c r="C140" i="12"/>
  <c r="C141" i="12"/>
  <c r="C142" i="12"/>
  <c r="G142" i="12" s="1"/>
  <c r="C143" i="12"/>
  <c r="G143" i="12" s="1"/>
  <c r="C144" i="12"/>
  <c r="G144" i="12" s="1"/>
  <c r="C145" i="12"/>
  <c r="G145" i="12" s="1"/>
  <c r="C146" i="12"/>
  <c r="G146" i="12" s="1"/>
  <c r="C147" i="12"/>
  <c r="G147" i="12" s="1"/>
  <c r="C148" i="12"/>
  <c r="C149" i="12"/>
  <c r="C150" i="12"/>
  <c r="G150" i="12" s="1"/>
  <c r="C151" i="12"/>
  <c r="G151" i="12" s="1"/>
  <c r="C152" i="12"/>
  <c r="C153" i="12"/>
  <c r="G153" i="12" s="1"/>
  <c r="C154" i="12"/>
  <c r="G154" i="12" s="1"/>
  <c r="C155" i="12"/>
  <c r="G155" i="12" s="1"/>
  <c r="C156" i="12"/>
  <c r="C157" i="12"/>
  <c r="C158" i="12"/>
  <c r="G158" i="12" s="1"/>
  <c r="C159" i="12"/>
  <c r="C160" i="12"/>
  <c r="G160" i="12" s="1"/>
  <c r="C161" i="12"/>
  <c r="G161" i="12" s="1"/>
  <c r="C162" i="12"/>
  <c r="G162" i="12" s="1"/>
  <c r="C163" i="12"/>
  <c r="G163" i="12" s="1"/>
  <c r="C164" i="12"/>
  <c r="C165" i="12"/>
  <c r="C166" i="12"/>
  <c r="G166" i="12" s="1"/>
  <c r="C167" i="12"/>
  <c r="C168" i="12"/>
  <c r="C169" i="12"/>
  <c r="G169" i="12" s="1"/>
  <c r="C170" i="12"/>
  <c r="G170" i="12" s="1"/>
  <c r="C171" i="12"/>
  <c r="G171" i="12" s="1"/>
  <c r="C172" i="12"/>
  <c r="C173" i="12"/>
  <c r="C174" i="12"/>
  <c r="C175" i="12"/>
  <c r="G175" i="12" s="1"/>
  <c r="C176" i="12"/>
  <c r="G176" i="12" s="1"/>
  <c r="C177" i="12"/>
  <c r="G177" i="12" s="1"/>
  <c r="C178" i="12"/>
  <c r="G178" i="12" s="1"/>
  <c r="C179" i="12"/>
  <c r="G179" i="12" s="1"/>
  <c r="C180" i="12"/>
  <c r="C181" i="12"/>
  <c r="C182" i="12"/>
  <c r="G182" i="12" s="1"/>
  <c r="C183" i="12"/>
  <c r="G183" i="12" s="1"/>
  <c r="C184" i="12"/>
  <c r="C185" i="12"/>
  <c r="G185" i="12" s="1"/>
  <c r="C186" i="12"/>
  <c r="G186" i="12" s="1"/>
  <c r="C187" i="12"/>
  <c r="G187" i="12" s="1"/>
  <c r="C188" i="12"/>
  <c r="C189" i="12"/>
  <c r="C190" i="12"/>
  <c r="G190" i="12" s="1"/>
  <c r="C191" i="12"/>
  <c r="C192" i="12"/>
  <c r="G192" i="12" s="1"/>
  <c r="C193" i="12"/>
  <c r="G193" i="12" s="1"/>
  <c r="C194" i="12"/>
  <c r="G194" i="12" s="1"/>
  <c r="C195" i="12"/>
  <c r="G195" i="12" s="1"/>
  <c r="C196" i="12"/>
  <c r="C197" i="12"/>
  <c r="C198" i="12"/>
  <c r="C199" i="12"/>
  <c r="C200" i="12"/>
  <c r="G200" i="12" s="1"/>
  <c r="C201" i="12"/>
  <c r="G201" i="12" s="1"/>
  <c r="C202" i="12"/>
  <c r="G202" i="12" s="1"/>
  <c r="C203" i="12"/>
  <c r="L22" i="12" s="1"/>
  <c r="C204" i="12"/>
  <c r="C205" i="12"/>
  <c r="C206" i="12"/>
  <c r="G206" i="12" s="1"/>
  <c r="C207" i="12"/>
  <c r="C208" i="12"/>
  <c r="G208" i="12" s="1"/>
  <c r="C209" i="12"/>
  <c r="G209" i="12" s="1"/>
  <c r="C210" i="12"/>
  <c r="C211" i="12"/>
  <c r="L26" i="12" s="1"/>
  <c r="C212" i="12"/>
  <c r="S2" i="12"/>
  <c r="P7" i="2"/>
  <c r="P3" i="2"/>
  <c r="P5" i="2"/>
  <c r="P1" i="2"/>
  <c r="P6" i="2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E19" i="11" l="1"/>
  <c r="E13" i="11"/>
  <c r="E9" i="11"/>
  <c r="E8" i="11"/>
  <c r="E7" i="11"/>
  <c r="E4" i="11"/>
  <c r="E3" i="11"/>
  <c r="E19" i="10"/>
  <c r="E18" i="10"/>
  <c r="E17" i="10"/>
  <c r="E9" i="10"/>
  <c r="E3" i="10"/>
  <c r="E19" i="9"/>
  <c r="E18" i="9"/>
  <c r="E17" i="9"/>
  <c r="E13" i="9"/>
  <c r="E4" i="9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K3" i="12" s="1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E19" i="8"/>
  <c r="E9" i="8"/>
  <c r="E3" i="8"/>
  <c r="E19" i="7"/>
  <c r="E17" i="7"/>
  <c r="E14" i="7"/>
  <c r="E13" i="7"/>
  <c r="E9" i="7"/>
  <c r="E3" i="7"/>
  <c r="E19" i="6"/>
  <c r="E17" i="6"/>
  <c r="E9" i="6"/>
  <c r="E3" i="6"/>
  <c r="E19" i="5"/>
  <c r="E13" i="5"/>
  <c r="E9" i="5"/>
  <c r="E7" i="5"/>
  <c r="E12" i="4"/>
  <c r="E8" i="4"/>
  <c r="E4" i="4"/>
  <c r="K7" i="12"/>
  <c r="M7" i="12" s="1"/>
  <c r="K20" i="12"/>
  <c r="M20" i="12" s="1"/>
  <c r="K12" i="12"/>
  <c r="M12" i="12" s="1"/>
  <c r="K19" i="12"/>
  <c r="K13" i="12"/>
  <c r="M13" i="12" s="1"/>
  <c r="K4" i="12"/>
  <c r="M4" i="12" s="1"/>
  <c r="K14" i="12"/>
  <c r="M14" i="12" s="1"/>
  <c r="K5" i="12"/>
  <c r="M5" i="12" s="1"/>
  <c r="K6" i="12"/>
  <c r="M6" i="12" s="1"/>
  <c r="K24" i="12"/>
  <c r="M24" i="12" s="1"/>
  <c r="K16" i="12"/>
  <c r="M16" i="12" s="1"/>
  <c r="K15" i="12"/>
  <c r="M15" i="12" s="1"/>
  <c r="L14" i="12"/>
  <c r="L6" i="12"/>
  <c r="G198" i="12"/>
  <c r="G174" i="12"/>
  <c r="K17" i="12" s="1"/>
  <c r="M17" i="12" s="1"/>
  <c r="G118" i="12"/>
  <c r="K11" i="12" s="1"/>
  <c r="M11" i="12" s="1"/>
  <c r="G78" i="12"/>
  <c r="K8" i="12" s="1"/>
  <c r="M8" i="12" s="1"/>
  <c r="L13" i="12"/>
  <c r="L5" i="12"/>
  <c r="G93" i="12"/>
  <c r="K9" i="12" s="1"/>
  <c r="M9" i="12" s="1"/>
  <c r="L4" i="12"/>
  <c r="L15" i="12"/>
  <c r="G212" i="12"/>
  <c r="K27" i="12" s="1"/>
  <c r="M27" i="12" s="1"/>
  <c r="G204" i="12"/>
  <c r="K23" i="12" s="1"/>
  <c r="M23" i="12" s="1"/>
  <c r="G180" i="12"/>
  <c r="K18" i="12" s="1"/>
  <c r="M18" i="12" s="1"/>
  <c r="G108" i="12"/>
  <c r="L19" i="12"/>
  <c r="L3" i="12"/>
  <c r="M3" i="12" s="1"/>
  <c r="G211" i="12"/>
  <c r="K26" i="12" s="1"/>
  <c r="M26" i="12" s="1"/>
  <c r="G203" i="12"/>
  <c r="K22" i="12" s="1"/>
  <c r="M22" i="12" s="1"/>
  <c r="G210" i="12"/>
  <c r="K25" i="12" s="1"/>
  <c r="M25" i="12" s="1"/>
  <c r="E17" i="8"/>
  <c r="D3" i="4"/>
  <c r="D18" i="4"/>
  <c r="D19" i="4"/>
  <c r="S3" i="12"/>
  <c r="T3" i="12" s="1"/>
  <c r="S3" i="2"/>
  <c r="T3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D7" i="4"/>
  <c r="D14" i="4"/>
  <c r="D9" i="4"/>
  <c r="T2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K28" i="12" l="1"/>
  <c r="M28" i="12" s="1"/>
  <c r="K10" i="12"/>
  <c r="M10" i="12" s="1"/>
  <c r="K29" i="12"/>
  <c r="M29" i="12" s="1"/>
  <c r="M19" i="12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<sst xmlns="http://schemas.openxmlformats.org/spreadsheetml/2006/main" count="5004" uniqueCount="389">
  <si>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</si>
  <si>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</si>
  <si>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</si>
  <si>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</si>
  <si>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</si>
  <si>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</si>
  <si>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</si>
  <si>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</si>
  <si>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</si>
  <si>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</si>
  <si>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</si>
  <si>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</si>
  <si>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</si>
  <si>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</si>
  <si>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</si>
  <si>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</si>
  <si>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</si>
  <si>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</si>
  <si>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</si>
  <si>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</si>
  <si>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</si>
  <si>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</si>
  <si>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</si>
  <si>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</si>
  <si>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</si>
  <si>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</si>
  <si>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</si>
  <si>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</si>
  <si>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</si>
  <si>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</si>
  <si>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</si>
  <si>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</si>
  <si>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</si>
  <si>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</si>
  <si>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</si>
  <si>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</si>
  <si>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</si>
  <si>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</si>
  <si>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</si>
  <si>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</si>
  <si>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</si>
  <si>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</si>
  <si>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</si>
  <si>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</si>
  <si>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</si>
  <si>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</si>
  <si>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</si>
  <si>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</si>
  <si>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</si>
  <si>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</si>
  <si>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</si>
  <si>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</si>
  <si>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</si>
  <si>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</si>
  <si>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</si>
  <si>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</si>
  <si>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</si>
  <si>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</si>
  <si>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</si>
  <si>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</si>
  <si>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</si>
  <si>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</si>
  <si>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</si>
  <si>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</si>
  <si>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</si>
  <si>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</si>
  <si>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</si>
  <si>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</si>
  <si>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</si>
  <si>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</si>
  <si>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</si>
  <si>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</si>
  <si>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</si>
  <si>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</si>
  <si>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</si>
  <si>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</si>
  <si>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</si>
  <si>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</si>
  <si>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</si>
  <si>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</si>
  <si>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</si>
  <si>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</si>
  <si>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</si>
  <si>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</si>
  <si>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</si>
  <si>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</si>
  <si>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</si>
  <si>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</si>
  <si>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</si>
  <si>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</si>
  <si>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</si>
  <si>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</si>
  <si>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</si>
  <si>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</si>
  <si>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</si>
  <si>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</si>
  <si>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</si>
  <si>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</si>
  <si>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</si>
  <si>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</si>
  <si>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</si>
  <si>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</si>
  <si>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</si>
  <si>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</si>
  <si>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</si>
  <si>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</si>
  <si>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</si>
  <si>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</si>
  <si>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</si>
  <si>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</si>
  <si>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</si>
  <si>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</si>
  <si>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</si>
  <si>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</si>
  <si>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</si>
  <si>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</si>
  <si>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</si>
  <si>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</si>
  <si>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</si>
  <si>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</si>
  <si>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</si>
  <si>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</si>
  <si>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</si>
  <si>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</si>
  <si>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</si>
  <si>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</si>
  <si>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</si>
  <si>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</si>
  <si>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</si>
  <si>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</si>
  <si>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</si>
  <si>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</si>
  <si>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</si>
  <si>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</si>
  <si>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</si>
  <si>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</si>
  <si>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</si>
  <si>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</si>
  <si>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</si>
  <si>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</si>
  <si>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</si>
  <si>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</si>
  <si>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</si>
  <si>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</si>
  <si>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</si>
  <si>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</si>
  <si>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</si>
  <si>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</si>
  <si>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</si>
  <si>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</si>
  <si>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</si>
  <si>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</si>
  <si>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</si>
  <si>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</si>
  <si>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</si>
  <si>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</si>
  <si>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</si>
  <si>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</si>
  <si>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</si>
  <si>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</si>
  <si>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</si>
  <si>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</si>
  <si>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</si>
  <si>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</si>
  <si>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</si>
  <si>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</si>
  <si>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</si>
  <si>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</si>
  <si>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</si>
  <si>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</si>
  <si>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</si>
  <si>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</si>
  <si>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</si>
  <si>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</si>
  <si>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</si>
  <si>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</si>
  <si>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</si>
  <si>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</si>
  <si>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setup</t>
  </si>
  <si>
    <t>97b88130-84ae-11ec-a4fe-b3fa17f32ee6</t>
  </si>
  <si>
    <t>339fd8e0-84ba-11ec-a4fe-b3fa17f32ee6</t>
  </si>
  <si>
    <t>6ba8fa30-84c6-11ec-a4fe-b3fa17f32ee6</t>
  </si>
  <si>
    <t>f7c51980-84d6-11ec-a4fe-b3fa17f32ee6</t>
  </si>
  <si>
    <t>ff109610-84ef-11ec-a4fe-b3fa17f32ee6</t>
  </si>
  <si>
    <t>00c44a70-84f9-11ec-a4fe-b3fa17f32ee6</t>
  </si>
  <si>
    <t>df1d7e00-8507-11ec-a4fe-b3fa17f32ee6</t>
  </si>
  <si>
    <t>eb9b93f0-8512-11ec-a4fe-b3fa17f32ee6</t>
  </si>
  <si>
    <t>c9710ad0-851c-11ec-a4fe-b3fa17f32ee6</t>
  </si>
  <si>
    <t>de070c80-8529-11ec-a4fe-b3fa17f32ee6</t>
  </si>
  <si>
    <t>f3ccc3b0-857a-11ec-bbd9-377f45fb9f6f</t>
  </si>
  <si>
    <t>7bad4710-8589-11ec-bbd9-377f45fb9f6f</t>
  </si>
  <si>
    <t>d7ec1080-859b-11ec-bbd9-377f45fb9f6f</t>
  </si>
  <si>
    <t>72c4de60-85a7-11ec-bbd9-377f45fb9f6f</t>
  </si>
  <si>
    <t>9e485990-85b1-11ec-bbd9-377f45fb9f6f</t>
  </si>
  <si>
    <t>2aa89ce0-85b9-11ec-bbd9-377f45fb9f6f</t>
  </si>
  <si>
    <t>e53dc3f0-85c3-11ec-bbd9-377f45fb9f6f</t>
  </si>
  <si>
    <t>9bf6a8f0-85d3-11ec-bbd9-377f45fb9f6f</t>
  </si>
  <si>
    <t>ef258450-85de-11ec-bbd9-377f45fb9f6f</t>
  </si>
  <si>
    <t>dc16a390-85ec-11ec-bbd9-377f45fb9f6f</t>
  </si>
  <si>
    <t>792e8c00-85f8-11ec-bbd9-377f45fb9f6f</t>
  </si>
  <si>
    <t>55ac7e00-8656-11ec-a4c2-d165ca8e85c0</t>
  </si>
  <si>
    <t>c3aebfa0-865e-11ec-a4c2-d165ca8e85c0</t>
  </si>
  <si>
    <t>058d8670-8666-11ec-a4c2-d165ca8e85c0</t>
  </si>
  <si>
    <t>96687840-8674-11ec-a4c2-d165ca8e85c0</t>
  </si>
  <si>
    <t>8b224970-8692-11ec-a4c2-d165ca8e85c0</t>
  </si>
  <si>
    <t>6c7e4e00-86a7-11ec-a4c2-d165ca8e85c0</t>
  </si>
  <si>
    <t>8a04e500-86b2-11ec-a4c2-d165ca8e85c0</t>
  </si>
  <si>
    <t>102e90a0-86c1-11ec-a4c2-d165ca8e85c0</t>
  </si>
  <si>
    <t>876f8920-872b-11ec-a147-63ec2db1a992</t>
  </si>
  <si>
    <t>415f84a0-8738-11ec-a147-63ec2db1a992</t>
  </si>
  <si>
    <t>1ecf82f0-8742-11ec-a147-63ec2db1a992</t>
  </si>
  <si>
    <t>08294770-874c-11ec-a147-63ec2db1a992</t>
  </si>
  <si>
    <t>bdf9cc70-8754-11ec-a147-63ec2db1a992</t>
  </si>
  <si>
    <t>94dd6100-875c-11ec-a147-63ec2db1a992</t>
  </si>
  <si>
    <t>1b989e40-876b-11ec-a147-63ec2db1a992</t>
  </si>
  <si>
    <t>180f4810-8779-11ec-a147-63ec2db1a992</t>
  </si>
  <si>
    <t>44c88420-8783-11ec-a147-63ec2db1a992</t>
  </si>
  <si>
    <t>53196930-87d9-11ec-9009-73fa0d5104d3</t>
  </si>
  <si>
    <t>c05e9b60-87ec-11ec-9f56-dd32e02eaaab</t>
  </si>
  <si>
    <t>cd3cbd90-87f5-11ec-9f56-dd32e02eaaab</t>
  </si>
  <si>
    <t>2e192f30-8801-11ec-9f56-dd32e02eaaab</t>
  </si>
  <si>
    <t>f19d16d0-8809-11ec-9f56-dd32e02eaaab</t>
  </si>
  <si>
    <t>2409f9c0-881f-11ec-9f56-dd32e02eaaab</t>
  </si>
  <si>
    <t>abf4a130-882b-11ec-9f56-dd32e02eaaab</t>
  </si>
  <si>
    <t>cb4721c0-883a-11ec-9f56-dd32e02eaaab</t>
  </si>
  <si>
    <t>fdf71740-8846-11ec-9f56-dd32e02eaaab</t>
  </si>
  <si>
    <t>09ed8270-8859-11ec-9f56-dd32e02eaaab</t>
  </si>
  <si>
    <t>4910ccc0-88a2-11ec-a97b-eb63dfd8c0e4</t>
  </si>
  <si>
    <t>a8090320-88af-11ec-a97b-eb63dfd8c0e4</t>
  </si>
  <si>
    <t>aa6e13e0-88bd-11ec-a97b-eb63dfd8c0e4</t>
  </si>
  <si>
    <t>5799e430-88c9-11ec-a97b-eb63dfd8c0e4</t>
  </si>
  <si>
    <t>393c1a80-88d3-11ec-a97b-eb63dfd8c0e4</t>
  </si>
  <si>
    <t>e0bd3f70-88e5-11ec-a97b-eb63dfd8c0e4</t>
  </si>
  <si>
    <t>6c40c510-88f2-11ec-a97b-eb63dfd8c0e4</t>
  </si>
  <si>
    <t>39e8aa30-88ff-11ec-a97b-eb63dfd8c0e4</t>
  </si>
  <si>
    <t>170e66d0-890e-11ec-a97b-eb63dfd8c0e4</t>
  </si>
  <si>
    <t>29de9970-8917-11ec-a97b-eb63dfd8c0e4</t>
  </si>
  <si>
    <t>2d1739b0-89dc-11ec-93b4-654e3380da14</t>
  </si>
  <si>
    <t>f8521e30-8a2f-11ec-83c2-6901608be166</t>
  </si>
  <si>
    <t>2b2fd310-8a3f-11ec-83c2-6901608be166</t>
  </si>
  <si>
    <t>7d546a60-8a4a-11ec-83c2-6901608be166</t>
  </si>
  <si>
    <t>7cc9ff80-8a5c-11ec-83c2-6901608be166</t>
  </si>
  <si>
    <t>e649ff40-8a62-11ec-83c2-6901608be166</t>
  </si>
  <si>
    <t>46949450-8a72-11ec-83c2-6901608be166</t>
  </si>
  <si>
    <t>931218d0-8a7b-11ec-83c2-6901608be166</t>
  </si>
  <si>
    <t>e7ab8e70-8a8b-11ec-83c2-6901608be166</t>
  </si>
  <si>
    <t>e9325150-8a92-11ec-83c2-6901608be166</t>
  </si>
  <si>
    <t>e74bef00-8a9b-11ec-83c2-6901608be166</t>
  </si>
  <si>
    <t>e1f92370-8aa9-11ec-83c2-6901608be166</t>
  </si>
  <si>
    <t>24791730-8afc-11ec-8b73-41c037553de6</t>
  </si>
  <si>
    <t>f7ac08c0-8b64-11ec-8ebd-11bb6d90ff8b</t>
  </si>
  <si>
    <t>7b0a0e10-8b6f-11ec-8ebd-11bb6d90ff8b</t>
  </si>
  <si>
    <t>78606db0-8b76-11ec-8ebd-11bb6d90ff8b</t>
  </si>
  <si>
    <t>c4e33b00-8bcf-11ec-9345-91ec0ebcbcf9</t>
  </si>
  <si>
    <t>af475480-8be2-11ec-9345-91ec0ebcbcf9</t>
  </si>
  <si>
    <t>f8e1dd50-8beb-11ec-9345-91ec0ebcbcf9</t>
  </si>
  <si>
    <t>5d5d4ad0-8bfb-11ec-9345-91ec0ebcbcf9</t>
  </si>
  <si>
    <t>a6643110-8c02-11ec-9345-91ec0ebcbcf9</t>
  </si>
  <si>
    <t>63576c60-8c0d-11ec-9345-91ec0ebcbcf9</t>
  </si>
  <si>
    <t>ae7cc4d0-8c1f-11ec-9345-91ec0ebcbcf9</t>
  </si>
  <si>
    <t>e469e380-8ca5-11ec-a3db-016466e550a0</t>
  </si>
  <si>
    <t>a956d000-8cb9-11ec-a3db-016466e550a0</t>
  </si>
  <si>
    <t>c6dcf500-8cc8-11ec-a3db-016466e550a0</t>
  </si>
  <si>
    <t>b94eeb50-8ce1-11ec-a3db-016466e550a0</t>
  </si>
  <si>
    <t>0668bd90-8cf0-11ec-a3db-016466e550a0</t>
  </si>
  <si>
    <t>18069fd0-8cfb-11ec-a3db-016466e550a0</t>
  </si>
  <si>
    <t>441b8f70-8e1f-11ec-b64f-c55dbd76e745</t>
  </si>
  <si>
    <t>22f23d20-8e3e-11ec-b64f-c55dbd76e745</t>
  </si>
  <si>
    <t>c98c1380-8e49-11ec-b64f-c55dbd76e745</t>
  </si>
  <si>
    <t>61db6240-8e53-11ec-b64f-c55dbd76e745</t>
  </si>
  <si>
    <t>a8d95190-8474-11ec-98e6-bb4b7c4abf3b</t>
  </si>
  <si>
    <t>290dfe30-8491-11ec-98e6-bb4b7c4abf3b</t>
  </si>
  <si>
    <t>9c1ece10-8499-11ec-98e6-bb4b7c4abf3b</t>
  </si>
  <si>
    <t>557ebb60-84a2-11ec-98e6-bb4b7c4abf3b</t>
  </si>
  <si>
    <t>7ea55ad0-84ac-11ec-98e6-bb4b7c4abf3b</t>
  </si>
  <si>
    <t>f03a8300-84bb-11ec-98e6-bb4b7c4abf3b</t>
  </si>
  <si>
    <t>2d54ced0-84c1-11ec-98e6-bb4b7c4abf3b</t>
  </si>
  <si>
    <t>7e71c7e0-84d1-11ec-98e6-bb4b7c4abf3b</t>
  </si>
  <si>
    <t>9a294760-84e0-11ec-98e6-bb4b7c4abf3b</t>
  </si>
  <si>
    <t>b5129e40-84eb-11ec-98e6-bb4b7c4abf3b</t>
  </si>
  <si>
    <t>8134dfb0-84f6-11ec-98e6-bb4b7c4abf3b</t>
  </si>
  <si>
    <t>32e48da0-8506-11ec-98e6-bb4b7c4abf3b</t>
  </si>
  <si>
    <t>85c86400-8516-11ec-98e6-bb4b7c4abf3b</t>
  </si>
  <si>
    <t>9a5bb880-8521-11ec-98e6-bb4b7c4abf3b</t>
  </si>
  <si>
    <t>a7825460-8535-11ec-98e6-bb4b7c4abf3b</t>
  </si>
  <si>
    <t>d56e1d00-853f-11ec-98e6-bb4b7c4abf3b</t>
  </si>
  <si>
    <t>246a0f00-8549-11ec-98e6-bb4b7c4abf3b</t>
  </si>
  <si>
    <t>c9d8c0f0-8556-11ec-98e6-bb4b7c4abf3b</t>
  </si>
  <si>
    <t>42439510-8561-11ec-98e6-bb4b7c4abf3b</t>
  </si>
  <si>
    <t>6efcf830-856b-11ec-98e6-bb4b7c4abf3b</t>
  </si>
  <si>
    <t>707e7900-8574-11ec-98e6-bb4b7c4abf3b</t>
  </si>
  <si>
    <t>85164f70-8581-11ec-98e6-bb4b7c4abf3b</t>
  </si>
  <si>
    <t>b3027b50-858d-11ec-98e6-bb4b7c4abf3b</t>
  </si>
  <si>
    <t>ab92a050-8594-11ec-98e6-bb4b7c4abf3b</t>
  </si>
  <si>
    <t>95d9f4f0-85a5-11ec-98e6-bb4b7c4abf3b</t>
  </si>
  <si>
    <t>7e5cc0c0-85b7-11ec-8918-fb5115b3dae2</t>
  </si>
  <si>
    <t>af8b3470-85c5-11ec-8918-fb5115b3dae2</t>
  </si>
  <si>
    <t>2331dee0-85d2-11ec-8918-fb5115b3dae2</t>
  </si>
  <si>
    <t>9d664f70-85dc-11ec-8918-fb5115b3dae2</t>
  </si>
  <si>
    <t>9befd7e0-85e3-11ec-8918-fb5115b3dae2</t>
  </si>
  <si>
    <t>27b4c590-85eb-11ec-8918-fb5115b3dae2</t>
  </si>
  <si>
    <t>baa7c620-85f2-11ec-8918-fb5115b3dae2</t>
  </si>
  <si>
    <t>8cc65890-85fa-11ec-8918-fb5115b3dae2</t>
  </si>
  <si>
    <t>ae28f8a0-8602-11ec-8918-fb5115b3dae2</t>
  </si>
  <si>
    <t>5c89a2a0-8612-11ec-8918-fb5115b3dae2</t>
  </si>
  <si>
    <t>0ff4ab40-8619-11ec-8918-fb5115b3dae2</t>
  </si>
  <si>
    <t>df6ea660-8627-11ec-8918-fb5115b3dae2</t>
  </si>
  <si>
    <t>bd755480-8633-11ec-8918-fb5115b3dae2</t>
  </si>
  <si>
    <t>53652f70-863d-11ec-8918-fb5115b3dae2</t>
  </si>
  <si>
    <t>29acbd00-8643-11ec-8918-fb5115b3dae2</t>
  </si>
  <si>
    <t>30dced90-8655-11ec-8918-fb5115b3dae2</t>
  </si>
  <si>
    <t>a05617c0-865d-11ec-8918-fb5115b3dae2</t>
  </si>
  <si>
    <t>7f495680-866e-11ec-8918-fb5115b3dae2</t>
  </si>
  <si>
    <t>e589cc90-867d-11ec-8918-fb5115b3dae2</t>
  </si>
  <si>
    <t>027a4140-868d-11ec-8918-fb5115b3dae2</t>
  </si>
  <si>
    <t>acff5a90-86a3-11ec-8918-fb5115b3dae2</t>
  </si>
  <si>
    <t>ec32d350-86b1-11ec-8918-fb5115b3dae2</t>
  </si>
  <si>
    <t>acbf9e30-86be-11ec-8918-fb5115b3dae2</t>
  </si>
  <si>
    <t>3b826290-86c6-11ec-8918-fb5115b3dae2</t>
  </si>
  <si>
    <t>0d084960-86cc-11ec-8918-fb5115b3dae2</t>
  </si>
  <si>
    <t>d9302260-86d1-11ec-8918-fb5115b3dae2</t>
  </si>
  <si>
    <t>67f3d120-86d9-11ec-8918-fb5115b3dae2</t>
  </si>
  <si>
    <t>65e155c0-86e2-11ec-8918-fb5115b3dae2</t>
  </si>
  <si>
    <t>a42d1cb0-86e7-11ec-8918-fb5115b3dae2</t>
  </si>
  <si>
    <t>a8ad4ca0-86f2-11ec-8918-fb5115b3dae2</t>
  </si>
  <si>
    <t>f6ccab30-8704-11ec-8918-fb5115b3dae2</t>
  </si>
  <si>
    <t>1ebdb0d0-870f-11ec-8918-fb5115b3dae2</t>
  </si>
  <si>
    <t>e244cff0-871b-11ec-8918-fb5115b3dae2</t>
  </si>
  <si>
    <t>1aed1aa0-872c-11ec-8918-fb5115b3dae2</t>
  </si>
  <si>
    <t>4fffb840-8738-11ec-8918-fb5115b3dae2</t>
  </si>
  <si>
    <t>3bc365f0-8744-11ec-8918-fb5115b3dae2</t>
  </si>
  <si>
    <t>11722400-874c-11ec-8918-fb5115b3dae2</t>
  </si>
  <si>
    <t>5bace470-8755-11ec-8918-fb5115b3dae2</t>
  </si>
  <si>
    <t>9ff07640-875c-11ec-8918-fb5115b3dae2</t>
  </si>
  <si>
    <t>0a5d7f00-876c-11ec-8918-fb5115b3dae2</t>
  </si>
  <si>
    <t>97a88160-877c-11ec-8918-fb5115b3dae2</t>
  </si>
  <si>
    <t>ee69f960-8787-11ec-8918-fb5115b3dae2</t>
  </si>
  <si>
    <t>89b0a440-8793-11ec-8918-fb5115b3dae2</t>
  </si>
  <si>
    <t>8c6737c0-879e-11ec-8918-fb5115b3dae2</t>
  </si>
  <si>
    <t>7eb69dd0-87aa-11ec-8918-fb5115b3dae2</t>
  </si>
  <si>
    <t>191f4090-87bd-11ec-8918-fb5115b3dae2</t>
  </si>
  <si>
    <t>67855b30-87c6-11ec-8918-fb5115b3dae2</t>
  </si>
  <si>
    <t>8be49970-87ce-11ec-8918-fb5115b3dae2</t>
  </si>
  <si>
    <t>fbf807d0-87d6-11ec-8918-fb5115b3dae2</t>
  </si>
  <si>
    <t>34a22740-87e7-11ec-8918-fb5115b3dae2</t>
  </si>
  <si>
    <t>d4afe200-87f0-11ec-8918-fb5115b3dae2</t>
  </si>
  <si>
    <t>6837cf90-87f8-11ec-8918-fb5115b3dae2</t>
  </si>
  <si>
    <t>88b99340-8805-11ec-8918-fb5115b3dae2</t>
  </si>
  <si>
    <t>249f3d40-8811-11ec-8918-fb5115b3dae2</t>
  </si>
  <si>
    <t>5f0e6210-881d-11ec-8918-fb5115b3dae2</t>
  </si>
  <si>
    <t>502d7390-882b-11ec-8918-fb5115b3dae2</t>
  </si>
  <si>
    <t>a0f4fdd0-8834-11ec-8918-fb5115b3dae2</t>
  </si>
  <si>
    <t>cb0372f0-8843-11ec-8918-fb5115b3dae2</t>
  </si>
  <si>
    <t>6d753560-884d-11ec-8918-fb5115b3dae2</t>
  </si>
  <si>
    <t>dcea67f0-8855-11ec-8918-fb5115b3dae2</t>
  </si>
  <si>
    <t>7cfb7e10-885f-11ec-8918-fb5115b3dae2</t>
  </si>
  <si>
    <t>a1f3ef10-8867-11ec-8918-fb5115b3dae2</t>
  </si>
  <si>
    <t>bab47280-8872-11ec-8918-fb5115b3dae2</t>
  </si>
  <si>
    <t>51d2f780-887e-11ec-8918-fb5115b3dae2</t>
  </si>
  <si>
    <t>ea21aa00-8887-11ec-8918-fb5115b3dae2</t>
  </si>
  <si>
    <t>f451e940-889b-11ec-8918-fb5115b3dae2</t>
  </si>
  <si>
    <t>f49e5760-88a2-11ec-8918-fb5115b3dae2</t>
  </si>
  <si>
    <t>4e58b220-88b0-11ec-8918-fb5115b3dae2</t>
  </si>
  <si>
    <t>288b4670-88bf-11ec-8918-fb5115b3dae2</t>
  </si>
  <si>
    <t>7a3a9470-88cf-11ec-8918-fb5115b3dae2</t>
  </si>
  <si>
    <t>752ec120-88d6-11ec-8918-fb5115b3dae2</t>
  </si>
  <si>
    <t>901000b0-88ec-11ec-8918-fb5115b3dae2</t>
  </si>
  <si>
    <t>8be40840-8902-11ec-8918-fb5115b3dae2</t>
  </si>
  <si>
    <t>0963bd20-8916-11ec-8918-fb5115b3dae2</t>
  </si>
  <si>
    <t>0bcee860-8924-11ec-8918-fb5115b3dae2</t>
  </si>
  <si>
    <t>d1b7fe40-892e-11ec-8918-fb5115b3dae2</t>
  </si>
  <si>
    <t>62943db0-893f-11ec-8918-fb5115b3dae2</t>
  </si>
  <si>
    <t>b3fbf730-8956-11ec-8918-fb5115b3dae2</t>
  </si>
  <si>
    <t>b23a41a0-8964-11ec-8918-fb5115b3dae2</t>
  </si>
  <si>
    <t>a18df3e0-8970-11ec-8918-fb5115b3dae2</t>
  </si>
  <si>
    <t>1e25a8d0-897b-11ec-8918-fb5115b3dae2</t>
  </si>
  <si>
    <t>3c8ea2d0-8981-11ec-8918-fb5115b3dae2</t>
  </si>
  <si>
    <t>3bae50c0-8988-11ec-8918-fb5115b3dae2</t>
  </si>
  <si>
    <t>0a8985c0-8995-11ec-8918-fb5115b3dae2</t>
  </si>
  <si>
    <t>52ad5ad0-89a3-11ec-8918-fb5115b3dae2</t>
  </si>
  <si>
    <t>96b0b910-89db-11ec-a1de-27abdb34b9c1</t>
  </si>
  <si>
    <t>0128d040-89e9-11ec-a1de-27abdb34b9c1</t>
  </si>
  <si>
    <t>23751ac0-89f6-11ec-a1de-27abdb34b9c1</t>
  </si>
  <si>
    <t>43f8a140-8a05-11ec-a1de-27abdb34b9c1</t>
  </si>
  <si>
    <t>7b6b12c0-8a0f-11ec-a1de-27abdb34b9c1</t>
  </si>
  <si>
    <t>782ab0a0-8a16-11ec-a1de-27abdb34b9c1</t>
  </si>
  <si>
    <t>5337f1b0-8a1e-11ec-a1de-27abdb34b9c1</t>
  </si>
  <si>
    <t>fa6ecb60-8a29-11ec-a1de-27abdb34b9c1</t>
  </si>
  <si>
    <t>eb8cb650-8a35-11ec-a1de-27abdb34b9c1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</si>
</sst>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L211" totalsRowShown="0">
  <autoFilter ref="A1:AL211" xr:uid="{00000000-0009-0000-0100-000001000000}"/>
  <tableColumns count="38">
    <tableColumn id="1" xr3:uid="{00000000-0010-0000-0000-000001000000}" name="battle" dataDxfId="267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81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Row],[ability]])+COUNTIF(Table41[loser1-ability1],Table7[[#This Row],[ability]])+COUNTIF(Table41[loser2-ability1],Table7[[#This Row],[ability]])</calculatedColumnFormula>
    </tableColumn>
    <tableColumn id="4" xr3:uid="{61A21492-49FF-4C06-A153-6F532C6C5A30}" name="wins" dataDxfId="80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</calculatedColumnFormula>
    </tableColumn>
    <tableColumn id="5" xr3:uid="{E54CF930-9561-430F-9E4C-4FBFE41AE34D}" name="battles-take-rate" dataDxfId="253">
      <calculatedColumnFormula>IF(SUM(Table7[[#This Row],[takes]]) &gt; 0,Table7[[#This Row],[takes]]/SUM(Table7[takes]),0)</calculatedColumnFormula>
    </tableColumn>
    <tableColumn id="7" xr3:uid="{FBDA8D4C-951F-4B32-AA8D-F1B4A35AC2BC}" name="take-win-rate" dataDxfId="252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51" headerRowBorderDxfId="250" tableBorderDxfId="249" totalsRowBorderDxfId="248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79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Row],[ability]])+COUNTIF(Table41[loser1-ability2],Table8[[#This Row],[ability]])+COUNTIF(Table41[loser2-ability2],Table8[[#This Row],[ability]])</calculatedColumnFormula>
    </tableColumn>
    <tableColumn id="3" xr3:uid="{80A922C6-64D8-44FE-96CB-B7E1F6FDC03C}" name="wins" dataDxfId="78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</calculatedColumnFormula>
    </tableColumn>
    <tableColumn id="4" xr3:uid="{554161FF-0726-4138-B76E-C5C63F8E633A}" name="battles-take-rate" dataDxfId="247">
      <calculatedColumnFormula>IF(SUM(Table8[[#This Row],[takes]]) &gt; 0,Table8[[#This Row],[takes]]/SUM(Table8[takes]),0)</calculatedColumnFormula>
    </tableColumn>
    <tableColumn id="5" xr3:uid="{EBDCF172-80BC-41F1-9D53-618ADC3547F0}" name="take-win-rate" dataDxfId="246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45" headerRowBorderDxfId="244" tableBorderDxfId="243" totalsRowBorderDxfId="242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77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Row],[ability]])+COUNTIF(Table41[loser1-ability3],Table9[[#This Row],[ability]])+COUNTIF(Table41[loser2-ability3],Table9[[#This Row],[ability]])</calculatedColumnFormula>
    </tableColumn>
    <tableColumn id="3" xr3:uid="{3EE75CB9-F097-4DDD-B43D-5E1FA49D5DA7}" name="wins" dataDxfId="76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</calculatedColumnFormula>
    </tableColumn>
    <tableColumn id="4" xr3:uid="{4386EDC2-3695-4FDE-BF81-4F581D693BFE}" name="battles-take-rate" dataDxfId="241">
      <calculatedColumnFormula>IF(SUM(Table9[[#This Row],[takes]]) &gt; 0,Table9[[#This Row],[takes]]/SUM(Table9[takes]),0)</calculatedColumnFormula>
    </tableColumn>
    <tableColumn id="5" xr3:uid="{2DDAA65F-690D-446E-8E9B-ACECABF193A6}" name="take-win-rate" dataDxfId="240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39" headerRowBorderDxfId="238" tableBorderDxfId="237" totalsRowBorderDxfId="236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75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Row],[ability]])+COUNTIF(Table41[loser1-ability4],Table10[[#This Row],[ability]])+COUNTIF(Table41[loser2-ability4],Table10[[#This Row],[ability]])</calculatedColumnFormula>
    </tableColumn>
    <tableColumn id="3" xr3:uid="{FCDACB04-C3C9-4451-9344-563AAD645EE3}" name="wins" dataDxfId="74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</calculatedColumnFormula>
    </tableColumn>
    <tableColumn id="4" xr3:uid="{A43A8590-7A57-4069-B1B8-09F7A5FC26AC}" name="battles-take-rate" dataDxfId="235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34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73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Row],[level]])+COUNTIFS(Table41[loser1],"paragon",Table41[loser1-pw],Table42[[#This Row],[level]])+COUNTIFS(Table41[loser2],"paragon",Table41[loser2-pw],Table42[[#This Row],[level]])</calculatedColumnFormula>
    </tableColumn>
    <tableColumn id="3" xr3:uid="{F4CFC04E-00E1-447E-954B-909DEBE33E7C}" name="shield" dataDxfId="72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Row],[level]])+COUNTIFS(Table41[loser1],"paragon",Table41[loser1-sw],Table42[[#This Row],[level]])+COUNTIFS(Table41[loser2],"paragon",Table41[loser2-sw],Table42[[#This Row],[level]])</calculatedColumnFormula>
    </tableColumn>
    <tableColumn id="4" xr3:uid="{3051F8DD-C458-45A9-A22A-CA5DF4CE7313}" name="chestpiece" dataDxfId="71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Row],[level]])+COUNTIFS(Table41[loser1],"paragon",Table41[loser1-cp],Table42[[#This Row],[level]])+COUNTIFS(Table41[loser2],"paragon",Table41[loser2-cp],Table42[[#This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70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Row],[ability]])+COUNTIF(Table41[loser1-ability1],Table712[[#This Row],[ability]])+COUNTIF(Table41[loser2-ability1],Table712[[#This Row],[ability]])</calculatedColumnFormula>
    </tableColumn>
    <tableColumn id="4" xr3:uid="{EA007BCF-FE0D-472D-89CC-3B157C4AB07B}" name="wins" dataDxfId="69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</calculatedColumnFormula>
    </tableColumn>
    <tableColumn id="5" xr3:uid="{A94185BE-9816-474C-8973-0A54D8FEF710}" name="battles-take-rate" dataDxfId="233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32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31" headerRowBorderDxfId="230" tableBorderDxfId="229" totalsRowBorderDxfId="228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68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Row],[ability]])+COUNTIF(Table41[loser1-ability2],Table813[[#This Row],[ability]])+COUNTIF(Table41[loser2-ability2],Table813[[#This Row],[ability]])</calculatedColumnFormula>
    </tableColumn>
    <tableColumn id="3" xr3:uid="{629F1216-A487-4A9D-AFED-6FA41B8F696C}" name="wins" dataDxfId="67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</calculatedColumnFormula>
    </tableColumn>
    <tableColumn id="4" xr3:uid="{888D233F-C4EE-4508-B89C-814A73B5F64E}" name="battles-take-rate" dataDxfId="227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226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225" headerRowBorderDxfId="224" tableBorderDxfId="223" totalsRowBorderDxfId="222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66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Row],[ability]])+COUNTIF(Table41[loser1-ability3],Table914[[#This Row],[ability]])+COUNTIF(Table41[loser2-ability3],Table914[[#This Row],[ability]])</calculatedColumnFormula>
    </tableColumn>
    <tableColumn id="3" xr3:uid="{68B3DF49-8FAA-4070-8551-E37FF5989C82}" name="wins" dataDxfId="65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</calculatedColumnFormula>
    </tableColumn>
    <tableColumn id="4" xr3:uid="{A958FBA6-455E-46B1-8DB1-343255FAB02D}" name="battles-take-rate" dataDxfId="221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220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219" headerRowBorderDxfId="218" tableBorderDxfId="217" totalsRowBorderDxfId="216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64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Row],[ability]])+COUNTIF(Table41[loser1-ability4],Table1015[[#This Row],[ability]])+COUNTIF(Table41[loser2-ability4],Table1015[[#This Row],[ability]])</calculatedColumnFormula>
    </tableColumn>
    <tableColumn id="3" xr3:uid="{617EE036-454C-4F13-ADEA-8CF13330DC75}" name="wins" dataDxfId="63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</calculatedColumnFormula>
    </tableColumn>
    <tableColumn id="4" xr3:uid="{071CD302-9515-46E0-BB4A-71CA32876586}" name="battles-take-rate" dataDxfId="215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214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62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Row],[level]])+COUNTIFS(Table41[loser1],"highlander",Table41[loser1-pw],Table4244[[#This Row],[level]])+COUNTIFS(Table41[loser2],"highlander",Table41[loser2-pw],Table4244[[#This Row],[level]])</calculatedColumnFormula>
    </tableColumn>
    <tableColumn id="4" xr3:uid="{8A6A5E6F-AE8E-44FA-B627-36E455AE03F2}" name="chestpiece" dataDxfId="61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Row],[level]])+COUNTIFS(Table41[loser1],"highlander",Table41[loser1-cp],Table4244[[#This Row],[level]])+COUNTIFS(Table41[loser2],"highlander",Table41[loser2-cp],Table4244[[#This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6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5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4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60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Row],[ability]])+COUNTIF(Table41[loser1-ability1],Table71216[[#This Row],[ability]])+COUNTIF(Table41[loser2-ability1],Table71216[[#This Row],[ability]])</calculatedColumnFormula>
    </tableColumn>
    <tableColumn id="4" xr3:uid="{4AF4CA96-9568-456F-83E4-4C45299A4F4C}" name="wins" dataDxfId="59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</calculatedColumnFormula>
    </tableColumn>
    <tableColumn id="5" xr3:uid="{FC42A0B5-886A-41F6-9E7D-9675E817474A}" name="battles-take-rate" dataDxfId="213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212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211" headerRowBorderDxfId="210" tableBorderDxfId="209" totalsRowBorderDxfId="208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58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Row],[ability]])+COUNTIF(Table41[loser1-ability2],Table81317[[#This Row],[ability]])+COUNTIF(Table41[loser2-ability2],Table81317[[#This Row],[ability]])</calculatedColumnFormula>
    </tableColumn>
    <tableColumn id="3" xr3:uid="{D9B285F7-8194-4926-BDE5-97EA47B86640}" name="wins" dataDxfId="57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</calculatedColumnFormula>
    </tableColumn>
    <tableColumn id="4" xr3:uid="{B6E2E229-9691-4B70-99E3-659A3042B811}" name="battles-take-rate" dataDxfId="207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206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205" headerRowBorderDxfId="204" tableBorderDxfId="203" totalsRowBorderDxfId="202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56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Row],[ability]])+COUNTIF(Table41[loser1-ability3],Table91418[[#This Row],[ability]])+COUNTIF(Table41[loser2-ability3],Table91418[[#This Row],[ability]])</calculatedColumnFormula>
    </tableColumn>
    <tableColumn id="3" xr3:uid="{49FD1C31-19AC-47C4-A9E0-4010FDBC5652}" name="wins" dataDxfId="55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</calculatedColumnFormula>
    </tableColumn>
    <tableColumn id="4" xr3:uid="{867096AF-A5E7-4152-BAFF-F69057ACF877}" name="battles-take-rate" dataDxfId="201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200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99" headerRowBorderDxfId="198" tableBorderDxfId="197" totalsRowBorderDxfId="196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54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Row],[ability]])+COUNTIF(Table41[loser1-ability4],Table101519[[#This Row],[ability]])+COUNTIF(Table41[loser2-ability4],Table101519[[#This Row],[ability]])</calculatedColumnFormula>
    </tableColumn>
    <tableColumn id="3" xr3:uid="{368187D4-DE5D-4EDF-97AE-66B18BD7AD1E}" name="wins" dataDxfId="53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</calculatedColumnFormula>
    </tableColumn>
    <tableColumn id="4" xr3:uid="{2E0ED5D0-CAAA-4F70-987D-37A42F4D6130}" name="battles-take-rate" dataDxfId="195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94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52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Row],[level]])+COUNTIFS(Table41[loser1],"druid",Table41[loser1-pw],Table424445[[#This Row],[level]])+COUNTIFS(Table41[loser2],"druid",Table41[loser2-pw],Table424445[[#This Row],[level]])</calculatedColumnFormula>
    </tableColumn>
    <tableColumn id="4" xr3:uid="{B17AE47C-1BD4-43EA-85FD-2FC30E8D3E40}" name="chestpiece" dataDxfId="51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Row],[level]])+COUNTIFS(Table41[loser1],"druid",Table41[loser1-cp],Table424445[[#This Row],[level]])+COUNTIFS(Table41[loser2],"druid",Table41[loser2-cp],Table424445[[#This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50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Row],[ability]])+COUNTIF(Table41[loser1-ability1],Table7121620[[#This Row],[ability]])+COUNTIF(Table41[loser2-ability1],Table7121620[[#This Row],[ability]])</calculatedColumnFormula>
    </tableColumn>
    <tableColumn id="4" xr3:uid="{AA391A5E-572B-4FEE-B4CC-C0571AFE83E4}" name="wins" dataDxfId="49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</calculatedColumnFormula>
    </tableColumn>
    <tableColumn id="5" xr3:uid="{D3594B7B-050C-4CBA-AB69-2394167CD43A}" name="battles-take-rate" dataDxfId="193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92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91" headerRowBorderDxfId="190" tableBorderDxfId="189" totalsRowBorderDxfId="188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48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Row],[ability]])+COUNTIF(Table41[loser1-ability2],Table8131721[[#This Row],[ability]])+COUNTIF(Table41[loser2-ability2],Table8131721[[#This Row],[ability]])</calculatedColumnFormula>
    </tableColumn>
    <tableColumn id="3" xr3:uid="{06612C30-7551-41BA-A083-E4CAC40CB231}" name="wins" dataDxfId="47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</calculatedColumnFormula>
    </tableColumn>
    <tableColumn id="4" xr3:uid="{05EF1625-5B8F-4B06-88FA-F58F9D40B313}" name="battles-take-rate" dataDxfId="187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86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85" headerRowBorderDxfId="184" tableBorderDxfId="183" totalsRowBorderDxfId="182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46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Row],[ability]])+COUNTIF(Table41[loser1-ability3],Table9141822[[#This Row],[ability]])+COUNTIF(Table41[loser2-ability3],Table9141822[[#This Row],[ability]])</calculatedColumnFormula>
    </tableColumn>
    <tableColumn id="3" xr3:uid="{23693642-362A-4C6D-8F18-C6369D3B07DB}" name="wins" dataDxfId="45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</calculatedColumnFormula>
    </tableColumn>
    <tableColumn id="4" xr3:uid="{8C01C44A-1CF7-4BBD-99BD-DD11E1D77AF8}" name="battles-take-rate" dataDxfId="181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80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79" headerRowBorderDxfId="178" tableBorderDxfId="177" totalsRowBorderDxfId="176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44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Row],[ability]])+COUNTIF(Table41[loser1-ability4],Table10151923[[#This Row],[ability]])+COUNTIF(Table41[loser2-ability4],Table10151923[[#This Row],[ability]])</calculatedColumnFormula>
    </tableColumn>
    <tableColumn id="3" xr3:uid="{27A65A05-A41D-483E-9CCB-6C628E62DA4D}" name="wins" dataDxfId="43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</calculatedColumnFormula>
    </tableColumn>
    <tableColumn id="4" xr3:uid="{54B9857B-4192-4097-8EFB-9090025A0BBD}" name="battles-take-rate" dataDxfId="175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74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42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Row],[level]])+COUNTIFS(Table41[loser1],"oracle",Table41[loser1-pw],Table42444546[[#This Row],[level]])+COUNTIFS(Table41[loser2],"oracle",Table41[loser2-pw],Table42444546[[#This Row],[level]])</calculatedColumnFormula>
    </tableColumn>
    <tableColumn id="4" xr3:uid="{E921D906-7EC6-4F62-A3CA-F43003A44E6C}" name="chestpiece" dataDxfId="41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Row],[level]])+COUNTIFS(Table41[loser1],"oracle",Table41[loser1-cp],Table42444546[[#This Row],[level]])+COUNTIFS(Table41[loser2],"oracle",Table41[loser2-cp],Table42444546[[#This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63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62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61" totalsRowDxfId="260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40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Row],[ability]])+COUNTIF(Table41[loser1-ability1],Table712162024[[#This Row],[ability]])+COUNTIF(Table41[loser2-ability1],Table712162024[[#This Row],[ability]])</calculatedColumnFormula>
    </tableColumn>
    <tableColumn id="4" xr3:uid="{2FD6D6E4-4E69-4713-82DC-E394DB2C118D}" name="wins" dataDxfId="39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</calculatedColumnFormula>
    </tableColumn>
    <tableColumn id="5" xr3:uid="{FC57E2CC-1D8A-40E1-A327-E095A60A4FCE}" name="battles-take-rate" dataDxfId="173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72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71" headerRowBorderDxfId="170" tableBorderDxfId="169" totalsRowBorderDxfId="168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38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Row],[ability]])+COUNTIF(Table41[loser1-ability2],Table813172125[[#This Row],[ability]])+COUNTIF(Table41[loser2-ability2],Table813172125[[#This Row],[ability]])</calculatedColumnFormula>
    </tableColumn>
    <tableColumn id="3" xr3:uid="{FED5F9C8-067D-425E-9B3C-7D9535407B89}" name="wins" dataDxfId="37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</calculatedColumnFormula>
    </tableColumn>
    <tableColumn id="4" xr3:uid="{48CA24A6-6BB3-434B-9BD2-1820E681DD33}" name="battles-take-rate" dataDxfId="167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66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65" headerRowBorderDxfId="164" tableBorderDxfId="163" totalsRowBorderDxfId="162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36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Row],[ability]])+COUNTIF(Table41[loser1-ability3],Table914182226[[#This Row],[ability]])+COUNTIF(Table41[loser2-ability3],Table914182226[[#This Row],[ability]])</calculatedColumnFormula>
    </tableColumn>
    <tableColumn id="3" xr3:uid="{614792BB-2338-4FD5-BE31-8E554FBFED07}" name="wins" dataDxfId="35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</calculatedColumnFormula>
    </tableColumn>
    <tableColumn id="4" xr3:uid="{1344C14D-2E40-4EA1-97DB-49C01B4C1938}" name="battles-take-rate" dataDxfId="161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60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59" headerRowBorderDxfId="158" tableBorderDxfId="157" totalsRowBorderDxfId="156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34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Row],[ability]])+COUNTIF(Table41[loser1-ability4],Table1015192327[[#This Row],[ability]])+COUNTIF(Table41[loser2-ability4],Table1015192327[[#This Row],[ability]])</calculatedColumnFormula>
    </tableColumn>
    <tableColumn id="3" xr3:uid="{D9BD41BC-8E58-42E6-8503-2F895F3D0727}" name="wins" dataDxfId="33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</calculatedColumnFormula>
    </tableColumn>
    <tableColumn id="4" xr3:uid="{075A0B87-6347-45C9-B6A0-EA7734105E88}" name="battles-take-rate" dataDxfId="155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154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32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Row],[level]])+COUNTIFS(Table41[loser1],"avatar",Table41[loser1-pw],Table4244454647[[#This Row],[level]])+COUNTIFS(Table41[loser2],"avatar",Table41[loser2-pw],Table4244454647[[#This Row],[level]])</calculatedColumnFormula>
    </tableColumn>
    <tableColumn id="4" xr3:uid="{1F483E18-8E8A-4017-933A-2047B6051747}" name="chestpiece" dataDxfId="31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Row],[level]])+COUNTIFS(Table41[loser1],"avatar",Table41[loser1-cp],Table4244454647[[#This Row],[level]])+COUNTIFS(Table41[loser2],"avatar",Table41[loser2-cp],Table4244454647[[#This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30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Row],[ability]])+COUNTIF(Table41[loser1-ability1],Table71216202428[[#This Row],[ability]])+COUNTIF(Table41[loser2-ability1],Table71216202428[[#This Row],[ability]])</calculatedColumnFormula>
    </tableColumn>
    <tableColumn id="4" xr3:uid="{7734B599-AD91-4AF1-94BD-25C6F01A2721}" name="wins" dataDxfId="29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</calculatedColumnFormula>
    </tableColumn>
    <tableColumn id="5" xr3:uid="{EB6C365C-30BD-489D-ACDA-2DFFAA97A7B3}" name="battles-take-rate" dataDxfId="153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152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151" headerRowBorderDxfId="150" tableBorderDxfId="149" totalsRowBorderDxfId="148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28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Row],[ability]])+COUNTIF(Table41[loser1-ability2],Table81317212529[[#This Row],[ability]])+COUNTIF(Table41[loser2-ability2],Table81317212529[[#This Row],[ability]])</calculatedColumnFormula>
    </tableColumn>
    <tableColumn id="3" xr3:uid="{4EB2C16A-BA90-4A32-98E2-0966B41F2B86}" name="wins" dataDxfId="27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</calculatedColumnFormula>
    </tableColumn>
    <tableColumn id="4" xr3:uid="{5B80BFEE-E552-4BE3-A377-30DBBA95ED00}" name="battles-take-rate" dataDxfId="147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146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145" headerRowBorderDxfId="144" tableBorderDxfId="143" totalsRowBorderDxfId="142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26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Row],[ability]])+COUNTIF(Table41[loser1-ability3],Table91418222630[[#This Row],[ability]])+COUNTIF(Table41[loser2-ability3],Table91418222630[[#This Row],[ability]])</calculatedColumnFormula>
    </tableColumn>
    <tableColumn id="3" xr3:uid="{020771E5-BB3C-4C38-BFA4-97040BB6F8DE}" name="wins" dataDxfId="25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</calculatedColumnFormula>
    </tableColumn>
    <tableColumn id="4" xr3:uid="{8246FBDC-E50E-45EA-B094-12224214E30C}" name="battles-take-rate" dataDxfId="141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140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139" headerRowBorderDxfId="138" tableBorderDxfId="137" totalsRowBorderDxfId="136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24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Row],[ability]])+COUNTIF(Table41[loser1-ability4],Table101519232731[[#This Row],[ability]])+COUNTIF(Table41[loser2-ability4],Table101519232731[[#This Row],[ability]])</calculatedColumnFormula>
    </tableColumn>
    <tableColumn id="3" xr3:uid="{635995F5-252B-45DC-B96B-670DFA7F3E40}" name="wins" dataDxfId="23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</calculatedColumnFormula>
    </tableColumn>
    <tableColumn id="4" xr3:uid="{C1A581E6-0681-4F96-9A06-F17E70822A27}" name="battles-take-rate" dataDxfId="135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134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22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Row],[level]])+COUNTIFS(Table41[loser1],"shadow",Table41[loser1-pw],Table424445464748[[#This Row],[level]])+COUNTIFS(Table41[loser2],"shadow",Table41[loser2-pw],Table424445464748[[#This Row],[level]])</calculatedColumnFormula>
    </tableColumn>
    <tableColumn id="4" xr3:uid="{D575E23E-2C5C-4364-9276-FED9F1DC2C52}" name="chestpiece" dataDxfId="21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Row],[level]])+COUNTIFS(Table41[loser1],"shadow",Table41[loser1-cp],Table424445464748[[#This Row],[level]])+COUNTIFS(Table41[loser2],"shadow",Table41[loser2-cp],Table424445464748[[#This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3" totalsRowShown="0">
  <autoFilter ref="R1:T3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9">
      <calculatedColumnFormula>Table6[[#This Row],[Think Time]]*$P$6/1000/60</calculatedColumnFormula>
    </tableColumn>
    <tableColumn id="3" xr3:uid="{9F104377-929D-4CA1-8022-5D02C13680D6}" name="Estimated Full Run Time (hours)" dataDxfId="258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20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Row],[ability]])+COUNTIF(Table41[loser1-ability1],Table7121620242832[[#This Row],[ability]])+COUNTIF(Table41[loser2-ability1],Table7121620242832[[#This Row],[ability]])</calculatedColumnFormula>
    </tableColumn>
    <tableColumn id="4" xr3:uid="{7ADEC841-AD50-43F9-8690-360B475CF8BE}" name="wins" dataDxfId="19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</calculatedColumnFormula>
    </tableColumn>
    <tableColumn id="5" xr3:uid="{5F5D36E3-C252-4FDD-8F2A-EB8ACE45BFFB}" name="battles-take-rate" dataDxfId="133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132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131" headerRowBorderDxfId="130" tableBorderDxfId="129" totalsRowBorderDxfId="128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18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Row],[ability]])+COUNTIF(Table41[loser1-ability2],Table8131721252933[[#This Row],[ability]])+COUNTIF(Table41[loser2-ability2],Table8131721252933[[#This Row],[ability]])</calculatedColumnFormula>
    </tableColumn>
    <tableColumn id="3" xr3:uid="{2E60A39F-6EAF-4AD0-A4E8-0191778971B9}" name="wins" dataDxfId="17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</calculatedColumnFormula>
    </tableColumn>
    <tableColumn id="4" xr3:uid="{E0075A4B-AEEA-431C-ACC8-5783B6613B01}" name="battles-take-rate" dataDxfId="127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126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125" headerRowBorderDxfId="124" tableBorderDxfId="123" totalsRowBorderDxfId="122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16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Row],[ability]])+COUNTIF(Table41[loser1-ability3],Table9141822263034[[#This Row],[ability]])+COUNTIF(Table41[loser2-ability3],Table9141822263034[[#This Row],[ability]])</calculatedColumnFormula>
    </tableColumn>
    <tableColumn id="3" xr3:uid="{5819056E-9672-4D70-9BDD-FC7203231C89}" name="wins" dataDxfId="15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</calculatedColumnFormula>
    </tableColumn>
    <tableColumn id="4" xr3:uid="{157D9699-1B48-4EC3-B510-852D9FD33170}" name="battles-take-rate" dataDxfId="121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120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119" headerRowBorderDxfId="118" tableBorderDxfId="117" totalsRowBorderDxfId="116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14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Row],[ability]])+COUNTIF(Table41[loser1-ability4],Table10151923273135[[#This Row],[ability]])+COUNTIF(Table41[loser2-ability4],Table10151923273135[[#This Row],[ability]])</calculatedColumnFormula>
    </tableColumn>
    <tableColumn id="3" xr3:uid="{3BAA5B2E-190A-400B-8854-BA9FD156788A}" name="wins" dataDxfId="13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</calculatedColumnFormula>
    </tableColumn>
    <tableColumn id="4" xr3:uid="{6799D6E7-DA8F-425B-B7F1-A98E30323F53}" name="battles-take-rate" dataDxfId="115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114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12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Row],[level]])+COUNTIFS(Table41[loser1],"lightbringer",Table41[loser1-pw],Table42444546474849[[#This Row],[level]])+COUNTIFS(Table41[loser2],"lightbringer",Table41[loser2-pw],Table42444546474849[[#This Row],[level]])</calculatedColumnFormula>
    </tableColumn>
    <tableColumn id="4" xr3:uid="{F0BB8FA1-DB94-41D7-8821-CC33E132D173}" name="chestpiece" dataDxfId="11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Row],[level]])+COUNTIFS(Table41[loser1],"lightbringer",Table41[loser1-cp],Table42444546474849[[#This Row],[level]])+COUNTIFS(Table41[loser2],"lightbringer",Table41[loser2-cp],Table42444546474849[[#This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10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Row],[ability]])+COUNTIF(Table41[loser1-ability1],Table712162024283236[[#This Row],[ability]])+COUNTIF(Table41[loser2-ability1],Table712162024283236[[#This Row],[ability]])</calculatedColumnFormula>
    </tableColumn>
    <tableColumn id="4" xr3:uid="{789DFF79-4E8A-4455-9F11-868C053D7987}" name="wins" dataDxfId="9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</calculatedColumnFormula>
    </tableColumn>
    <tableColumn id="5" xr3:uid="{F1C8A607-C20A-45DA-9600-9CB0A33E8E2F}" name="battles-take-rate" dataDxfId="113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112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111" headerRowBorderDxfId="110" tableBorderDxfId="109" totalsRowBorderDxfId="108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8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Row],[ability]])+COUNTIF(Table41[loser1-ability2],Table813172125293337[[#This Row],[ability]])+COUNTIF(Table41[loser2-ability2],Table813172125293337[[#This Row],[ability]])</calculatedColumnFormula>
    </tableColumn>
    <tableColumn id="3" xr3:uid="{CB736A48-B13B-4B9C-8F34-EE02E1C41F6A}" name="wins" dataDxfId="7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</calculatedColumnFormula>
    </tableColumn>
    <tableColumn id="4" xr3:uid="{7B7C8B4B-CC34-4704-AB97-C84815D668EF}" name="battles-take-rate" dataDxfId="107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106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105" headerRowBorderDxfId="104" tableBorderDxfId="103" totalsRowBorderDxfId="102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6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Row],[ability]])+COUNTIF(Table41[loser1-ability3],Table914182226303438[[#This Row],[ability]])+COUNTIF(Table41[loser2-ability3],Table914182226303438[[#This Row],[ability]])</calculatedColumnFormula>
    </tableColumn>
    <tableColumn id="3" xr3:uid="{4B46F025-9564-43E2-8C60-72D0340A7006}" name="wins" dataDxfId="5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</calculatedColumnFormula>
    </tableColumn>
    <tableColumn id="4" xr3:uid="{81BA3B73-94C1-44D2-A568-4D75E2308314}" name="battles-take-rate" dataDxfId="101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00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99" headerRowBorderDxfId="98" tableBorderDxfId="97" totalsRowBorderDxfId="96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4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Row],[ability]])+COUNTIF(Table41[loser1-ability4],Table1015192327313539[[#This Row],[ability]])+COUNTIF(Table41[loser2-ability4],Table1015192327313539[[#This Row],[ability]])</calculatedColumnFormula>
    </tableColumn>
    <tableColumn id="3" xr3:uid="{7A79D551-0723-4B22-8B7F-DE20E9FA2C70}" name="wins" dataDxfId="3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</calculatedColumnFormula>
    </tableColumn>
    <tableColumn id="4" xr3:uid="{8FD45B06-430F-453A-B143-E8B554BB65D6}" name="battles-take-rate" dataDxfId="95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94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2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Row],[level]])+COUNTIFS(Table41[loser1],"avenger",Table41[loser1-pw],Table4250[[#This Row],[level]])+COUNTIFS(Table41[loser2],"avenger",Table41[loser2-pw],Table4250[[#This Row],[level]])</calculatedColumnFormula>
    </tableColumn>
    <tableColumn id="3" xr3:uid="{18B9760F-1156-4C5E-B23A-07BF460F3151}" name="blade" dataDxfId="1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Row],[level]])+COUNTIFS(Table41[loser1],"avenger",Table41[loser1-sw],Table4250[[#This Row],[level]])+COUNTIFS(Table41[loser2],"avenger",Table41[loser2-sw],Table4250[[#This Row],[level]])</calculatedColumnFormula>
    </tableColumn>
    <tableColumn id="4" xr3:uid="{9CCE91F8-70DC-4A87-8D5C-1503F44DE864}" name="chestpiece" dataDxfId="0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Row],[level]])+COUNTIFS(Table41[loser1],"avenger",Table41[loser1-cp],Table4250[[#This Row],[level]])+COUNTIFS(Table41[loser2],"avenger",Table41[loser2-cp],Table4250[[#This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Table41" displayName="Table41" ref="A1:AL8" totalsRowShown="0">
  <autoFilter ref="A1:AL8" xr:uid="{5F3CD27D-C76E-4541-9BB9-71DED850FA45}"/>
  <tableColumns count="38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  <tableColumn id="37" xr3:uid="{CD34A373-5AD1-4CB4-90A8-09A3AC566534}" name="think-time"/>
    <tableColumn id="38" xr3:uid="{30D5AEC2-3D45-4C2F-A3E3-34665A5B554C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93">
      <calculatedColumnFormula>COUNTIFS(Table41[winner1],Таблица26[[#This Row],[hero-1]],Table41[winner2],Таблица26[[#This Row],[hero-2]],Table41[loser1],Таблица26[[#This Row],[hero-3]],Table41[loser2],Таблица26[[#This Row],[hero-4]])</calculatedColumnFormula>
    </tableColumn>
    <tableColumn id="4" xr3:uid="{A747E94C-1831-4FC0-B7A3-D05F870B8966}" name="hero-3" dataDxfId="257"/>
    <tableColumn id="5" xr3:uid="{128C557E-8342-4183-B44E-301E27402F84}" name="hero-4"/>
    <tableColumn id="7" xr3:uid="{AAC6C4FD-799F-4646-B17E-E24AA4D9541B}" name="team-2-win" dataDxfId="92">
      <calculatedColumnFormula>COUNTIFS(Table41[winner1],Таблица26[[#This Row],[hero-3]],Table41[winner2],Таблица26[[#This Row],[hero-4]],Table41[loser1],Таблица26[[#This Row],[hero-1]],Table41[loser2],Таблица26[[#This Row],[hero-2]])</calculatedColumnFormula>
    </tableColumn>
    <tableColumn id="11" xr3:uid="{C8C96B24-B321-4ADB-ABA1-C0FF91014439}" name="battles" dataDxfId="91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90">
      <calculatedColumnFormula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calculatedColumnFormula>
    </tableColumn>
    <tableColumn id="7" xr3:uid="{BEC1694F-5B04-4A72-894C-ED1227DECC95}" name="wins" totalsRowFunction="count" dataDxfId="85">
      <calculatedColumnFormula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calculatedColumnFormula>
    </tableColumn>
    <tableColumn id="3" xr3:uid="{87DE653F-8EF1-405F-B4A7-479CD7C5DD97}" name="win-rate" dataDxfId="84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R1:T3" totalsRowShown="0">
  <autoFilter ref="R1:T3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56">
      <calculatedColumnFormula>Table641[[#This Row],[Think Time]]*$P$6/1000/60</calculatedColumnFormula>
    </tableColumn>
    <tableColumn id="3" xr3:uid="{0FA5B76A-E646-4973-9E9A-8A991294D912}" name="Estimated Full Run Time (hours)" dataDxfId="255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83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Row],[hero]])+COUNTIF(Table41[loser1],Table4[[#This Row],[hero]])+COUNTIF(Table41[loser2],Table4[[#This Row],[hero]])</calculatedColumnFormula>
    </tableColumn>
    <tableColumn id="3" xr3:uid="{907E2C9A-88EE-4007-82F2-9E1679E4E1E8}" name="wins" dataDxfId="82">
      <calculatedColumnFormula>COUNTIF(Таблица1[winner1],Table4[[#This Row],[hero]])+COUNTIF(Таблица1[winner2],Table4[[#This Row],[hero]])+COUNTIF(Table41[winner1],Table4[[#This Row],[hero]])+COUNTIF(Table41[winner2],Table4[[#This Row],[hero]])</calculatedColumnFormula>
    </tableColumn>
    <tableColumn id="4" xr3:uid="{6F2DCA26-2AD4-4FD6-9D9C-74EB1F995BF0}" name="win-rate" dataDxfId="254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1"/>
  <sheetViews>
    <sheetView workbookViewId="0">
      <selection activeCell="AA10" sqref="AA10"/>
    </sheetView>
  </sheetViews>
  <sheetFormatPr defaultRowHeight="14.6" x14ac:dyDescent="0.4"/>
  <cols>
    <col min="1" max="1" width="38.3828125" bestFit="1" customWidth="1"/>
    <col min="2" max="2" width="8.3046875" bestFit="1" customWidth="1"/>
    <col min="3" max="3" width="11.3828125" bestFit="1" customWidth="1"/>
    <col min="4" max="4" width="14" hidden="1" customWidth="1"/>
    <col min="5" max="5" width="13.69140625" hidden="1" customWidth="1"/>
    <col min="6" max="6" width="13.3046875" hidden="1" customWidth="1"/>
    <col min="7" max="7" width="18.3828125" hidden="1" customWidth="1"/>
    <col min="8" max="8" width="19.15234375" hidden="1" customWidth="1"/>
    <col min="9" max="9" width="18" hidden="1" customWidth="1"/>
    <col min="10" max="10" width="18.3828125" hidden="1" customWidth="1"/>
    <col min="11" max="11" width="11.3828125" bestFit="1" customWidth="1"/>
    <col min="12" max="12" width="14" hidden="1" customWidth="1"/>
    <col min="13" max="13" width="13.69140625" hidden="1" customWidth="1"/>
    <col min="14" max="14" width="13.3046875" hidden="1" customWidth="1"/>
    <col min="15" max="15" width="18.3828125" hidden="1" customWidth="1"/>
    <col min="16" max="16" width="19.15234375" hidden="1" customWidth="1"/>
    <col min="17" max="17" width="19.3828125" hidden="1" customWidth="1"/>
    <col min="18" max="18" width="18" hidden="1" customWidth="1"/>
    <col min="19" max="19" width="11.3828125" bestFit="1" customWidth="1"/>
    <col min="20" max="20" width="12.15234375" hidden="1" customWidth="1"/>
    <col min="21" max="21" width="11.84375" hidden="1" customWidth="1"/>
    <col min="22" max="22" width="11.3828125" hidden="1" customWidth="1"/>
    <col min="23" max="23" width="18.3828125" hidden="1" customWidth="1"/>
    <col min="24" max="24" width="18.69140625" hidden="1" customWidth="1"/>
    <col min="25" max="25" width="20.69140625" hidden="1" customWidth="1"/>
    <col min="26" max="26" width="17.3046875" hidden="1" customWidth="1"/>
    <col min="27" max="27" width="11.3828125" bestFit="1" customWidth="1"/>
    <col min="28" max="28" width="12.15234375" hidden="1" customWidth="1"/>
    <col min="29" max="29" width="11.84375" hidden="1" customWidth="1"/>
    <col min="30" max="30" width="11.3828125" hidden="1" customWidth="1"/>
    <col min="31" max="31" width="24" hidden="1" customWidth="1"/>
    <col min="32" max="32" width="19.15234375" hidden="1" customWidth="1"/>
    <col min="33" max="33" width="19.3828125" hidden="1" customWidth="1"/>
    <col min="34" max="34" width="16.15234375" hidden="1" customWidth="1"/>
    <col min="35" max="35" width="9.84375" bestFit="1" customWidth="1"/>
    <col min="36" max="36" width="7.84375" bestFit="1" customWidth="1"/>
    <col min="37" max="37" width="12.69140625" bestFit="1" customWidth="1"/>
    <col min="38" max="38" width="9" bestFit="1" customWidth="1"/>
  </cols>
  <sheetData>
    <row r="1" spans="1:38" x14ac:dyDescent="0.4">
      <c r="A1" t="s">
        <v>0</v>
      </c>
      <c r="B1" t="s">
        <v>178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122</v>
      </c>
      <c r="AG1" t="s">
        <v>30</v>
      </c>
      <c r="AH1" t="s">
        <v>31</v>
      </c>
      <c r="AI1" t="s">
        <v>64</v>
      </c>
      <c r="AJ1" t="s">
        <v>32</v>
      </c>
      <c r="AK1" t="s">
        <v>176</v>
      </c>
      <c r="AL1" t="s">
        <v>177</v>
      </c>
    </row>
    <row r="2" spans="1:38" x14ac:dyDescent="0.4">
      <c r="A2" t="s">
        <v>179</v>
      </c>
      <c r="B2">
        <v>0</v>
      </c>
      <c r="C2" t="s">
        <v>48</v>
      </c>
      <c r="D2">
        <v>1</v>
      </c>
      <c r="F2">
        <v>1</v>
      </c>
      <c r="G2" t="s">
        <v>49</v>
      </c>
      <c r="H2" t="s">
        <v>50</v>
      </c>
      <c r="I2" t="s">
        <v>51</v>
      </c>
      <c r="J2" t="s">
        <v>52</v>
      </c>
      <c r="K2" t="s">
        <v>33</v>
      </c>
      <c r="L2">
        <v>3</v>
      </c>
      <c r="N2">
        <v>1</v>
      </c>
      <c r="O2" t="s">
        <v>46</v>
      </c>
      <c r="P2" t="s">
        <v>35</v>
      </c>
      <c r="Q2" t="s">
        <v>134</v>
      </c>
      <c r="S2" t="s">
        <v>53</v>
      </c>
      <c r="T2">
        <v>1</v>
      </c>
      <c r="U2">
        <v>1</v>
      </c>
      <c r="V2">
        <v>3</v>
      </c>
      <c r="W2" t="s">
        <v>54</v>
      </c>
      <c r="X2" t="s">
        <v>83</v>
      </c>
      <c r="AA2" t="s">
        <v>56</v>
      </c>
      <c r="AB2">
        <v>1</v>
      </c>
      <c r="AD2">
        <v>1</v>
      </c>
      <c r="AE2" t="s">
        <v>123</v>
      </c>
      <c r="AI2">
        <v>10</v>
      </c>
      <c r="AJ2">
        <v>36</v>
      </c>
      <c r="AK2">
        <v>120</v>
      </c>
      <c r="AL2">
        <v>2</v>
      </c>
    </row>
    <row r="3" spans="1:38" x14ac:dyDescent="0.4">
      <c r="A3" t="s">
        <v>180</v>
      </c>
      <c r="B3">
        <v>1</v>
      </c>
      <c r="C3" t="s">
        <v>53</v>
      </c>
      <c r="D3">
        <v>2</v>
      </c>
      <c r="E3">
        <v>2</v>
      </c>
      <c r="F3">
        <v>3</v>
      </c>
      <c r="G3" t="s">
        <v>114</v>
      </c>
      <c r="K3" t="s">
        <v>56</v>
      </c>
      <c r="L3">
        <v>3</v>
      </c>
      <c r="N3">
        <v>1</v>
      </c>
      <c r="O3" t="s">
        <v>123</v>
      </c>
      <c r="P3" t="s">
        <v>69</v>
      </c>
      <c r="S3" t="s">
        <v>48</v>
      </c>
      <c r="T3">
        <v>3</v>
      </c>
      <c r="V3">
        <v>1</v>
      </c>
      <c r="W3" t="s">
        <v>49</v>
      </c>
      <c r="X3" t="s">
        <v>71</v>
      </c>
      <c r="Y3" t="s">
        <v>90</v>
      </c>
      <c r="Z3" t="s">
        <v>131</v>
      </c>
      <c r="AA3" t="s">
        <v>43</v>
      </c>
      <c r="AB3">
        <v>2</v>
      </c>
      <c r="AD3">
        <v>1</v>
      </c>
      <c r="AE3" t="s">
        <v>138</v>
      </c>
      <c r="AF3" t="s">
        <v>99</v>
      </c>
      <c r="AG3" t="s">
        <v>140</v>
      </c>
      <c r="AI3">
        <v>15</v>
      </c>
      <c r="AJ3">
        <v>44</v>
      </c>
      <c r="AK3">
        <v>120</v>
      </c>
      <c r="AL3">
        <v>2</v>
      </c>
    </row>
    <row r="4" spans="1:38" x14ac:dyDescent="0.4">
      <c r="A4" t="s">
        <v>181</v>
      </c>
      <c r="B4">
        <v>2</v>
      </c>
      <c r="C4" t="s">
        <v>53</v>
      </c>
      <c r="D4">
        <v>3</v>
      </c>
      <c r="E4">
        <v>1</v>
      </c>
      <c r="F4">
        <v>3</v>
      </c>
      <c r="G4" t="s">
        <v>54</v>
      </c>
      <c r="H4" t="s">
        <v>55</v>
      </c>
      <c r="K4" t="s">
        <v>56</v>
      </c>
      <c r="L4">
        <v>1</v>
      </c>
      <c r="N4">
        <v>1</v>
      </c>
      <c r="O4" t="s">
        <v>57</v>
      </c>
      <c r="S4" t="s">
        <v>48</v>
      </c>
      <c r="T4">
        <v>3</v>
      </c>
      <c r="V4">
        <v>1</v>
      </c>
      <c r="W4" t="s">
        <v>49</v>
      </c>
      <c r="AA4" t="s">
        <v>45</v>
      </c>
      <c r="AB4">
        <v>2</v>
      </c>
      <c r="AD4">
        <v>1</v>
      </c>
      <c r="AE4" t="s">
        <v>47</v>
      </c>
      <c r="AI4">
        <v>8</v>
      </c>
      <c r="AJ4">
        <v>57</v>
      </c>
      <c r="AK4">
        <v>120</v>
      </c>
      <c r="AL4">
        <v>2</v>
      </c>
    </row>
    <row r="5" spans="1:38" x14ac:dyDescent="0.4">
      <c r="A5" t="s">
        <v>182</v>
      </c>
      <c r="B5">
        <v>3</v>
      </c>
      <c r="C5" t="s">
        <v>48</v>
      </c>
      <c r="D5">
        <v>3</v>
      </c>
      <c r="F5">
        <v>2</v>
      </c>
      <c r="G5" t="s">
        <v>49</v>
      </c>
      <c r="H5" t="s">
        <v>50</v>
      </c>
      <c r="I5" t="s">
        <v>90</v>
      </c>
      <c r="J5" t="s">
        <v>52</v>
      </c>
      <c r="K5" t="s">
        <v>63</v>
      </c>
      <c r="L5">
        <v>2</v>
      </c>
      <c r="N5">
        <v>2</v>
      </c>
      <c r="O5" t="s">
        <v>103</v>
      </c>
      <c r="S5" t="s">
        <v>53</v>
      </c>
      <c r="T5">
        <v>2</v>
      </c>
      <c r="U5">
        <v>1</v>
      </c>
      <c r="V5">
        <v>3</v>
      </c>
      <c r="W5" t="s">
        <v>54</v>
      </c>
      <c r="X5" t="s">
        <v>55</v>
      </c>
      <c r="AA5" t="s">
        <v>56</v>
      </c>
      <c r="AB5">
        <v>1</v>
      </c>
      <c r="AD5">
        <v>1</v>
      </c>
      <c r="AE5" t="s">
        <v>57</v>
      </c>
      <c r="AI5">
        <v>12</v>
      </c>
      <c r="AJ5">
        <v>79</v>
      </c>
      <c r="AK5">
        <v>120</v>
      </c>
      <c r="AL5">
        <v>2</v>
      </c>
    </row>
    <row r="6" spans="1:38" x14ac:dyDescent="0.4">
      <c r="A6" t="s">
        <v>183</v>
      </c>
      <c r="B6">
        <v>4</v>
      </c>
      <c r="C6" t="s">
        <v>53</v>
      </c>
      <c r="D6">
        <v>3</v>
      </c>
      <c r="E6">
        <v>1</v>
      </c>
      <c r="F6">
        <v>1</v>
      </c>
      <c r="G6" t="s">
        <v>54</v>
      </c>
      <c r="H6" t="s">
        <v>55</v>
      </c>
      <c r="K6" t="s">
        <v>56</v>
      </c>
      <c r="L6">
        <v>2</v>
      </c>
      <c r="N6">
        <v>1</v>
      </c>
      <c r="O6" t="s">
        <v>123</v>
      </c>
      <c r="P6" t="s">
        <v>69</v>
      </c>
      <c r="Q6" t="s">
        <v>87</v>
      </c>
      <c r="S6" t="s">
        <v>48</v>
      </c>
      <c r="T6">
        <v>1</v>
      </c>
      <c r="V6">
        <v>2</v>
      </c>
      <c r="W6" t="s">
        <v>49</v>
      </c>
      <c r="X6" t="s">
        <v>84</v>
      </c>
      <c r="AA6" t="s">
        <v>38</v>
      </c>
      <c r="AB6">
        <v>1</v>
      </c>
      <c r="AC6">
        <v>1</v>
      </c>
      <c r="AD6">
        <v>1</v>
      </c>
      <c r="AE6" t="s">
        <v>155</v>
      </c>
      <c r="AI6">
        <v>8</v>
      </c>
      <c r="AJ6">
        <v>31</v>
      </c>
      <c r="AK6">
        <v>120</v>
      </c>
      <c r="AL6">
        <v>2</v>
      </c>
    </row>
    <row r="7" spans="1:38" x14ac:dyDescent="0.4">
      <c r="A7" t="s">
        <v>184</v>
      </c>
      <c r="B7">
        <v>5</v>
      </c>
      <c r="C7" t="s">
        <v>33</v>
      </c>
      <c r="D7">
        <v>3</v>
      </c>
      <c r="F7">
        <v>1</v>
      </c>
      <c r="G7" t="s">
        <v>46</v>
      </c>
      <c r="H7" t="s">
        <v>66</v>
      </c>
      <c r="I7" t="s">
        <v>134</v>
      </c>
      <c r="J7" t="s">
        <v>136</v>
      </c>
      <c r="K7" t="s">
        <v>43</v>
      </c>
      <c r="L7">
        <v>1</v>
      </c>
      <c r="N7">
        <v>1</v>
      </c>
      <c r="O7" t="s">
        <v>138</v>
      </c>
      <c r="P7" t="s">
        <v>99</v>
      </c>
      <c r="Q7" t="s">
        <v>140</v>
      </c>
      <c r="S7" t="s">
        <v>53</v>
      </c>
      <c r="T7">
        <v>1</v>
      </c>
      <c r="U7">
        <v>1</v>
      </c>
      <c r="V7">
        <v>1</v>
      </c>
      <c r="W7" t="s">
        <v>115</v>
      </c>
      <c r="X7" t="s">
        <v>83</v>
      </c>
      <c r="AA7" t="s">
        <v>56</v>
      </c>
      <c r="AB7">
        <v>1</v>
      </c>
      <c r="AD7">
        <v>1</v>
      </c>
      <c r="AE7" t="s">
        <v>123</v>
      </c>
      <c r="AI7">
        <v>8</v>
      </c>
      <c r="AJ7">
        <v>51</v>
      </c>
      <c r="AK7">
        <v>120</v>
      </c>
      <c r="AL7">
        <v>2</v>
      </c>
    </row>
    <row r="8" spans="1:38" x14ac:dyDescent="0.4">
      <c r="A8" t="s">
        <v>185</v>
      </c>
      <c r="B8">
        <v>6</v>
      </c>
      <c r="C8" t="s">
        <v>33</v>
      </c>
      <c r="D8">
        <v>3</v>
      </c>
      <c r="F8">
        <v>3</v>
      </c>
      <c r="G8" t="s">
        <v>46</v>
      </c>
      <c r="H8" t="s">
        <v>35</v>
      </c>
      <c r="K8" t="s">
        <v>45</v>
      </c>
      <c r="L8">
        <v>2</v>
      </c>
      <c r="N8">
        <v>1</v>
      </c>
      <c r="O8" t="s">
        <v>86</v>
      </c>
      <c r="S8" t="s">
        <v>53</v>
      </c>
      <c r="T8">
        <v>1</v>
      </c>
      <c r="U8">
        <v>2</v>
      </c>
      <c r="V8">
        <v>2</v>
      </c>
      <c r="W8" t="s">
        <v>114</v>
      </c>
      <c r="X8" t="s">
        <v>55</v>
      </c>
      <c r="AA8" t="s">
        <v>56</v>
      </c>
      <c r="AB8">
        <v>1</v>
      </c>
      <c r="AD8">
        <v>1</v>
      </c>
      <c r="AE8" t="s">
        <v>68</v>
      </c>
      <c r="AF8" t="s">
        <v>69</v>
      </c>
      <c r="AI8">
        <v>10</v>
      </c>
      <c r="AJ8">
        <v>38</v>
      </c>
      <c r="AK8">
        <v>120</v>
      </c>
      <c r="AL8">
        <v>2</v>
      </c>
    </row>
    <row r="9" spans="1:38" x14ac:dyDescent="0.4">
      <c r="A9" t="s">
        <v>186</v>
      </c>
      <c r="B9">
        <v>7</v>
      </c>
      <c r="C9" t="s">
        <v>53</v>
      </c>
      <c r="D9">
        <v>1</v>
      </c>
      <c r="E9">
        <v>1</v>
      </c>
      <c r="F9">
        <v>2</v>
      </c>
      <c r="G9" t="s">
        <v>54</v>
      </c>
      <c r="H9" t="s">
        <v>83</v>
      </c>
      <c r="K9" t="s">
        <v>56</v>
      </c>
      <c r="L9">
        <v>1</v>
      </c>
      <c r="N9">
        <v>1</v>
      </c>
      <c r="O9" t="s">
        <v>123</v>
      </c>
      <c r="S9" t="s">
        <v>33</v>
      </c>
      <c r="T9">
        <v>3</v>
      </c>
      <c r="V9">
        <v>1</v>
      </c>
      <c r="W9" t="s">
        <v>46</v>
      </c>
      <c r="X9" t="s">
        <v>66</v>
      </c>
      <c r="AA9" t="s">
        <v>63</v>
      </c>
      <c r="AB9">
        <v>1</v>
      </c>
      <c r="AD9">
        <v>1</v>
      </c>
      <c r="AE9" t="s">
        <v>103</v>
      </c>
      <c r="AI9">
        <v>5</v>
      </c>
      <c r="AJ9">
        <v>34</v>
      </c>
      <c r="AK9">
        <v>120</v>
      </c>
      <c r="AL9">
        <v>2</v>
      </c>
    </row>
    <row r="10" spans="1:38" x14ac:dyDescent="0.4">
      <c r="A10" t="s">
        <v>187</v>
      </c>
      <c r="B10">
        <v>8</v>
      </c>
      <c r="C10" t="s">
        <v>53</v>
      </c>
      <c r="D10">
        <v>2</v>
      </c>
      <c r="E10">
        <v>2</v>
      </c>
      <c r="F10">
        <v>3</v>
      </c>
      <c r="G10" t="s">
        <v>54</v>
      </c>
      <c r="H10" t="s">
        <v>55</v>
      </c>
      <c r="K10" t="s">
        <v>56</v>
      </c>
      <c r="L10">
        <v>1</v>
      </c>
      <c r="N10">
        <v>1</v>
      </c>
      <c r="O10" t="s">
        <v>123</v>
      </c>
      <c r="S10" t="s">
        <v>33</v>
      </c>
      <c r="T10">
        <v>2</v>
      </c>
      <c r="V10">
        <v>1</v>
      </c>
      <c r="W10" t="s">
        <v>46</v>
      </c>
      <c r="X10" t="s">
        <v>35</v>
      </c>
      <c r="AA10" t="s">
        <v>38</v>
      </c>
      <c r="AB10">
        <v>2</v>
      </c>
      <c r="AC10">
        <v>1</v>
      </c>
      <c r="AD10">
        <v>2</v>
      </c>
      <c r="AE10" t="s">
        <v>155</v>
      </c>
      <c r="AI10">
        <v>9</v>
      </c>
      <c r="AJ10">
        <v>45</v>
      </c>
      <c r="AK10">
        <v>120</v>
      </c>
      <c r="AL10">
        <v>2</v>
      </c>
    </row>
    <row r="11" spans="1:38" x14ac:dyDescent="0.4">
      <c r="A11" t="s">
        <v>188</v>
      </c>
      <c r="B11">
        <v>9</v>
      </c>
      <c r="C11" t="s">
        <v>53</v>
      </c>
      <c r="D11">
        <v>2</v>
      </c>
      <c r="E11">
        <v>2</v>
      </c>
      <c r="F11">
        <v>3</v>
      </c>
      <c r="G11" t="s">
        <v>115</v>
      </c>
      <c r="H11" t="s">
        <v>83</v>
      </c>
      <c r="K11" t="s">
        <v>56</v>
      </c>
      <c r="L11">
        <v>1</v>
      </c>
      <c r="N11">
        <v>1</v>
      </c>
      <c r="O11" t="s">
        <v>68</v>
      </c>
      <c r="S11" t="s">
        <v>43</v>
      </c>
      <c r="T11">
        <v>2</v>
      </c>
      <c r="V11">
        <v>1</v>
      </c>
      <c r="W11" t="s">
        <v>138</v>
      </c>
      <c r="X11" t="s">
        <v>99</v>
      </c>
      <c r="AA11" t="s">
        <v>45</v>
      </c>
      <c r="AB11">
        <v>3</v>
      </c>
      <c r="AD11">
        <v>3</v>
      </c>
      <c r="AE11" t="s">
        <v>86</v>
      </c>
      <c r="AF11" t="s">
        <v>92</v>
      </c>
      <c r="AG11" t="s">
        <v>145</v>
      </c>
      <c r="AH11" t="s">
        <v>94</v>
      </c>
      <c r="AI11">
        <v>14</v>
      </c>
      <c r="AJ11">
        <v>77</v>
      </c>
      <c r="AK11">
        <v>120</v>
      </c>
      <c r="AL11">
        <v>2</v>
      </c>
    </row>
    <row r="12" spans="1:38" x14ac:dyDescent="0.4">
      <c r="A12" t="s">
        <v>189</v>
      </c>
      <c r="B12">
        <v>10</v>
      </c>
      <c r="C12" t="s">
        <v>43</v>
      </c>
      <c r="D12">
        <v>2</v>
      </c>
      <c r="F12">
        <v>3</v>
      </c>
      <c r="G12" t="s">
        <v>138</v>
      </c>
      <c r="H12" t="s">
        <v>74</v>
      </c>
      <c r="I12" t="s">
        <v>75</v>
      </c>
      <c r="J12" t="s">
        <v>142</v>
      </c>
      <c r="K12" t="s">
        <v>63</v>
      </c>
      <c r="L12">
        <v>2</v>
      </c>
      <c r="N12">
        <v>1</v>
      </c>
      <c r="O12" t="s">
        <v>103</v>
      </c>
      <c r="P12" t="s">
        <v>95</v>
      </c>
      <c r="Q12" t="s">
        <v>104</v>
      </c>
      <c r="S12" t="s">
        <v>53</v>
      </c>
      <c r="T12">
        <v>2</v>
      </c>
      <c r="U12">
        <v>1</v>
      </c>
      <c r="V12">
        <v>3</v>
      </c>
      <c r="W12" t="s">
        <v>54</v>
      </c>
      <c r="X12" t="s">
        <v>83</v>
      </c>
      <c r="AA12" t="s">
        <v>56</v>
      </c>
      <c r="AB12">
        <v>2</v>
      </c>
      <c r="AD12">
        <v>1</v>
      </c>
      <c r="AE12" t="s">
        <v>123</v>
      </c>
      <c r="AF12" t="s">
        <v>69</v>
      </c>
      <c r="AG12" t="s">
        <v>87</v>
      </c>
      <c r="AI12">
        <v>16</v>
      </c>
      <c r="AJ12">
        <v>50</v>
      </c>
      <c r="AK12">
        <v>120</v>
      </c>
      <c r="AL12">
        <v>2</v>
      </c>
    </row>
    <row r="13" spans="1:38" x14ac:dyDescent="0.4">
      <c r="A13" t="s">
        <v>190</v>
      </c>
      <c r="B13">
        <v>11</v>
      </c>
      <c r="C13" t="s">
        <v>43</v>
      </c>
      <c r="D13">
        <v>1</v>
      </c>
      <c r="F13">
        <v>3</v>
      </c>
      <c r="G13" t="s">
        <v>138</v>
      </c>
      <c r="H13" t="s">
        <v>74</v>
      </c>
      <c r="I13" t="s">
        <v>140</v>
      </c>
      <c r="K13" t="s">
        <v>38</v>
      </c>
      <c r="L13">
        <v>3</v>
      </c>
      <c r="M13">
        <v>3</v>
      </c>
      <c r="N13">
        <v>3</v>
      </c>
      <c r="O13" t="s">
        <v>155</v>
      </c>
      <c r="P13" t="s">
        <v>96</v>
      </c>
      <c r="Q13" t="s">
        <v>157</v>
      </c>
      <c r="R13" t="s">
        <v>42</v>
      </c>
      <c r="S13" t="s">
        <v>53</v>
      </c>
      <c r="T13">
        <v>2</v>
      </c>
      <c r="U13">
        <v>1</v>
      </c>
      <c r="V13">
        <v>3</v>
      </c>
      <c r="W13" t="s">
        <v>115</v>
      </c>
      <c r="X13" t="s">
        <v>116</v>
      </c>
      <c r="Y13" t="s">
        <v>117</v>
      </c>
      <c r="AA13" t="s">
        <v>56</v>
      </c>
      <c r="AB13">
        <v>2</v>
      </c>
      <c r="AD13">
        <v>1</v>
      </c>
      <c r="AE13" t="s">
        <v>123</v>
      </c>
      <c r="AF13" t="s">
        <v>69</v>
      </c>
      <c r="AG13" t="s">
        <v>87</v>
      </c>
      <c r="AI13">
        <v>21</v>
      </c>
      <c r="AJ13">
        <v>59</v>
      </c>
      <c r="AK13">
        <v>120</v>
      </c>
      <c r="AL13">
        <v>2</v>
      </c>
    </row>
    <row r="14" spans="1:38" x14ac:dyDescent="0.4">
      <c r="A14" t="s">
        <v>191</v>
      </c>
      <c r="B14">
        <v>12</v>
      </c>
      <c r="C14" t="s">
        <v>53</v>
      </c>
      <c r="D14">
        <v>3</v>
      </c>
      <c r="E14">
        <v>1</v>
      </c>
      <c r="F14">
        <v>2</v>
      </c>
      <c r="G14" t="s">
        <v>54</v>
      </c>
      <c r="H14" t="s">
        <v>55</v>
      </c>
      <c r="I14" t="s">
        <v>117</v>
      </c>
      <c r="K14" t="s">
        <v>56</v>
      </c>
      <c r="L14">
        <v>3</v>
      </c>
      <c r="N14">
        <v>1</v>
      </c>
      <c r="O14" t="s">
        <v>57</v>
      </c>
      <c r="S14" t="s">
        <v>45</v>
      </c>
      <c r="T14">
        <v>2</v>
      </c>
      <c r="V14">
        <v>1</v>
      </c>
      <c r="W14" t="s">
        <v>86</v>
      </c>
      <c r="X14" t="s">
        <v>76</v>
      </c>
      <c r="AA14" t="s">
        <v>63</v>
      </c>
      <c r="AB14">
        <v>2</v>
      </c>
      <c r="AD14">
        <v>2</v>
      </c>
      <c r="AE14" t="s">
        <v>103</v>
      </c>
      <c r="AI14">
        <v>11</v>
      </c>
      <c r="AJ14">
        <v>40</v>
      </c>
      <c r="AK14">
        <v>120</v>
      </c>
      <c r="AL14">
        <v>2</v>
      </c>
    </row>
    <row r="15" spans="1:38" x14ac:dyDescent="0.4">
      <c r="A15" t="s">
        <v>192</v>
      </c>
      <c r="B15">
        <v>13</v>
      </c>
      <c r="C15" t="s">
        <v>45</v>
      </c>
      <c r="D15">
        <v>3</v>
      </c>
      <c r="F15">
        <v>1</v>
      </c>
      <c r="G15" t="s">
        <v>86</v>
      </c>
      <c r="K15" t="s">
        <v>38</v>
      </c>
      <c r="L15">
        <v>3</v>
      </c>
      <c r="M15">
        <v>1</v>
      </c>
      <c r="N15">
        <v>3</v>
      </c>
      <c r="O15" t="s">
        <v>155</v>
      </c>
      <c r="P15" t="s">
        <v>40</v>
      </c>
      <c r="Q15" t="s">
        <v>157</v>
      </c>
      <c r="S15" t="s">
        <v>53</v>
      </c>
      <c r="T15">
        <v>2</v>
      </c>
      <c r="U15">
        <v>1</v>
      </c>
      <c r="V15">
        <v>1</v>
      </c>
      <c r="W15" t="s">
        <v>54</v>
      </c>
      <c r="AA15" t="s">
        <v>56</v>
      </c>
      <c r="AB15">
        <v>1</v>
      </c>
      <c r="AD15">
        <v>2</v>
      </c>
      <c r="AE15" t="s">
        <v>68</v>
      </c>
      <c r="AF15" t="s">
        <v>69</v>
      </c>
      <c r="AI15">
        <v>11</v>
      </c>
      <c r="AJ15">
        <v>35</v>
      </c>
      <c r="AK15">
        <v>120</v>
      </c>
      <c r="AL15">
        <v>2</v>
      </c>
    </row>
    <row r="16" spans="1:38" x14ac:dyDescent="0.4">
      <c r="A16" s="4" t="s">
        <v>193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54</v>
      </c>
      <c r="H16" t="s">
        <v>55</v>
      </c>
      <c r="I16" t="s">
        <v>117</v>
      </c>
      <c r="K16" t="s">
        <v>56</v>
      </c>
      <c r="L16">
        <v>2</v>
      </c>
      <c r="N16">
        <v>1</v>
      </c>
      <c r="O16" t="s">
        <v>57</v>
      </c>
      <c r="P16" t="s">
        <v>125</v>
      </c>
      <c r="S16" t="s">
        <v>63</v>
      </c>
      <c r="T16">
        <v>1</v>
      </c>
      <c r="V16">
        <v>2</v>
      </c>
      <c r="W16" t="s">
        <v>103</v>
      </c>
      <c r="AA16" t="s">
        <v>38</v>
      </c>
      <c r="AB16">
        <v>2</v>
      </c>
      <c r="AC16">
        <v>1</v>
      </c>
      <c r="AD16">
        <v>1</v>
      </c>
      <c r="AE16" t="s">
        <v>155</v>
      </c>
      <c r="AI16">
        <v>7</v>
      </c>
      <c r="AJ16">
        <v>26</v>
      </c>
      <c r="AK16">
        <v>120</v>
      </c>
      <c r="AL16">
        <v>2</v>
      </c>
    </row>
    <row r="17" spans="1:38" x14ac:dyDescent="0.4">
      <c r="A17" t="s">
        <v>194</v>
      </c>
      <c r="B17">
        <v>15</v>
      </c>
      <c r="C17" t="s">
        <v>53</v>
      </c>
      <c r="D17">
        <v>1</v>
      </c>
      <c r="E17">
        <v>1</v>
      </c>
      <c r="F17">
        <v>2</v>
      </c>
      <c r="G17" t="s">
        <v>54</v>
      </c>
      <c r="H17" t="s">
        <v>55</v>
      </c>
      <c r="K17" t="s">
        <v>48</v>
      </c>
      <c r="L17">
        <v>3</v>
      </c>
      <c r="N17">
        <v>1</v>
      </c>
      <c r="O17" t="s">
        <v>49</v>
      </c>
      <c r="P17" t="s">
        <v>71</v>
      </c>
      <c r="Q17" t="s">
        <v>51</v>
      </c>
      <c r="S17" t="s">
        <v>56</v>
      </c>
      <c r="T17">
        <v>2</v>
      </c>
      <c r="V17">
        <v>1</v>
      </c>
      <c r="W17" t="s">
        <v>57</v>
      </c>
      <c r="AA17" t="s">
        <v>33</v>
      </c>
      <c r="AB17">
        <v>1</v>
      </c>
      <c r="AD17">
        <v>1</v>
      </c>
      <c r="AE17" t="s">
        <v>46</v>
      </c>
      <c r="AI17">
        <v>7</v>
      </c>
      <c r="AJ17">
        <v>37</v>
      </c>
      <c r="AK17">
        <v>120</v>
      </c>
      <c r="AL17">
        <v>2</v>
      </c>
    </row>
    <row r="18" spans="1:38" x14ac:dyDescent="0.4">
      <c r="A18" t="s">
        <v>195</v>
      </c>
      <c r="B18">
        <v>16</v>
      </c>
      <c r="C18" t="s">
        <v>56</v>
      </c>
      <c r="D18">
        <v>3</v>
      </c>
      <c r="F18">
        <v>3</v>
      </c>
      <c r="G18" t="s">
        <v>57</v>
      </c>
      <c r="H18" t="s">
        <v>124</v>
      </c>
      <c r="I18" t="s">
        <v>126</v>
      </c>
      <c r="K18" t="s">
        <v>43</v>
      </c>
      <c r="L18">
        <v>1</v>
      </c>
      <c r="N18">
        <v>1</v>
      </c>
      <c r="O18" t="s">
        <v>138</v>
      </c>
      <c r="P18" t="s">
        <v>139</v>
      </c>
      <c r="S18" t="s">
        <v>53</v>
      </c>
      <c r="T18">
        <v>3</v>
      </c>
      <c r="U18">
        <v>1</v>
      </c>
      <c r="V18">
        <v>2</v>
      </c>
      <c r="W18" t="s">
        <v>54</v>
      </c>
      <c r="X18" t="s">
        <v>83</v>
      </c>
      <c r="Y18" t="s">
        <v>97</v>
      </c>
      <c r="AA18" t="s">
        <v>48</v>
      </c>
      <c r="AB18">
        <v>1</v>
      </c>
      <c r="AD18">
        <v>1</v>
      </c>
      <c r="AE18" t="s">
        <v>129</v>
      </c>
      <c r="AF18" t="s">
        <v>71</v>
      </c>
      <c r="AG18" t="s">
        <v>51</v>
      </c>
      <c r="AH18" t="s">
        <v>52</v>
      </c>
      <c r="AI18">
        <v>15</v>
      </c>
      <c r="AJ18">
        <v>54</v>
      </c>
      <c r="AK18">
        <v>120</v>
      </c>
      <c r="AL18">
        <v>2</v>
      </c>
    </row>
    <row r="19" spans="1:38" x14ac:dyDescent="0.4">
      <c r="A19" t="s">
        <v>196</v>
      </c>
      <c r="B19">
        <v>17</v>
      </c>
      <c r="C19" t="s">
        <v>53</v>
      </c>
      <c r="D19">
        <v>2</v>
      </c>
      <c r="E19">
        <v>1</v>
      </c>
      <c r="F19">
        <v>3</v>
      </c>
      <c r="G19" t="s">
        <v>54</v>
      </c>
      <c r="K19" t="s">
        <v>48</v>
      </c>
      <c r="L19">
        <v>1</v>
      </c>
      <c r="N19">
        <v>1</v>
      </c>
      <c r="O19" t="s">
        <v>89</v>
      </c>
      <c r="P19" t="s">
        <v>50</v>
      </c>
      <c r="S19" t="s">
        <v>56</v>
      </c>
      <c r="T19">
        <v>1</v>
      </c>
      <c r="V19">
        <v>1</v>
      </c>
      <c r="W19" t="s">
        <v>57</v>
      </c>
      <c r="X19" t="s">
        <v>125</v>
      </c>
      <c r="Y19" t="s">
        <v>126</v>
      </c>
      <c r="AA19" t="s">
        <v>45</v>
      </c>
      <c r="AB19">
        <v>1</v>
      </c>
      <c r="AD19">
        <v>1</v>
      </c>
      <c r="AE19" t="s">
        <v>86</v>
      </c>
      <c r="AI19">
        <v>6</v>
      </c>
      <c r="AJ19">
        <v>39</v>
      </c>
      <c r="AK19">
        <v>120</v>
      </c>
      <c r="AL19">
        <v>2</v>
      </c>
    </row>
    <row r="20" spans="1:38" x14ac:dyDescent="0.4">
      <c r="A20" t="s">
        <v>197</v>
      </c>
      <c r="B20">
        <v>18</v>
      </c>
      <c r="C20" t="s">
        <v>56</v>
      </c>
      <c r="D20">
        <v>3</v>
      </c>
      <c r="F20">
        <v>3</v>
      </c>
      <c r="G20" t="s">
        <v>57</v>
      </c>
      <c r="H20" t="s">
        <v>125</v>
      </c>
      <c r="I20" t="s">
        <v>126</v>
      </c>
      <c r="K20" t="s">
        <v>63</v>
      </c>
      <c r="L20">
        <v>2</v>
      </c>
      <c r="N20">
        <v>3</v>
      </c>
      <c r="O20" t="s">
        <v>103</v>
      </c>
      <c r="S20" t="s">
        <v>53</v>
      </c>
      <c r="T20">
        <v>3</v>
      </c>
      <c r="U20">
        <v>1</v>
      </c>
      <c r="V20">
        <v>3</v>
      </c>
      <c r="W20" t="s">
        <v>54</v>
      </c>
      <c r="X20" t="s">
        <v>83</v>
      </c>
      <c r="Y20" t="s">
        <v>97</v>
      </c>
      <c r="Z20" t="s">
        <v>98</v>
      </c>
      <c r="AA20" t="s">
        <v>48</v>
      </c>
      <c r="AB20">
        <v>2</v>
      </c>
      <c r="AD20">
        <v>1</v>
      </c>
      <c r="AE20" t="s">
        <v>49</v>
      </c>
      <c r="AI20">
        <v>17</v>
      </c>
      <c r="AJ20">
        <v>48</v>
      </c>
      <c r="AK20">
        <v>120</v>
      </c>
      <c r="AL20">
        <v>2</v>
      </c>
    </row>
    <row r="21" spans="1:38" x14ac:dyDescent="0.4">
      <c r="A21" t="s">
        <v>198</v>
      </c>
      <c r="B21">
        <v>19</v>
      </c>
      <c r="C21" t="s">
        <v>53</v>
      </c>
      <c r="D21">
        <v>2</v>
      </c>
      <c r="E21">
        <v>1</v>
      </c>
      <c r="F21">
        <v>2</v>
      </c>
      <c r="G21" t="s">
        <v>54</v>
      </c>
      <c r="H21" t="s">
        <v>83</v>
      </c>
      <c r="K21" t="s">
        <v>48</v>
      </c>
      <c r="L21">
        <v>3</v>
      </c>
      <c r="N21">
        <v>1</v>
      </c>
      <c r="O21" t="s">
        <v>49</v>
      </c>
      <c r="P21" t="s">
        <v>71</v>
      </c>
      <c r="S21" t="s">
        <v>56</v>
      </c>
      <c r="T21">
        <v>2</v>
      </c>
      <c r="V21">
        <v>2</v>
      </c>
      <c r="W21" t="s">
        <v>57</v>
      </c>
      <c r="X21" t="s">
        <v>69</v>
      </c>
      <c r="AA21" t="s">
        <v>38</v>
      </c>
      <c r="AB21">
        <v>1</v>
      </c>
      <c r="AC21">
        <v>2</v>
      </c>
      <c r="AD21">
        <v>1</v>
      </c>
      <c r="AE21" t="s">
        <v>155</v>
      </c>
      <c r="AI21">
        <v>10</v>
      </c>
      <c r="AJ21">
        <v>41</v>
      </c>
      <c r="AK21">
        <v>120</v>
      </c>
      <c r="AL21">
        <v>2</v>
      </c>
    </row>
    <row r="22" spans="1:38" x14ac:dyDescent="0.4">
      <c r="A22" t="s">
        <v>199</v>
      </c>
      <c r="B22">
        <v>20</v>
      </c>
      <c r="C22" t="s">
        <v>33</v>
      </c>
      <c r="D22">
        <v>2</v>
      </c>
      <c r="F22">
        <v>1</v>
      </c>
      <c r="G22" t="s">
        <v>46</v>
      </c>
      <c r="H22" t="s">
        <v>133</v>
      </c>
      <c r="I22" t="s">
        <v>36</v>
      </c>
      <c r="K22" t="s">
        <v>43</v>
      </c>
      <c r="L22">
        <v>2</v>
      </c>
      <c r="N22">
        <v>1</v>
      </c>
      <c r="O22" t="s">
        <v>138</v>
      </c>
      <c r="P22" t="s">
        <v>99</v>
      </c>
      <c r="Q22" t="s">
        <v>140</v>
      </c>
      <c r="S22" t="s">
        <v>53</v>
      </c>
      <c r="T22">
        <v>1</v>
      </c>
      <c r="U22">
        <v>1</v>
      </c>
      <c r="V22">
        <v>3</v>
      </c>
      <c r="W22" t="s">
        <v>115</v>
      </c>
      <c r="X22" t="s">
        <v>116</v>
      </c>
      <c r="Y22" t="s">
        <v>117</v>
      </c>
      <c r="AA22" t="s">
        <v>48</v>
      </c>
      <c r="AB22">
        <v>1</v>
      </c>
      <c r="AD22">
        <v>2</v>
      </c>
      <c r="AE22" t="s">
        <v>129</v>
      </c>
      <c r="AF22" t="s">
        <v>50</v>
      </c>
      <c r="AG22" t="s">
        <v>130</v>
      </c>
      <c r="AI22">
        <v>13</v>
      </c>
      <c r="AJ22">
        <v>55</v>
      </c>
      <c r="AK22">
        <v>120</v>
      </c>
      <c r="AL22">
        <v>2</v>
      </c>
    </row>
    <row r="23" spans="1:38" x14ac:dyDescent="0.4">
      <c r="A23" t="s">
        <v>200</v>
      </c>
      <c r="B23">
        <v>21</v>
      </c>
      <c r="C23" t="s">
        <v>33</v>
      </c>
      <c r="D23">
        <v>1</v>
      </c>
      <c r="F23">
        <v>1</v>
      </c>
      <c r="G23" t="s">
        <v>46</v>
      </c>
      <c r="H23" t="s">
        <v>35</v>
      </c>
      <c r="K23" t="s">
        <v>45</v>
      </c>
      <c r="L23">
        <v>3</v>
      </c>
      <c r="N23">
        <v>1</v>
      </c>
      <c r="O23" t="s">
        <v>47</v>
      </c>
      <c r="S23" t="s">
        <v>53</v>
      </c>
      <c r="T23">
        <v>1</v>
      </c>
      <c r="U23">
        <v>1</v>
      </c>
      <c r="V23">
        <v>1</v>
      </c>
      <c r="W23" t="s">
        <v>114</v>
      </c>
      <c r="X23" t="s">
        <v>83</v>
      </c>
      <c r="AA23" t="s">
        <v>48</v>
      </c>
      <c r="AB23">
        <v>1</v>
      </c>
      <c r="AD23">
        <v>2</v>
      </c>
      <c r="AE23" t="s">
        <v>89</v>
      </c>
      <c r="AI23">
        <v>5</v>
      </c>
      <c r="AJ23">
        <v>29</v>
      </c>
      <c r="AK23">
        <v>120</v>
      </c>
      <c r="AL23">
        <v>2</v>
      </c>
    </row>
    <row r="24" spans="1:38" x14ac:dyDescent="0.4">
      <c r="A24" t="s">
        <v>201</v>
      </c>
      <c r="B24">
        <v>22</v>
      </c>
      <c r="C24" t="s">
        <v>53</v>
      </c>
      <c r="D24">
        <v>3</v>
      </c>
      <c r="E24">
        <v>1</v>
      </c>
      <c r="F24">
        <v>1</v>
      </c>
      <c r="G24" t="s">
        <v>54</v>
      </c>
      <c r="H24" t="s">
        <v>83</v>
      </c>
      <c r="K24" t="s">
        <v>48</v>
      </c>
      <c r="L24">
        <v>3</v>
      </c>
      <c r="N24">
        <v>1</v>
      </c>
      <c r="O24" t="s">
        <v>49</v>
      </c>
      <c r="S24" t="s">
        <v>33</v>
      </c>
      <c r="T24">
        <v>1</v>
      </c>
      <c r="V24">
        <v>1</v>
      </c>
      <c r="W24" t="s">
        <v>46</v>
      </c>
      <c r="AA24" t="s">
        <v>63</v>
      </c>
      <c r="AB24">
        <v>2</v>
      </c>
      <c r="AD24">
        <v>2</v>
      </c>
      <c r="AE24" t="s">
        <v>103</v>
      </c>
      <c r="AI24">
        <v>7</v>
      </c>
      <c r="AJ24">
        <v>25</v>
      </c>
      <c r="AK24">
        <v>120</v>
      </c>
      <c r="AL24">
        <v>2</v>
      </c>
    </row>
    <row r="25" spans="1:38" x14ac:dyDescent="0.4">
      <c r="A25" t="s">
        <v>202</v>
      </c>
      <c r="B25">
        <v>23</v>
      </c>
      <c r="C25" t="s">
        <v>33</v>
      </c>
      <c r="D25">
        <v>2</v>
      </c>
      <c r="F25">
        <v>1</v>
      </c>
      <c r="G25" t="s">
        <v>46</v>
      </c>
      <c r="H25" t="s">
        <v>35</v>
      </c>
      <c r="I25" t="s">
        <v>134</v>
      </c>
      <c r="K25" t="s">
        <v>38</v>
      </c>
      <c r="L25">
        <v>3</v>
      </c>
      <c r="M25">
        <v>1</v>
      </c>
      <c r="N25">
        <v>2</v>
      </c>
      <c r="O25" t="s">
        <v>155</v>
      </c>
      <c r="P25" t="s">
        <v>96</v>
      </c>
      <c r="Q25" t="s">
        <v>41</v>
      </c>
      <c r="R25" t="s">
        <v>158</v>
      </c>
      <c r="S25" t="s">
        <v>53</v>
      </c>
      <c r="T25">
        <v>2</v>
      </c>
      <c r="U25">
        <v>1</v>
      </c>
      <c r="V25">
        <v>2</v>
      </c>
      <c r="W25" t="s">
        <v>54</v>
      </c>
      <c r="AA25" t="s">
        <v>48</v>
      </c>
      <c r="AB25">
        <v>3</v>
      </c>
      <c r="AD25">
        <v>1</v>
      </c>
      <c r="AE25" t="s">
        <v>49</v>
      </c>
      <c r="AF25" t="s">
        <v>50</v>
      </c>
      <c r="AG25" t="s">
        <v>130</v>
      </c>
      <c r="AH25" t="s">
        <v>131</v>
      </c>
      <c r="AI25">
        <v>16</v>
      </c>
      <c r="AJ25">
        <v>50</v>
      </c>
      <c r="AK25">
        <v>120</v>
      </c>
      <c r="AL25">
        <v>2</v>
      </c>
    </row>
    <row r="26" spans="1:38" x14ac:dyDescent="0.4">
      <c r="A26" t="s">
        <v>203</v>
      </c>
      <c r="B26">
        <v>24</v>
      </c>
      <c r="C26" t="s">
        <v>53</v>
      </c>
      <c r="D26">
        <v>1</v>
      </c>
      <c r="E26">
        <v>2</v>
      </c>
      <c r="F26">
        <v>2</v>
      </c>
      <c r="G26" t="s">
        <v>115</v>
      </c>
      <c r="H26" t="s">
        <v>83</v>
      </c>
      <c r="K26" t="s">
        <v>48</v>
      </c>
      <c r="L26">
        <v>2</v>
      </c>
      <c r="N26">
        <v>3</v>
      </c>
      <c r="O26" t="s">
        <v>129</v>
      </c>
      <c r="P26" t="s">
        <v>71</v>
      </c>
      <c r="Q26" t="s">
        <v>51</v>
      </c>
      <c r="R26" t="s">
        <v>131</v>
      </c>
      <c r="S26" t="s">
        <v>43</v>
      </c>
      <c r="T26">
        <v>2</v>
      </c>
      <c r="V26">
        <v>1</v>
      </c>
      <c r="W26" t="s">
        <v>138</v>
      </c>
      <c r="X26" t="s">
        <v>139</v>
      </c>
      <c r="Y26" t="s">
        <v>75</v>
      </c>
      <c r="AA26" t="s">
        <v>45</v>
      </c>
      <c r="AB26">
        <v>3</v>
      </c>
      <c r="AD26">
        <v>2</v>
      </c>
      <c r="AE26" t="s">
        <v>47</v>
      </c>
      <c r="AF26" t="s">
        <v>144</v>
      </c>
      <c r="AG26" t="s">
        <v>145</v>
      </c>
      <c r="AH26" t="s">
        <v>147</v>
      </c>
      <c r="AI26">
        <v>18</v>
      </c>
      <c r="AJ26">
        <v>99</v>
      </c>
      <c r="AK26">
        <v>120</v>
      </c>
      <c r="AL26">
        <v>2</v>
      </c>
    </row>
    <row r="27" spans="1:38" x14ac:dyDescent="0.4">
      <c r="A27" t="s">
        <v>204</v>
      </c>
      <c r="B27">
        <v>25</v>
      </c>
      <c r="C27" t="s">
        <v>53</v>
      </c>
      <c r="D27">
        <v>2</v>
      </c>
      <c r="E27">
        <v>1</v>
      </c>
      <c r="F27">
        <v>2</v>
      </c>
      <c r="G27" t="s">
        <v>54</v>
      </c>
      <c r="H27" t="s">
        <v>55</v>
      </c>
      <c r="K27" t="s">
        <v>48</v>
      </c>
      <c r="L27">
        <v>1</v>
      </c>
      <c r="N27">
        <v>1</v>
      </c>
      <c r="O27" t="s">
        <v>129</v>
      </c>
      <c r="P27" t="s">
        <v>50</v>
      </c>
      <c r="Q27" t="s">
        <v>51</v>
      </c>
      <c r="R27" t="s">
        <v>52</v>
      </c>
      <c r="S27" t="s">
        <v>43</v>
      </c>
      <c r="T27">
        <v>2</v>
      </c>
      <c r="V27">
        <v>1</v>
      </c>
      <c r="W27" t="s">
        <v>138</v>
      </c>
      <c r="X27" t="s">
        <v>99</v>
      </c>
      <c r="AA27" t="s">
        <v>63</v>
      </c>
      <c r="AB27">
        <v>2</v>
      </c>
      <c r="AD27">
        <v>2</v>
      </c>
      <c r="AE27" t="s">
        <v>103</v>
      </c>
      <c r="AF27" t="s">
        <v>149</v>
      </c>
      <c r="AI27">
        <v>11</v>
      </c>
      <c r="AJ27">
        <v>64</v>
      </c>
      <c r="AK27">
        <v>120</v>
      </c>
      <c r="AL27">
        <v>2</v>
      </c>
    </row>
    <row r="28" spans="1:38" x14ac:dyDescent="0.4">
      <c r="A28" t="s">
        <v>205</v>
      </c>
      <c r="B28">
        <v>26</v>
      </c>
      <c r="C28" t="s">
        <v>53</v>
      </c>
      <c r="D28">
        <v>1</v>
      </c>
      <c r="E28">
        <v>1</v>
      </c>
      <c r="F28">
        <v>1</v>
      </c>
      <c r="G28" t="s">
        <v>54</v>
      </c>
      <c r="H28" t="s">
        <v>55</v>
      </c>
      <c r="I28" t="s">
        <v>105</v>
      </c>
      <c r="K28" t="s">
        <v>48</v>
      </c>
      <c r="L28">
        <v>2</v>
      </c>
      <c r="N28">
        <v>1</v>
      </c>
      <c r="O28" t="s">
        <v>129</v>
      </c>
      <c r="P28" t="s">
        <v>71</v>
      </c>
      <c r="Q28" t="s">
        <v>90</v>
      </c>
      <c r="R28" t="s">
        <v>52</v>
      </c>
      <c r="S28" t="s">
        <v>43</v>
      </c>
      <c r="T28">
        <v>3</v>
      </c>
      <c r="V28">
        <v>3</v>
      </c>
      <c r="W28" t="s">
        <v>138</v>
      </c>
      <c r="X28" t="s">
        <v>99</v>
      </c>
      <c r="Y28" t="s">
        <v>100</v>
      </c>
      <c r="Z28" t="s">
        <v>142</v>
      </c>
      <c r="AA28" t="s">
        <v>38</v>
      </c>
      <c r="AB28">
        <v>2</v>
      </c>
      <c r="AC28">
        <v>1</v>
      </c>
      <c r="AD28">
        <v>1</v>
      </c>
      <c r="AE28" t="s">
        <v>155</v>
      </c>
      <c r="AF28" t="s">
        <v>96</v>
      </c>
      <c r="AI28">
        <v>15</v>
      </c>
      <c r="AJ28">
        <v>39</v>
      </c>
      <c r="AK28">
        <v>120</v>
      </c>
      <c r="AL28">
        <v>2</v>
      </c>
    </row>
    <row r="29" spans="1:38" x14ac:dyDescent="0.4">
      <c r="A29" t="s">
        <v>206</v>
      </c>
      <c r="B29">
        <v>27</v>
      </c>
      <c r="C29" t="s">
        <v>45</v>
      </c>
      <c r="D29">
        <v>3</v>
      </c>
      <c r="F29">
        <v>2</v>
      </c>
      <c r="G29" t="s">
        <v>47</v>
      </c>
      <c r="H29" t="s">
        <v>76</v>
      </c>
      <c r="I29" t="s">
        <v>93</v>
      </c>
      <c r="K29" t="s">
        <v>63</v>
      </c>
      <c r="L29">
        <v>1</v>
      </c>
      <c r="N29">
        <v>2</v>
      </c>
      <c r="O29" t="s">
        <v>103</v>
      </c>
      <c r="P29" t="s">
        <v>95</v>
      </c>
      <c r="S29" t="s">
        <v>53</v>
      </c>
      <c r="T29">
        <v>2</v>
      </c>
      <c r="U29">
        <v>1</v>
      </c>
      <c r="V29">
        <v>2</v>
      </c>
      <c r="W29" t="s">
        <v>54</v>
      </c>
      <c r="X29" t="s">
        <v>55</v>
      </c>
      <c r="AA29" t="s">
        <v>48</v>
      </c>
      <c r="AB29">
        <v>1</v>
      </c>
      <c r="AD29">
        <v>1</v>
      </c>
      <c r="AE29" t="s">
        <v>49</v>
      </c>
      <c r="AF29" t="s">
        <v>50</v>
      </c>
      <c r="AI29">
        <v>11</v>
      </c>
      <c r="AJ29">
        <v>50</v>
      </c>
      <c r="AK29">
        <v>120</v>
      </c>
      <c r="AL29">
        <v>2</v>
      </c>
    </row>
    <row r="30" spans="1:38" x14ac:dyDescent="0.4">
      <c r="A30" t="s">
        <v>207</v>
      </c>
      <c r="B30">
        <v>28</v>
      </c>
      <c r="C30" t="s">
        <v>53</v>
      </c>
      <c r="D30">
        <v>2</v>
      </c>
      <c r="E30">
        <v>1</v>
      </c>
      <c r="F30">
        <v>2</v>
      </c>
      <c r="G30" t="s">
        <v>54</v>
      </c>
      <c r="H30" t="s">
        <v>83</v>
      </c>
      <c r="K30" t="s">
        <v>48</v>
      </c>
      <c r="L30">
        <v>1</v>
      </c>
      <c r="N30">
        <v>1</v>
      </c>
      <c r="O30" t="s">
        <v>89</v>
      </c>
      <c r="P30" t="s">
        <v>84</v>
      </c>
      <c r="Q30" t="s">
        <v>51</v>
      </c>
      <c r="S30" t="s">
        <v>45</v>
      </c>
      <c r="T30">
        <v>3</v>
      </c>
      <c r="V30">
        <v>2</v>
      </c>
      <c r="W30" t="s">
        <v>86</v>
      </c>
      <c r="X30" t="s">
        <v>76</v>
      </c>
      <c r="Y30" t="s">
        <v>93</v>
      </c>
      <c r="AA30" t="s">
        <v>38</v>
      </c>
      <c r="AB30">
        <v>3</v>
      </c>
      <c r="AC30">
        <v>1</v>
      </c>
      <c r="AD30">
        <v>2</v>
      </c>
      <c r="AE30" t="s">
        <v>155</v>
      </c>
      <c r="AF30" t="s">
        <v>96</v>
      </c>
      <c r="AI30">
        <v>14</v>
      </c>
      <c r="AJ30">
        <v>46</v>
      </c>
      <c r="AK30">
        <v>120</v>
      </c>
      <c r="AL30">
        <v>2</v>
      </c>
    </row>
    <row r="31" spans="1:38" x14ac:dyDescent="0.4">
      <c r="A31" t="s">
        <v>208</v>
      </c>
      <c r="B31">
        <v>29</v>
      </c>
      <c r="C31" t="s">
        <v>53</v>
      </c>
      <c r="D31">
        <v>1</v>
      </c>
      <c r="E31">
        <v>1</v>
      </c>
      <c r="F31">
        <v>1</v>
      </c>
      <c r="G31" t="s">
        <v>54</v>
      </c>
      <c r="H31" t="s">
        <v>55</v>
      </c>
      <c r="K31" t="s">
        <v>48</v>
      </c>
      <c r="L31">
        <v>3</v>
      </c>
      <c r="N31">
        <v>1</v>
      </c>
      <c r="O31" t="s">
        <v>49</v>
      </c>
      <c r="P31" t="s">
        <v>71</v>
      </c>
      <c r="Q31" t="s">
        <v>130</v>
      </c>
      <c r="R31" t="s">
        <v>52</v>
      </c>
      <c r="S31" t="s">
        <v>63</v>
      </c>
      <c r="T31">
        <v>3</v>
      </c>
      <c r="V31">
        <v>3</v>
      </c>
      <c r="W31" t="s">
        <v>103</v>
      </c>
      <c r="AA31" t="s">
        <v>38</v>
      </c>
      <c r="AB31">
        <v>2</v>
      </c>
      <c r="AC31">
        <v>1</v>
      </c>
      <c r="AD31">
        <v>2</v>
      </c>
      <c r="AE31" t="s">
        <v>39</v>
      </c>
      <c r="AF31" t="s">
        <v>40</v>
      </c>
      <c r="AI31">
        <v>13</v>
      </c>
      <c r="AJ31">
        <v>42</v>
      </c>
      <c r="AK31">
        <v>120</v>
      </c>
      <c r="AL31">
        <v>2</v>
      </c>
    </row>
    <row r="32" spans="1:38" x14ac:dyDescent="0.4">
      <c r="A32" t="s">
        <v>209</v>
      </c>
      <c r="B32">
        <v>30</v>
      </c>
      <c r="C32" t="s">
        <v>53</v>
      </c>
      <c r="D32">
        <v>2</v>
      </c>
      <c r="E32">
        <v>1</v>
      </c>
      <c r="F32">
        <v>1</v>
      </c>
      <c r="G32" t="s">
        <v>54</v>
      </c>
      <c r="K32" t="s">
        <v>33</v>
      </c>
      <c r="L32">
        <v>3</v>
      </c>
      <c r="N32">
        <v>1</v>
      </c>
      <c r="O32" t="s">
        <v>46</v>
      </c>
      <c r="P32" t="s">
        <v>66</v>
      </c>
      <c r="S32" t="s">
        <v>56</v>
      </c>
      <c r="T32">
        <v>1</v>
      </c>
      <c r="V32">
        <v>1</v>
      </c>
      <c r="W32" t="s">
        <v>123</v>
      </c>
      <c r="X32" t="s">
        <v>125</v>
      </c>
      <c r="AA32" t="s">
        <v>48</v>
      </c>
      <c r="AB32">
        <v>1</v>
      </c>
      <c r="AD32">
        <v>1</v>
      </c>
      <c r="AE32" t="s">
        <v>49</v>
      </c>
      <c r="AI32">
        <v>5</v>
      </c>
      <c r="AJ32">
        <v>34</v>
      </c>
      <c r="AK32">
        <v>120</v>
      </c>
      <c r="AL32">
        <v>2</v>
      </c>
    </row>
    <row r="33" spans="1:38" x14ac:dyDescent="0.4">
      <c r="A33" t="s">
        <v>210</v>
      </c>
      <c r="B33">
        <v>31</v>
      </c>
      <c r="C33" t="s">
        <v>56</v>
      </c>
      <c r="D33">
        <v>2</v>
      </c>
      <c r="F33">
        <v>3</v>
      </c>
      <c r="G33" t="s">
        <v>68</v>
      </c>
      <c r="K33" t="s">
        <v>43</v>
      </c>
      <c r="L33">
        <v>3</v>
      </c>
      <c r="N33">
        <v>1</v>
      </c>
      <c r="O33" t="s">
        <v>138</v>
      </c>
      <c r="S33" t="s">
        <v>53</v>
      </c>
      <c r="T33">
        <v>1</v>
      </c>
      <c r="U33">
        <v>1</v>
      </c>
      <c r="V33">
        <v>1</v>
      </c>
      <c r="W33" t="s">
        <v>115</v>
      </c>
      <c r="X33" t="s">
        <v>83</v>
      </c>
      <c r="Y33" t="s">
        <v>97</v>
      </c>
      <c r="AA33" t="s">
        <v>33</v>
      </c>
      <c r="AB33">
        <v>3</v>
      </c>
      <c r="AD33">
        <v>1</v>
      </c>
      <c r="AE33" t="s">
        <v>34</v>
      </c>
      <c r="AI33">
        <v>9</v>
      </c>
      <c r="AJ33">
        <v>34</v>
      </c>
      <c r="AK33">
        <v>120</v>
      </c>
      <c r="AL33">
        <v>2</v>
      </c>
    </row>
    <row r="34" spans="1:38" x14ac:dyDescent="0.4">
      <c r="A34" t="s">
        <v>211</v>
      </c>
      <c r="B34">
        <v>32</v>
      </c>
      <c r="C34" t="s">
        <v>53</v>
      </c>
      <c r="D34">
        <v>1</v>
      </c>
      <c r="E34">
        <v>1</v>
      </c>
      <c r="F34">
        <v>2</v>
      </c>
      <c r="G34" t="s">
        <v>54</v>
      </c>
      <c r="H34" t="s">
        <v>55</v>
      </c>
      <c r="K34" t="s">
        <v>33</v>
      </c>
      <c r="L34">
        <v>3</v>
      </c>
      <c r="N34">
        <v>1</v>
      </c>
      <c r="O34" t="s">
        <v>46</v>
      </c>
      <c r="P34" t="s">
        <v>66</v>
      </c>
      <c r="Q34" t="s">
        <v>134</v>
      </c>
      <c r="R34" t="s">
        <v>136</v>
      </c>
      <c r="S34" t="s">
        <v>56</v>
      </c>
      <c r="T34">
        <v>1</v>
      </c>
      <c r="V34">
        <v>1</v>
      </c>
      <c r="W34" t="s">
        <v>57</v>
      </c>
      <c r="AA34" t="s">
        <v>45</v>
      </c>
      <c r="AB34">
        <v>2</v>
      </c>
      <c r="AD34">
        <v>1</v>
      </c>
      <c r="AE34" t="s">
        <v>47</v>
      </c>
      <c r="AI34">
        <v>8</v>
      </c>
      <c r="AJ34">
        <v>29</v>
      </c>
      <c r="AK34">
        <v>120</v>
      </c>
      <c r="AL34">
        <v>2</v>
      </c>
    </row>
    <row r="35" spans="1:38" x14ac:dyDescent="0.4">
      <c r="A35" t="s">
        <v>212</v>
      </c>
      <c r="B35">
        <v>33</v>
      </c>
      <c r="C35" t="s">
        <v>53</v>
      </c>
      <c r="D35">
        <v>1</v>
      </c>
      <c r="E35">
        <v>1</v>
      </c>
      <c r="F35">
        <v>2</v>
      </c>
      <c r="G35" t="s">
        <v>54</v>
      </c>
      <c r="H35" t="s">
        <v>55</v>
      </c>
      <c r="I35" t="s">
        <v>117</v>
      </c>
      <c r="J35" t="s">
        <v>98</v>
      </c>
      <c r="K35" t="s">
        <v>33</v>
      </c>
      <c r="L35">
        <v>2</v>
      </c>
      <c r="N35">
        <v>1</v>
      </c>
      <c r="O35" t="s">
        <v>46</v>
      </c>
      <c r="P35" t="s">
        <v>35</v>
      </c>
      <c r="S35" t="s">
        <v>56</v>
      </c>
      <c r="T35">
        <v>1</v>
      </c>
      <c r="V35">
        <v>2</v>
      </c>
      <c r="W35" t="s">
        <v>57</v>
      </c>
      <c r="AA35" t="s">
        <v>63</v>
      </c>
      <c r="AB35">
        <v>1</v>
      </c>
      <c r="AD35">
        <v>2</v>
      </c>
      <c r="AE35" t="s">
        <v>103</v>
      </c>
      <c r="AI35">
        <v>8</v>
      </c>
      <c r="AJ35">
        <v>27</v>
      </c>
      <c r="AK35">
        <v>120</v>
      </c>
      <c r="AL35">
        <v>2</v>
      </c>
    </row>
    <row r="36" spans="1:38" x14ac:dyDescent="0.4">
      <c r="A36" t="s">
        <v>213</v>
      </c>
      <c r="B36">
        <v>34</v>
      </c>
      <c r="C36" t="s">
        <v>56</v>
      </c>
      <c r="D36">
        <v>1</v>
      </c>
      <c r="F36">
        <v>2</v>
      </c>
      <c r="G36" t="s">
        <v>123</v>
      </c>
      <c r="K36" t="s">
        <v>38</v>
      </c>
      <c r="L36">
        <v>3</v>
      </c>
      <c r="M36">
        <v>1</v>
      </c>
      <c r="N36">
        <v>3</v>
      </c>
      <c r="O36" t="s">
        <v>155</v>
      </c>
      <c r="P36" t="s">
        <v>96</v>
      </c>
      <c r="Q36" t="s">
        <v>157</v>
      </c>
      <c r="S36" t="s">
        <v>53</v>
      </c>
      <c r="T36">
        <v>3</v>
      </c>
      <c r="U36">
        <v>1</v>
      </c>
      <c r="V36">
        <v>3</v>
      </c>
      <c r="W36" t="s">
        <v>54</v>
      </c>
      <c r="X36" t="s">
        <v>83</v>
      </c>
      <c r="Y36" t="s">
        <v>97</v>
      </c>
      <c r="Z36" t="s">
        <v>98</v>
      </c>
      <c r="AA36" t="s">
        <v>33</v>
      </c>
      <c r="AB36">
        <v>1</v>
      </c>
      <c r="AD36">
        <v>1</v>
      </c>
      <c r="AE36" t="s">
        <v>46</v>
      </c>
      <c r="AI36">
        <v>14</v>
      </c>
      <c r="AJ36">
        <v>50</v>
      </c>
      <c r="AK36">
        <v>120</v>
      </c>
      <c r="AL36">
        <v>2</v>
      </c>
    </row>
    <row r="37" spans="1:38" x14ac:dyDescent="0.4">
      <c r="A37" t="s">
        <v>214</v>
      </c>
      <c r="B37">
        <v>35</v>
      </c>
      <c r="C37" t="s">
        <v>53</v>
      </c>
      <c r="D37">
        <v>2</v>
      </c>
      <c r="E37">
        <v>1</v>
      </c>
      <c r="F37">
        <v>1</v>
      </c>
      <c r="G37" t="s">
        <v>115</v>
      </c>
      <c r="K37" t="s">
        <v>33</v>
      </c>
      <c r="L37">
        <v>3</v>
      </c>
      <c r="N37">
        <v>1</v>
      </c>
      <c r="O37" t="s">
        <v>65</v>
      </c>
      <c r="P37" t="s">
        <v>35</v>
      </c>
      <c r="S37" t="s">
        <v>48</v>
      </c>
      <c r="T37">
        <v>1</v>
      </c>
      <c r="V37">
        <v>1</v>
      </c>
      <c r="W37" t="s">
        <v>49</v>
      </c>
      <c r="X37" t="s">
        <v>50</v>
      </c>
      <c r="Y37" t="s">
        <v>90</v>
      </c>
      <c r="Z37" t="s">
        <v>132</v>
      </c>
      <c r="AA37" t="s">
        <v>43</v>
      </c>
      <c r="AB37">
        <v>2</v>
      </c>
      <c r="AD37">
        <v>2</v>
      </c>
      <c r="AE37" t="s">
        <v>138</v>
      </c>
      <c r="AF37" t="s">
        <v>139</v>
      </c>
      <c r="AI37">
        <v>10</v>
      </c>
      <c r="AJ37">
        <v>47</v>
      </c>
      <c r="AK37">
        <v>120</v>
      </c>
      <c r="AL37">
        <v>2</v>
      </c>
    </row>
    <row r="38" spans="1:38" x14ac:dyDescent="0.4">
      <c r="A38" t="s">
        <v>215</v>
      </c>
      <c r="B38">
        <v>36</v>
      </c>
      <c r="C38" t="s">
        <v>53</v>
      </c>
      <c r="D38">
        <v>2</v>
      </c>
      <c r="E38">
        <v>1</v>
      </c>
      <c r="F38">
        <v>3</v>
      </c>
      <c r="G38" t="s">
        <v>54</v>
      </c>
      <c r="K38" t="s">
        <v>33</v>
      </c>
      <c r="L38">
        <v>1</v>
      </c>
      <c r="N38">
        <v>2</v>
      </c>
      <c r="O38" t="s">
        <v>46</v>
      </c>
      <c r="S38" t="s">
        <v>48</v>
      </c>
      <c r="T38">
        <v>1</v>
      </c>
      <c r="V38">
        <v>1</v>
      </c>
      <c r="W38" t="s">
        <v>49</v>
      </c>
      <c r="AA38" t="s">
        <v>45</v>
      </c>
      <c r="AB38">
        <v>3</v>
      </c>
      <c r="AD38">
        <v>1</v>
      </c>
      <c r="AE38" t="s">
        <v>47</v>
      </c>
      <c r="AI38">
        <v>6</v>
      </c>
      <c r="AJ38">
        <v>35</v>
      </c>
      <c r="AK38">
        <v>120</v>
      </c>
      <c r="AL38">
        <v>2</v>
      </c>
    </row>
    <row r="39" spans="1:38" x14ac:dyDescent="0.4">
      <c r="A39" t="s">
        <v>216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54</v>
      </c>
      <c r="H39" t="s">
        <v>83</v>
      </c>
      <c r="K39" t="s">
        <v>33</v>
      </c>
      <c r="L39">
        <v>3</v>
      </c>
      <c r="N39">
        <v>1</v>
      </c>
      <c r="O39" t="s">
        <v>46</v>
      </c>
      <c r="P39" t="s">
        <v>35</v>
      </c>
      <c r="Q39" t="s">
        <v>134</v>
      </c>
      <c r="R39" t="s">
        <v>136</v>
      </c>
      <c r="S39" t="s">
        <v>48</v>
      </c>
      <c r="T39">
        <v>1</v>
      </c>
      <c r="V39">
        <v>1</v>
      </c>
      <c r="W39" t="s">
        <v>49</v>
      </c>
      <c r="AA39" t="s">
        <v>63</v>
      </c>
      <c r="AB39">
        <v>1</v>
      </c>
      <c r="AD39">
        <v>2</v>
      </c>
      <c r="AE39" t="s">
        <v>103</v>
      </c>
      <c r="AF39" t="s">
        <v>149</v>
      </c>
      <c r="AI39">
        <v>9</v>
      </c>
      <c r="AJ39">
        <v>81</v>
      </c>
      <c r="AK39">
        <v>120</v>
      </c>
      <c r="AL39">
        <v>2</v>
      </c>
    </row>
    <row r="40" spans="1:38" x14ac:dyDescent="0.4">
      <c r="A40" t="s">
        <v>217</v>
      </c>
      <c r="B40">
        <v>38</v>
      </c>
      <c r="C40" t="s">
        <v>48</v>
      </c>
      <c r="D40">
        <v>3</v>
      </c>
      <c r="F40">
        <v>2</v>
      </c>
      <c r="G40" t="s">
        <v>49</v>
      </c>
      <c r="H40" t="s">
        <v>71</v>
      </c>
      <c r="I40" t="s">
        <v>51</v>
      </c>
      <c r="K40" t="s">
        <v>38</v>
      </c>
      <c r="L40">
        <v>1</v>
      </c>
      <c r="M40">
        <v>3</v>
      </c>
      <c r="N40">
        <v>2</v>
      </c>
      <c r="O40" t="s">
        <v>155</v>
      </c>
      <c r="P40" t="s">
        <v>70</v>
      </c>
      <c r="S40" t="s">
        <v>53</v>
      </c>
      <c r="T40">
        <v>3</v>
      </c>
      <c r="U40">
        <v>1</v>
      </c>
      <c r="V40">
        <v>3</v>
      </c>
      <c r="W40" t="s">
        <v>54</v>
      </c>
      <c r="X40" t="s">
        <v>55</v>
      </c>
      <c r="AA40" t="s">
        <v>33</v>
      </c>
      <c r="AB40">
        <v>3</v>
      </c>
      <c r="AD40">
        <v>1</v>
      </c>
      <c r="AE40" t="s">
        <v>46</v>
      </c>
      <c r="AF40" t="s">
        <v>66</v>
      </c>
      <c r="AI40">
        <v>17</v>
      </c>
      <c r="AJ40">
        <v>55</v>
      </c>
      <c r="AK40">
        <v>120</v>
      </c>
      <c r="AL40">
        <v>2</v>
      </c>
    </row>
    <row r="41" spans="1:38" x14ac:dyDescent="0.4">
      <c r="A41" t="s">
        <v>218</v>
      </c>
      <c r="B41">
        <v>39</v>
      </c>
      <c r="C41" t="s">
        <v>43</v>
      </c>
      <c r="D41">
        <v>2</v>
      </c>
      <c r="F41">
        <v>3</v>
      </c>
      <c r="G41" t="s">
        <v>138</v>
      </c>
      <c r="H41" t="s">
        <v>99</v>
      </c>
      <c r="K41" t="s">
        <v>45</v>
      </c>
      <c r="L41">
        <v>3</v>
      </c>
      <c r="N41">
        <v>1</v>
      </c>
      <c r="O41" t="s">
        <v>47</v>
      </c>
      <c r="S41" t="s">
        <v>53</v>
      </c>
      <c r="T41">
        <v>3</v>
      </c>
      <c r="U41">
        <v>1</v>
      </c>
      <c r="V41">
        <v>1</v>
      </c>
      <c r="W41" t="s">
        <v>115</v>
      </c>
      <c r="X41" t="s">
        <v>83</v>
      </c>
      <c r="Y41" t="s">
        <v>97</v>
      </c>
      <c r="AA41" t="s">
        <v>33</v>
      </c>
      <c r="AB41">
        <v>1</v>
      </c>
      <c r="AD41">
        <v>1</v>
      </c>
      <c r="AE41" t="s">
        <v>34</v>
      </c>
      <c r="AF41" t="s">
        <v>133</v>
      </c>
      <c r="AI41">
        <v>11</v>
      </c>
      <c r="AJ41">
        <v>31</v>
      </c>
      <c r="AK41">
        <v>120</v>
      </c>
      <c r="AL41">
        <v>2</v>
      </c>
    </row>
    <row r="42" spans="1:38" x14ac:dyDescent="0.4">
      <c r="A42" t="s">
        <v>219</v>
      </c>
      <c r="B42">
        <v>40</v>
      </c>
      <c r="C42" t="s">
        <v>43</v>
      </c>
      <c r="D42">
        <v>3</v>
      </c>
      <c r="F42">
        <v>3</v>
      </c>
      <c r="G42" t="s">
        <v>138</v>
      </c>
      <c r="H42" t="s">
        <v>74</v>
      </c>
      <c r="I42" t="s">
        <v>75</v>
      </c>
      <c r="J42" t="s">
        <v>142</v>
      </c>
      <c r="K42" t="s">
        <v>63</v>
      </c>
      <c r="L42">
        <v>2</v>
      </c>
      <c r="N42">
        <v>1</v>
      </c>
      <c r="O42" t="s">
        <v>103</v>
      </c>
      <c r="S42" t="s">
        <v>53</v>
      </c>
      <c r="T42">
        <v>2</v>
      </c>
      <c r="U42">
        <v>2</v>
      </c>
      <c r="V42">
        <v>1</v>
      </c>
      <c r="W42" t="s">
        <v>115</v>
      </c>
      <c r="X42" t="s">
        <v>83</v>
      </c>
      <c r="Y42" t="s">
        <v>97</v>
      </c>
      <c r="AA42" t="s">
        <v>33</v>
      </c>
      <c r="AB42">
        <v>1</v>
      </c>
      <c r="AD42">
        <v>1</v>
      </c>
      <c r="AE42" t="s">
        <v>46</v>
      </c>
      <c r="AF42" t="s">
        <v>35</v>
      </c>
      <c r="AG42" t="s">
        <v>36</v>
      </c>
      <c r="AI42">
        <v>14</v>
      </c>
      <c r="AJ42">
        <v>39</v>
      </c>
      <c r="AK42">
        <v>120</v>
      </c>
      <c r="AL42">
        <v>2</v>
      </c>
    </row>
    <row r="43" spans="1:38" x14ac:dyDescent="0.4">
      <c r="A43" t="s">
        <v>220</v>
      </c>
      <c r="B43">
        <v>41</v>
      </c>
      <c r="C43" t="s">
        <v>53</v>
      </c>
      <c r="D43">
        <v>1</v>
      </c>
      <c r="E43">
        <v>1</v>
      </c>
      <c r="F43">
        <v>2</v>
      </c>
      <c r="G43" t="s">
        <v>115</v>
      </c>
      <c r="H43" t="s">
        <v>83</v>
      </c>
      <c r="K43" t="s">
        <v>33</v>
      </c>
      <c r="L43">
        <v>2</v>
      </c>
      <c r="N43">
        <v>2</v>
      </c>
      <c r="O43" t="s">
        <v>65</v>
      </c>
      <c r="P43" t="s">
        <v>35</v>
      </c>
      <c r="Q43" t="s">
        <v>36</v>
      </c>
      <c r="S43" t="s">
        <v>43</v>
      </c>
      <c r="T43">
        <v>3</v>
      </c>
      <c r="V43">
        <v>3</v>
      </c>
      <c r="W43" t="s">
        <v>138</v>
      </c>
      <c r="AA43" t="s">
        <v>38</v>
      </c>
      <c r="AB43">
        <v>1</v>
      </c>
      <c r="AC43">
        <v>1</v>
      </c>
      <c r="AD43">
        <v>1</v>
      </c>
      <c r="AE43" t="s">
        <v>155</v>
      </c>
      <c r="AF43" t="s">
        <v>40</v>
      </c>
      <c r="AG43" t="s">
        <v>157</v>
      </c>
      <c r="AI43">
        <v>12</v>
      </c>
      <c r="AJ43">
        <v>31</v>
      </c>
      <c r="AK43">
        <v>120</v>
      </c>
      <c r="AL43">
        <v>2</v>
      </c>
    </row>
    <row r="44" spans="1:38" x14ac:dyDescent="0.4">
      <c r="A44" t="s">
        <v>221</v>
      </c>
      <c r="B44">
        <v>42</v>
      </c>
      <c r="C44" t="s">
        <v>53</v>
      </c>
      <c r="D44">
        <v>3</v>
      </c>
      <c r="E44">
        <v>1</v>
      </c>
      <c r="F44">
        <v>3</v>
      </c>
      <c r="G44" t="s">
        <v>54</v>
      </c>
      <c r="H44" t="s">
        <v>55</v>
      </c>
      <c r="I44" t="s">
        <v>117</v>
      </c>
      <c r="K44" t="s">
        <v>33</v>
      </c>
      <c r="L44">
        <v>1</v>
      </c>
      <c r="N44">
        <v>1</v>
      </c>
      <c r="O44" t="s">
        <v>46</v>
      </c>
      <c r="S44" t="s">
        <v>45</v>
      </c>
      <c r="T44">
        <v>3</v>
      </c>
      <c r="V44">
        <v>2</v>
      </c>
      <c r="W44" t="s">
        <v>86</v>
      </c>
      <c r="AA44" t="s">
        <v>63</v>
      </c>
      <c r="AB44">
        <v>2</v>
      </c>
      <c r="AD44">
        <v>2</v>
      </c>
      <c r="AE44" t="s">
        <v>103</v>
      </c>
      <c r="AF44" t="s">
        <v>95</v>
      </c>
      <c r="AG44" t="s">
        <v>150</v>
      </c>
      <c r="AI44">
        <v>13</v>
      </c>
      <c r="AJ44">
        <v>73</v>
      </c>
      <c r="AK44">
        <v>120</v>
      </c>
      <c r="AL44">
        <v>2</v>
      </c>
    </row>
    <row r="45" spans="1:38" x14ac:dyDescent="0.4">
      <c r="A45" t="s">
        <v>222</v>
      </c>
      <c r="B45">
        <v>43</v>
      </c>
      <c r="C45" t="s">
        <v>53</v>
      </c>
      <c r="D45">
        <v>3</v>
      </c>
      <c r="E45">
        <v>1</v>
      </c>
      <c r="F45">
        <v>3</v>
      </c>
      <c r="G45" t="s">
        <v>54</v>
      </c>
      <c r="K45" t="s">
        <v>33</v>
      </c>
      <c r="L45">
        <v>2</v>
      </c>
      <c r="N45">
        <v>2</v>
      </c>
      <c r="O45" t="s">
        <v>46</v>
      </c>
      <c r="P45" t="s">
        <v>66</v>
      </c>
      <c r="Q45" t="s">
        <v>135</v>
      </c>
      <c r="R45" t="s">
        <v>136</v>
      </c>
      <c r="S45" t="s">
        <v>45</v>
      </c>
      <c r="T45">
        <v>2</v>
      </c>
      <c r="V45">
        <v>1</v>
      </c>
      <c r="W45" t="s">
        <v>47</v>
      </c>
      <c r="AA45" t="s">
        <v>38</v>
      </c>
      <c r="AB45">
        <v>3</v>
      </c>
      <c r="AC45">
        <v>1</v>
      </c>
      <c r="AD45">
        <v>3</v>
      </c>
      <c r="AE45" t="s">
        <v>155</v>
      </c>
      <c r="AF45" t="s">
        <v>96</v>
      </c>
      <c r="AG45" t="s">
        <v>41</v>
      </c>
      <c r="AI45">
        <v>16</v>
      </c>
      <c r="AJ45">
        <v>44</v>
      </c>
      <c r="AK45">
        <v>120</v>
      </c>
      <c r="AL45">
        <v>2</v>
      </c>
    </row>
    <row r="46" spans="1:38" x14ac:dyDescent="0.4">
      <c r="A46" t="s">
        <v>223</v>
      </c>
      <c r="B46">
        <v>44</v>
      </c>
      <c r="C46" t="s">
        <v>53</v>
      </c>
      <c r="D46">
        <v>1</v>
      </c>
      <c r="E46">
        <v>1</v>
      </c>
      <c r="F46">
        <v>1</v>
      </c>
      <c r="G46" t="s">
        <v>114</v>
      </c>
      <c r="H46" t="s">
        <v>55</v>
      </c>
      <c r="K46" t="s">
        <v>33</v>
      </c>
      <c r="L46">
        <v>3</v>
      </c>
      <c r="N46">
        <v>1</v>
      </c>
      <c r="O46" t="s">
        <v>46</v>
      </c>
      <c r="P46" t="s">
        <v>35</v>
      </c>
      <c r="S46" t="s">
        <v>63</v>
      </c>
      <c r="T46">
        <v>2</v>
      </c>
      <c r="V46">
        <v>2</v>
      </c>
      <c r="W46" t="s">
        <v>103</v>
      </c>
      <c r="AA46" t="s">
        <v>38</v>
      </c>
      <c r="AB46">
        <v>1</v>
      </c>
      <c r="AC46">
        <v>1</v>
      </c>
      <c r="AD46">
        <v>1</v>
      </c>
      <c r="AE46" t="s">
        <v>155</v>
      </c>
      <c r="AF46" t="s">
        <v>40</v>
      </c>
      <c r="AG46" t="s">
        <v>156</v>
      </c>
      <c r="AI46">
        <v>8</v>
      </c>
      <c r="AJ46">
        <v>52</v>
      </c>
      <c r="AK46">
        <v>120</v>
      </c>
      <c r="AL46">
        <v>2</v>
      </c>
    </row>
    <row r="47" spans="1:38" x14ac:dyDescent="0.4">
      <c r="A47" t="s">
        <v>224</v>
      </c>
      <c r="B47">
        <v>45</v>
      </c>
      <c r="C47" t="s">
        <v>53</v>
      </c>
      <c r="D47">
        <v>3</v>
      </c>
      <c r="E47">
        <v>1</v>
      </c>
      <c r="F47">
        <v>2</v>
      </c>
      <c r="G47" t="s">
        <v>54</v>
      </c>
      <c r="H47" t="s">
        <v>55</v>
      </c>
      <c r="I47" t="s">
        <v>117</v>
      </c>
      <c r="K47" t="s">
        <v>43</v>
      </c>
      <c r="L47">
        <v>2</v>
      </c>
      <c r="N47">
        <v>1</v>
      </c>
      <c r="O47" t="s">
        <v>138</v>
      </c>
      <c r="P47" t="s">
        <v>99</v>
      </c>
      <c r="S47" t="s">
        <v>56</v>
      </c>
      <c r="T47">
        <v>1</v>
      </c>
      <c r="V47">
        <v>1</v>
      </c>
      <c r="W47" t="s">
        <v>123</v>
      </c>
      <c r="AA47" t="s">
        <v>48</v>
      </c>
      <c r="AB47">
        <v>3</v>
      </c>
      <c r="AD47">
        <v>1</v>
      </c>
      <c r="AE47" t="s">
        <v>49</v>
      </c>
      <c r="AF47" t="s">
        <v>71</v>
      </c>
      <c r="AI47">
        <v>10</v>
      </c>
      <c r="AJ47">
        <v>43</v>
      </c>
      <c r="AK47">
        <v>120</v>
      </c>
      <c r="AL47">
        <v>2</v>
      </c>
    </row>
    <row r="48" spans="1:38" x14ac:dyDescent="0.4">
      <c r="A48" t="s">
        <v>225</v>
      </c>
      <c r="B48">
        <v>46</v>
      </c>
      <c r="C48" t="s">
        <v>56</v>
      </c>
      <c r="D48">
        <v>1</v>
      </c>
      <c r="F48">
        <v>2</v>
      </c>
      <c r="G48" t="s">
        <v>68</v>
      </c>
      <c r="K48" t="s">
        <v>33</v>
      </c>
      <c r="L48">
        <v>3</v>
      </c>
      <c r="N48">
        <v>3</v>
      </c>
      <c r="O48" t="s">
        <v>46</v>
      </c>
      <c r="P48" t="s">
        <v>133</v>
      </c>
      <c r="Q48" t="s">
        <v>134</v>
      </c>
      <c r="R48" t="s">
        <v>136</v>
      </c>
      <c r="S48" t="s">
        <v>53</v>
      </c>
      <c r="T48">
        <v>1</v>
      </c>
      <c r="U48">
        <v>1</v>
      </c>
      <c r="V48">
        <v>2</v>
      </c>
      <c r="W48" t="s">
        <v>54</v>
      </c>
      <c r="X48" t="s">
        <v>55</v>
      </c>
      <c r="Y48" t="s">
        <v>117</v>
      </c>
      <c r="AA48" t="s">
        <v>43</v>
      </c>
      <c r="AB48">
        <v>3</v>
      </c>
      <c r="AD48">
        <v>3</v>
      </c>
      <c r="AE48" t="s">
        <v>138</v>
      </c>
      <c r="AF48" t="s">
        <v>139</v>
      </c>
      <c r="AI48">
        <v>16</v>
      </c>
      <c r="AJ48">
        <v>62</v>
      </c>
      <c r="AK48">
        <v>120</v>
      </c>
      <c r="AL48">
        <v>2</v>
      </c>
    </row>
    <row r="49" spans="1:38" x14ac:dyDescent="0.4">
      <c r="A49" t="s">
        <v>226</v>
      </c>
      <c r="B49">
        <v>47</v>
      </c>
      <c r="C49" t="s">
        <v>53</v>
      </c>
      <c r="D49">
        <v>2</v>
      </c>
      <c r="E49">
        <v>1</v>
      </c>
      <c r="F49">
        <v>2</v>
      </c>
      <c r="G49" t="s">
        <v>54</v>
      </c>
      <c r="K49" t="s">
        <v>43</v>
      </c>
      <c r="L49">
        <v>2</v>
      </c>
      <c r="N49">
        <v>1</v>
      </c>
      <c r="O49" t="s">
        <v>138</v>
      </c>
      <c r="P49" t="s">
        <v>139</v>
      </c>
      <c r="Q49" t="s">
        <v>140</v>
      </c>
      <c r="R49" t="s">
        <v>141</v>
      </c>
      <c r="S49" t="s">
        <v>56</v>
      </c>
      <c r="T49">
        <v>1</v>
      </c>
      <c r="V49">
        <v>1</v>
      </c>
      <c r="W49" t="s">
        <v>123</v>
      </c>
      <c r="AA49" t="s">
        <v>45</v>
      </c>
      <c r="AB49">
        <v>3</v>
      </c>
      <c r="AD49">
        <v>1</v>
      </c>
      <c r="AE49" t="s">
        <v>47</v>
      </c>
      <c r="AI49">
        <v>8</v>
      </c>
      <c r="AJ49">
        <v>33</v>
      </c>
      <c r="AK49">
        <v>120</v>
      </c>
      <c r="AL49">
        <v>2</v>
      </c>
    </row>
    <row r="50" spans="1:38" x14ac:dyDescent="0.4">
      <c r="A50" t="s">
        <v>227</v>
      </c>
      <c r="B50">
        <v>48</v>
      </c>
      <c r="C50" t="s">
        <v>53</v>
      </c>
      <c r="D50">
        <v>3</v>
      </c>
      <c r="E50">
        <v>1</v>
      </c>
      <c r="F50">
        <v>1</v>
      </c>
      <c r="G50" t="s">
        <v>54</v>
      </c>
      <c r="H50" t="s">
        <v>83</v>
      </c>
      <c r="I50" t="s">
        <v>97</v>
      </c>
      <c r="J50" t="s">
        <v>98</v>
      </c>
      <c r="K50" t="s">
        <v>43</v>
      </c>
      <c r="L50">
        <v>2</v>
      </c>
      <c r="N50">
        <v>1</v>
      </c>
      <c r="O50" t="s">
        <v>138</v>
      </c>
      <c r="P50" t="s">
        <v>139</v>
      </c>
      <c r="S50" t="s">
        <v>56</v>
      </c>
      <c r="T50">
        <v>1</v>
      </c>
      <c r="V50">
        <v>2</v>
      </c>
      <c r="W50" t="s">
        <v>123</v>
      </c>
      <c r="X50" t="s">
        <v>69</v>
      </c>
      <c r="AA50" t="s">
        <v>63</v>
      </c>
      <c r="AB50">
        <v>2</v>
      </c>
      <c r="AD50">
        <v>3</v>
      </c>
      <c r="AE50" t="s">
        <v>103</v>
      </c>
      <c r="AF50" t="s">
        <v>149</v>
      </c>
      <c r="AI50">
        <v>13</v>
      </c>
      <c r="AJ50">
        <v>47</v>
      </c>
      <c r="AK50">
        <v>120</v>
      </c>
      <c r="AL50">
        <v>2</v>
      </c>
    </row>
    <row r="51" spans="1:38" x14ac:dyDescent="0.4">
      <c r="A51" t="s">
        <v>228</v>
      </c>
      <c r="B51">
        <v>49</v>
      </c>
      <c r="C51" t="s">
        <v>56</v>
      </c>
      <c r="D51">
        <v>3</v>
      </c>
      <c r="F51">
        <v>1</v>
      </c>
      <c r="G51" t="s">
        <v>123</v>
      </c>
      <c r="H51" t="s">
        <v>125</v>
      </c>
      <c r="K51" t="s">
        <v>38</v>
      </c>
      <c r="L51">
        <v>1</v>
      </c>
      <c r="M51">
        <v>1</v>
      </c>
      <c r="N51">
        <v>3</v>
      </c>
      <c r="O51" t="s">
        <v>39</v>
      </c>
      <c r="P51" t="s">
        <v>70</v>
      </c>
      <c r="Q51" t="s">
        <v>157</v>
      </c>
      <c r="R51" t="s">
        <v>42</v>
      </c>
      <c r="S51" t="s">
        <v>53</v>
      </c>
      <c r="T51">
        <v>2</v>
      </c>
      <c r="U51">
        <v>1</v>
      </c>
      <c r="V51">
        <v>3</v>
      </c>
      <c r="W51" t="s">
        <v>54</v>
      </c>
      <c r="X51" t="s">
        <v>83</v>
      </c>
      <c r="AA51" t="s">
        <v>43</v>
      </c>
      <c r="AB51">
        <v>1</v>
      </c>
      <c r="AD51">
        <v>1</v>
      </c>
      <c r="AE51" t="s">
        <v>138</v>
      </c>
      <c r="AI51">
        <v>12</v>
      </c>
      <c r="AJ51">
        <v>52</v>
      </c>
      <c r="AK51">
        <v>120</v>
      </c>
      <c r="AL51">
        <v>2</v>
      </c>
    </row>
    <row r="52" spans="1:38" x14ac:dyDescent="0.4">
      <c r="A52" t="s">
        <v>229</v>
      </c>
      <c r="B52">
        <v>50</v>
      </c>
      <c r="C52" t="s">
        <v>53</v>
      </c>
      <c r="D52">
        <v>1</v>
      </c>
      <c r="E52">
        <v>1</v>
      </c>
      <c r="F52">
        <v>1</v>
      </c>
      <c r="G52" t="s">
        <v>114</v>
      </c>
      <c r="H52" t="s">
        <v>116</v>
      </c>
      <c r="K52" t="s">
        <v>43</v>
      </c>
      <c r="L52">
        <v>3</v>
      </c>
      <c r="N52">
        <v>3</v>
      </c>
      <c r="O52" t="s">
        <v>138</v>
      </c>
      <c r="P52" t="s">
        <v>99</v>
      </c>
      <c r="Q52" t="s">
        <v>140</v>
      </c>
      <c r="S52" t="s">
        <v>48</v>
      </c>
      <c r="T52">
        <v>3</v>
      </c>
      <c r="V52">
        <v>2</v>
      </c>
      <c r="W52" t="s">
        <v>129</v>
      </c>
      <c r="AA52" t="s">
        <v>33</v>
      </c>
      <c r="AB52">
        <v>3</v>
      </c>
      <c r="AD52">
        <v>3</v>
      </c>
      <c r="AE52" t="s">
        <v>46</v>
      </c>
      <c r="AF52" t="s">
        <v>66</v>
      </c>
      <c r="AI52">
        <v>15</v>
      </c>
      <c r="AJ52">
        <v>41</v>
      </c>
      <c r="AK52">
        <v>120</v>
      </c>
      <c r="AL52">
        <v>2</v>
      </c>
    </row>
    <row r="53" spans="1:38" x14ac:dyDescent="0.4">
      <c r="A53" s="4" t="s">
        <v>230</v>
      </c>
      <c r="B53">
        <v>51</v>
      </c>
      <c r="C53" t="s">
        <v>48</v>
      </c>
      <c r="D53">
        <v>1</v>
      </c>
      <c r="F53">
        <v>1</v>
      </c>
      <c r="G53" t="s">
        <v>129</v>
      </c>
      <c r="H53" t="s">
        <v>50</v>
      </c>
      <c r="I53" t="s">
        <v>51</v>
      </c>
      <c r="K53" t="s">
        <v>45</v>
      </c>
      <c r="L53">
        <v>2</v>
      </c>
      <c r="N53">
        <v>1</v>
      </c>
      <c r="O53" t="s">
        <v>86</v>
      </c>
      <c r="P53" t="s">
        <v>76</v>
      </c>
      <c r="Q53" t="s">
        <v>93</v>
      </c>
      <c r="S53" t="s">
        <v>53</v>
      </c>
      <c r="T53">
        <v>1</v>
      </c>
      <c r="U53">
        <v>1</v>
      </c>
      <c r="V53">
        <v>2</v>
      </c>
      <c r="W53" t="s">
        <v>54</v>
      </c>
      <c r="AA53" t="s">
        <v>43</v>
      </c>
      <c r="AB53">
        <v>1</v>
      </c>
      <c r="AD53">
        <v>1</v>
      </c>
      <c r="AE53" t="s">
        <v>138</v>
      </c>
      <c r="AF53" t="s">
        <v>74</v>
      </c>
      <c r="AI53">
        <v>7</v>
      </c>
      <c r="AJ53">
        <v>33</v>
      </c>
      <c r="AK53">
        <v>120</v>
      </c>
      <c r="AL53">
        <v>2</v>
      </c>
    </row>
    <row r="54" spans="1:38" x14ac:dyDescent="0.4">
      <c r="A54" t="s">
        <v>231</v>
      </c>
      <c r="B54">
        <v>52</v>
      </c>
      <c r="C54" t="s">
        <v>48</v>
      </c>
      <c r="D54">
        <v>2</v>
      </c>
      <c r="F54">
        <v>1</v>
      </c>
      <c r="G54" t="s">
        <v>49</v>
      </c>
      <c r="K54" t="s">
        <v>63</v>
      </c>
      <c r="L54">
        <v>3</v>
      </c>
      <c r="N54">
        <v>3</v>
      </c>
      <c r="O54" t="s">
        <v>103</v>
      </c>
      <c r="P54" t="s">
        <v>149</v>
      </c>
      <c r="Q54" t="s">
        <v>104</v>
      </c>
      <c r="R54" t="s">
        <v>153</v>
      </c>
      <c r="S54" t="s">
        <v>53</v>
      </c>
      <c r="T54">
        <v>1</v>
      </c>
      <c r="U54">
        <v>1</v>
      </c>
      <c r="V54">
        <v>1</v>
      </c>
      <c r="W54" t="s">
        <v>54</v>
      </c>
      <c r="X54" t="s">
        <v>116</v>
      </c>
      <c r="Y54" t="s">
        <v>97</v>
      </c>
      <c r="AA54" t="s">
        <v>43</v>
      </c>
      <c r="AB54">
        <v>3</v>
      </c>
      <c r="AD54">
        <v>3</v>
      </c>
      <c r="AE54" t="s">
        <v>138</v>
      </c>
      <c r="AF54" t="s">
        <v>74</v>
      </c>
      <c r="AG54" t="s">
        <v>75</v>
      </c>
      <c r="AH54" t="s">
        <v>101</v>
      </c>
      <c r="AI54">
        <v>18</v>
      </c>
      <c r="AJ54">
        <v>63</v>
      </c>
      <c r="AK54">
        <v>120</v>
      </c>
      <c r="AL54">
        <v>2</v>
      </c>
    </row>
    <row r="55" spans="1:38" x14ac:dyDescent="0.4">
      <c r="A55" t="s">
        <v>232</v>
      </c>
      <c r="B55">
        <v>53</v>
      </c>
      <c r="C55" t="s">
        <v>48</v>
      </c>
      <c r="D55">
        <v>1</v>
      </c>
      <c r="F55">
        <v>1</v>
      </c>
      <c r="G55" t="s">
        <v>129</v>
      </c>
      <c r="H55" t="s">
        <v>50</v>
      </c>
      <c r="I55" t="s">
        <v>90</v>
      </c>
      <c r="K55" t="s">
        <v>38</v>
      </c>
      <c r="L55">
        <v>1</v>
      </c>
      <c r="M55">
        <v>3</v>
      </c>
      <c r="N55">
        <v>3</v>
      </c>
      <c r="O55" t="s">
        <v>155</v>
      </c>
      <c r="P55" t="s">
        <v>70</v>
      </c>
      <c r="Q55" t="s">
        <v>157</v>
      </c>
      <c r="S55" t="s">
        <v>53</v>
      </c>
      <c r="T55">
        <v>1</v>
      </c>
      <c r="U55">
        <v>1</v>
      </c>
      <c r="V55">
        <v>1</v>
      </c>
      <c r="W55" t="s">
        <v>54</v>
      </c>
      <c r="AA55" t="s">
        <v>43</v>
      </c>
      <c r="AB55">
        <v>3</v>
      </c>
      <c r="AD55">
        <v>1</v>
      </c>
      <c r="AE55" t="s">
        <v>138</v>
      </c>
      <c r="AF55" t="s">
        <v>99</v>
      </c>
      <c r="AG55" t="s">
        <v>140</v>
      </c>
      <c r="AI55">
        <v>12</v>
      </c>
      <c r="AJ55">
        <v>47</v>
      </c>
      <c r="AK55">
        <v>120</v>
      </c>
      <c r="AL55">
        <v>2</v>
      </c>
    </row>
    <row r="56" spans="1:38" x14ac:dyDescent="0.4">
      <c r="A56" t="s">
        <v>233</v>
      </c>
      <c r="B56">
        <v>54</v>
      </c>
      <c r="C56" t="s">
        <v>53</v>
      </c>
      <c r="D56">
        <v>1</v>
      </c>
      <c r="E56">
        <v>1</v>
      </c>
      <c r="F56">
        <v>1</v>
      </c>
      <c r="G56" t="s">
        <v>115</v>
      </c>
      <c r="H56" t="s">
        <v>55</v>
      </c>
      <c r="K56" t="s">
        <v>43</v>
      </c>
      <c r="L56">
        <v>3</v>
      </c>
      <c r="N56">
        <v>1</v>
      </c>
      <c r="O56" t="s">
        <v>138</v>
      </c>
      <c r="P56" t="s">
        <v>74</v>
      </c>
      <c r="S56" t="s">
        <v>33</v>
      </c>
      <c r="T56">
        <v>2</v>
      </c>
      <c r="V56">
        <v>3</v>
      </c>
      <c r="W56" t="s">
        <v>46</v>
      </c>
      <c r="AA56" t="s">
        <v>45</v>
      </c>
      <c r="AB56">
        <v>2</v>
      </c>
      <c r="AD56">
        <v>1</v>
      </c>
      <c r="AE56" t="s">
        <v>47</v>
      </c>
      <c r="AI56">
        <v>8</v>
      </c>
      <c r="AJ56">
        <v>44</v>
      </c>
      <c r="AK56">
        <v>120</v>
      </c>
      <c r="AL56">
        <v>2</v>
      </c>
    </row>
    <row r="57" spans="1:38" x14ac:dyDescent="0.4">
      <c r="A57" t="s">
        <v>234</v>
      </c>
      <c r="B57">
        <v>55</v>
      </c>
      <c r="C57" t="s">
        <v>53</v>
      </c>
      <c r="D57">
        <v>2</v>
      </c>
      <c r="E57">
        <v>1</v>
      </c>
      <c r="F57">
        <v>1</v>
      </c>
      <c r="G57" t="s">
        <v>54</v>
      </c>
      <c r="K57" t="s">
        <v>43</v>
      </c>
      <c r="L57">
        <v>3</v>
      </c>
      <c r="N57">
        <v>3</v>
      </c>
      <c r="O57" t="s">
        <v>138</v>
      </c>
      <c r="P57" t="s">
        <v>99</v>
      </c>
      <c r="Q57" t="s">
        <v>75</v>
      </c>
      <c r="R57" t="s">
        <v>141</v>
      </c>
      <c r="S57" t="s">
        <v>33</v>
      </c>
      <c r="T57">
        <v>3</v>
      </c>
      <c r="V57">
        <v>1</v>
      </c>
      <c r="W57" t="s">
        <v>65</v>
      </c>
      <c r="AA57" t="s">
        <v>63</v>
      </c>
      <c r="AB57">
        <v>3</v>
      </c>
      <c r="AD57">
        <v>2</v>
      </c>
      <c r="AE57" t="s">
        <v>148</v>
      </c>
      <c r="AF57" t="s">
        <v>149</v>
      </c>
      <c r="AG57" t="s">
        <v>151</v>
      </c>
      <c r="AI57">
        <v>15</v>
      </c>
      <c r="AJ57">
        <v>51</v>
      </c>
      <c r="AK57">
        <v>120</v>
      </c>
      <c r="AL57">
        <v>2</v>
      </c>
    </row>
    <row r="58" spans="1:38" x14ac:dyDescent="0.4">
      <c r="A58" t="s">
        <v>235</v>
      </c>
      <c r="B58">
        <v>56</v>
      </c>
      <c r="C58" t="s">
        <v>53</v>
      </c>
      <c r="D58">
        <v>1</v>
      </c>
      <c r="E58">
        <v>1</v>
      </c>
      <c r="F58">
        <v>3</v>
      </c>
      <c r="G58" t="s">
        <v>54</v>
      </c>
      <c r="H58" t="s">
        <v>55</v>
      </c>
      <c r="K58" t="s">
        <v>43</v>
      </c>
      <c r="L58">
        <v>1</v>
      </c>
      <c r="N58">
        <v>1</v>
      </c>
      <c r="O58" t="s">
        <v>138</v>
      </c>
      <c r="P58" t="s">
        <v>139</v>
      </c>
      <c r="Q58" t="s">
        <v>140</v>
      </c>
      <c r="S58" t="s">
        <v>33</v>
      </c>
      <c r="T58">
        <v>2</v>
      </c>
      <c r="V58">
        <v>1</v>
      </c>
      <c r="W58" t="s">
        <v>65</v>
      </c>
      <c r="AA58" t="s">
        <v>38</v>
      </c>
      <c r="AB58">
        <v>1</v>
      </c>
      <c r="AC58">
        <v>1</v>
      </c>
      <c r="AD58">
        <v>1</v>
      </c>
      <c r="AE58" t="s">
        <v>39</v>
      </c>
      <c r="AF58" t="s">
        <v>70</v>
      </c>
      <c r="AG58" t="s">
        <v>156</v>
      </c>
      <c r="AI58">
        <v>8</v>
      </c>
      <c r="AJ58">
        <v>36</v>
      </c>
      <c r="AK58">
        <v>120</v>
      </c>
      <c r="AL58">
        <v>2</v>
      </c>
    </row>
    <row r="59" spans="1:38" x14ac:dyDescent="0.4">
      <c r="A59" t="s">
        <v>236</v>
      </c>
      <c r="B59">
        <v>57</v>
      </c>
      <c r="C59" t="s">
        <v>53</v>
      </c>
      <c r="D59">
        <v>3</v>
      </c>
      <c r="E59">
        <v>3</v>
      </c>
      <c r="F59">
        <v>3</v>
      </c>
      <c r="G59" t="s">
        <v>54</v>
      </c>
      <c r="H59" t="s">
        <v>83</v>
      </c>
      <c r="I59" t="s">
        <v>117</v>
      </c>
      <c r="J59" t="s">
        <v>98</v>
      </c>
      <c r="K59" t="s">
        <v>43</v>
      </c>
      <c r="L59">
        <v>1</v>
      </c>
      <c r="N59">
        <v>2</v>
      </c>
      <c r="O59" t="s">
        <v>138</v>
      </c>
      <c r="S59" t="s">
        <v>45</v>
      </c>
      <c r="T59">
        <v>2</v>
      </c>
      <c r="V59">
        <v>1</v>
      </c>
      <c r="W59" t="s">
        <v>47</v>
      </c>
      <c r="AA59" t="s">
        <v>63</v>
      </c>
      <c r="AB59">
        <v>3</v>
      </c>
      <c r="AD59">
        <v>3</v>
      </c>
      <c r="AE59" t="s">
        <v>103</v>
      </c>
      <c r="AF59" t="s">
        <v>95</v>
      </c>
      <c r="AG59" t="s">
        <v>150</v>
      </c>
      <c r="AH59" t="s">
        <v>152</v>
      </c>
      <c r="AI59">
        <v>20</v>
      </c>
      <c r="AJ59">
        <v>77</v>
      </c>
      <c r="AK59">
        <v>120</v>
      </c>
      <c r="AL59">
        <v>2</v>
      </c>
    </row>
    <row r="60" spans="1:38" x14ac:dyDescent="0.4">
      <c r="A60" t="s">
        <v>237</v>
      </c>
      <c r="B60">
        <v>58</v>
      </c>
      <c r="C60" t="s">
        <v>53</v>
      </c>
      <c r="D60">
        <v>2</v>
      </c>
      <c r="E60">
        <v>1</v>
      </c>
      <c r="F60">
        <v>1</v>
      </c>
      <c r="G60" t="s">
        <v>54</v>
      </c>
      <c r="H60" t="s">
        <v>55</v>
      </c>
      <c r="I60" t="s">
        <v>105</v>
      </c>
      <c r="K60" t="s">
        <v>43</v>
      </c>
      <c r="L60">
        <v>2</v>
      </c>
      <c r="N60">
        <v>1</v>
      </c>
      <c r="O60" t="s">
        <v>138</v>
      </c>
      <c r="P60" t="s">
        <v>99</v>
      </c>
      <c r="Q60" t="s">
        <v>100</v>
      </c>
      <c r="S60" t="s">
        <v>45</v>
      </c>
      <c r="T60">
        <v>3</v>
      </c>
      <c r="V60">
        <v>1</v>
      </c>
      <c r="W60" t="s">
        <v>47</v>
      </c>
      <c r="AA60" t="s">
        <v>38</v>
      </c>
      <c r="AB60">
        <v>2</v>
      </c>
      <c r="AC60">
        <v>1</v>
      </c>
      <c r="AD60">
        <v>3</v>
      </c>
      <c r="AE60" t="s">
        <v>155</v>
      </c>
      <c r="AF60" t="s">
        <v>96</v>
      </c>
      <c r="AI60">
        <v>12</v>
      </c>
      <c r="AJ60">
        <v>29</v>
      </c>
      <c r="AK60">
        <v>120</v>
      </c>
      <c r="AL60">
        <v>2</v>
      </c>
    </row>
    <row r="61" spans="1:38" x14ac:dyDescent="0.4">
      <c r="A61" t="s">
        <v>238</v>
      </c>
      <c r="B61">
        <v>59</v>
      </c>
      <c r="C61" t="s">
        <v>63</v>
      </c>
      <c r="D61">
        <v>1</v>
      </c>
      <c r="F61">
        <v>1</v>
      </c>
      <c r="G61" t="s">
        <v>103</v>
      </c>
      <c r="K61" t="s">
        <v>38</v>
      </c>
      <c r="L61">
        <v>3</v>
      </c>
      <c r="M61">
        <v>1</v>
      </c>
      <c r="N61">
        <v>2</v>
      </c>
      <c r="O61" t="s">
        <v>39</v>
      </c>
      <c r="P61" t="s">
        <v>70</v>
      </c>
      <c r="S61" t="s">
        <v>53</v>
      </c>
      <c r="T61">
        <v>1</v>
      </c>
      <c r="U61">
        <v>1</v>
      </c>
      <c r="V61">
        <v>1</v>
      </c>
      <c r="W61" t="s">
        <v>54</v>
      </c>
      <c r="AA61" t="s">
        <v>43</v>
      </c>
      <c r="AB61">
        <v>1</v>
      </c>
      <c r="AD61">
        <v>1</v>
      </c>
      <c r="AE61" t="s">
        <v>138</v>
      </c>
      <c r="AF61" t="s">
        <v>139</v>
      </c>
      <c r="AI61">
        <v>5</v>
      </c>
      <c r="AJ61">
        <v>55</v>
      </c>
      <c r="AK61">
        <v>120</v>
      </c>
      <c r="AL61">
        <v>2</v>
      </c>
    </row>
    <row r="62" spans="1:38" x14ac:dyDescent="0.4">
      <c r="A62" t="s">
        <v>239</v>
      </c>
      <c r="B62">
        <v>60</v>
      </c>
      <c r="C62" t="s">
        <v>53</v>
      </c>
      <c r="D62">
        <v>2</v>
      </c>
      <c r="E62">
        <v>1</v>
      </c>
      <c r="F62">
        <v>1</v>
      </c>
      <c r="G62" t="s">
        <v>54</v>
      </c>
      <c r="H62" t="s">
        <v>55</v>
      </c>
      <c r="K62" t="s">
        <v>45</v>
      </c>
      <c r="L62">
        <v>3</v>
      </c>
      <c r="N62">
        <v>1</v>
      </c>
      <c r="O62" t="s">
        <v>47</v>
      </c>
      <c r="S62" t="s">
        <v>56</v>
      </c>
      <c r="T62">
        <v>1</v>
      </c>
      <c r="V62">
        <v>2</v>
      </c>
      <c r="W62" t="s">
        <v>57</v>
      </c>
      <c r="X62" t="s">
        <v>125</v>
      </c>
      <c r="AA62" t="s">
        <v>48</v>
      </c>
      <c r="AB62">
        <v>1</v>
      </c>
      <c r="AD62">
        <v>2</v>
      </c>
      <c r="AE62" t="s">
        <v>49</v>
      </c>
      <c r="AF62" t="s">
        <v>84</v>
      </c>
      <c r="AI62">
        <v>8</v>
      </c>
      <c r="AJ62">
        <v>39</v>
      </c>
      <c r="AK62">
        <v>120</v>
      </c>
      <c r="AL62">
        <v>2</v>
      </c>
    </row>
    <row r="63" spans="1:38" x14ac:dyDescent="0.4">
      <c r="A63" t="s">
        <v>240</v>
      </c>
      <c r="B63">
        <v>61</v>
      </c>
      <c r="C63" t="s">
        <v>53</v>
      </c>
      <c r="D63">
        <v>1</v>
      </c>
      <c r="E63">
        <v>1</v>
      </c>
      <c r="F63">
        <v>1</v>
      </c>
      <c r="G63" t="s">
        <v>54</v>
      </c>
      <c r="K63" t="s">
        <v>45</v>
      </c>
      <c r="L63">
        <v>3</v>
      </c>
      <c r="N63">
        <v>1</v>
      </c>
      <c r="O63" t="s">
        <v>86</v>
      </c>
      <c r="P63" t="s">
        <v>76</v>
      </c>
      <c r="Q63" t="s">
        <v>102</v>
      </c>
      <c r="S63" t="s">
        <v>56</v>
      </c>
      <c r="T63">
        <v>2</v>
      </c>
      <c r="V63">
        <v>3</v>
      </c>
      <c r="W63" t="s">
        <v>57</v>
      </c>
      <c r="AA63" t="s">
        <v>33</v>
      </c>
      <c r="AB63">
        <v>1</v>
      </c>
      <c r="AD63">
        <v>1</v>
      </c>
      <c r="AE63" t="s">
        <v>46</v>
      </c>
      <c r="AF63" t="s">
        <v>35</v>
      </c>
      <c r="AI63">
        <v>8</v>
      </c>
      <c r="AJ63">
        <v>62</v>
      </c>
      <c r="AK63">
        <v>120</v>
      </c>
      <c r="AL63">
        <v>2</v>
      </c>
    </row>
    <row r="64" spans="1:38" x14ac:dyDescent="0.4">
      <c r="A64" t="s">
        <v>241</v>
      </c>
      <c r="B64">
        <v>62</v>
      </c>
      <c r="C64" t="s">
        <v>53</v>
      </c>
      <c r="D64">
        <v>3</v>
      </c>
      <c r="E64">
        <v>1</v>
      </c>
      <c r="F64">
        <v>2</v>
      </c>
      <c r="G64" t="s">
        <v>54</v>
      </c>
      <c r="K64" t="s">
        <v>45</v>
      </c>
      <c r="L64">
        <v>3</v>
      </c>
      <c r="N64">
        <v>1</v>
      </c>
      <c r="O64" t="s">
        <v>86</v>
      </c>
      <c r="S64" t="s">
        <v>56</v>
      </c>
      <c r="T64">
        <v>1</v>
      </c>
      <c r="V64">
        <v>2</v>
      </c>
      <c r="W64" t="s">
        <v>57</v>
      </c>
      <c r="AA64" t="s">
        <v>43</v>
      </c>
      <c r="AB64">
        <v>2</v>
      </c>
      <c r="AD64">
        <v>3</v>
      </c>
      <c r="AE64" t="s">
        <v>138</v>
      </c>
      <c r="AI64">
        <v>9</v>
      </c>
      <c r="AJ64">
        <v>22</v>
      </c>
      <c r="AK64">
        <v>120</v>
      </c>
      <c r="AL64">
        <v>2</v>
      </c>
    </row>
    <row r="65" spans="1:38" x14ac:dyDescent="0.4">
      <c r="A65" t="s">
        <v>242</v>
      </c>
      <c r="B65">
        <v>63</v>
      </c>
      <c r="C65" t="s">
        <v>53</v>
      </c>
      <c r="D65">
        <v>3</v>
      </c>
      <c r="E65">
        <v>1</v>
      </c>
      <c r="F65">
        <v>1</v>
      </c>
      <c r="G65" t="s">
        <v>54</v>
      </c>
      <c r="H65" t="s">
        <v>55</v>
      </c>
      <c r="K65" t="s">
        <v>45</v>
      </c>
      <c r="L65">
        <v>3</v>
      </c>
      <c r="N65">
        <v>3</v>
      </c>
      <c r="O65" t="s">
        <v>86</v>
      </c>
      <c r="P65" t="s">
        <v>76</v>
      </c>
      <c r="Q65" t="s">
        <v>93</v>
      </c>
      <c r="S65" t="s">
        <v>56</v>
      </c>
      <c r="T65">
        <v>1</v>
      </c>
      <c r="V65">
        <v>1</v>
      </c>
      <c r="W65" t="s">
        <v>57</v>
      </c>
      <c r="X65" t="s">
        <v>125</v>
      </c>
      <c r="AA65" t="s">
        <v>63</v>
      </c>
      <c r="AB65">
        <v>3</v>
      </c>
      <c r="AD65">
        <v>2</v>
      </c>
      <c r="AE65" t="s">
        <v>72</v>
      </c>
      <c r="AF65" t="s">
        <v>149</v>
      </c>
      <c r="AG65" t="s">
        <v>151</v>
      </c>
      <c r="AI65">
        <v>15</v>
      </c>
      <c r="AJ65">
        <v>53</v>
      </c>
      <c r="AK65">
        <v>120</v>
      </c>
      <c r="AL65">
        <v>2</v>
      </c>
    </row>
    <row r="66" spans="1:38" x14ac:dyDescent="0.4">
      <c r="A66" t="s">
        <v>243</v>
      </c>
      <c r="B66">
        <v>64</v>
      </c>
      <c r="C66" t="s">
        <v>56</v>
      </c>
      <c r="D66">
        <v>2</v>
      </c>
      <c r="F66">
        <v>1</v>
      </c>
      <c r="G66" t="s">
        <v>57</v>
      </c>
      <c r="K66" t="s">
        <v>38</v>
      </c>
      <c r="L66">
        <v>2</v>
      </c>
      <c r="M66">
        <v>1</v>
      </c>
      <c r="N66">
        <v>1</v>
      </c>
      <c r="O66" t="s">
        <v>155</v>
      </c>
      <c r="S66" t="s">
        <v>53</v>
      </c>
      <c r="T66">
        <v>1</v>
      </c>
      <c r="U66">
        <v>1</v>
      </c>
      <c r="V66">
        <v>1</v>
      </c>
      <c r="W66" t="s">
        <v>54</v>
      </c>
      <c r="X66" t="s">
        <v>83</v>
      </c>
      <c r="Y66" t="s">
        <v>97</v>
      </c>
      <c r="AA66" t="s">
        <v>45</v>
      </c>
      <c r="AB66">
        <v>2</v>
      </c>
      <c r="AD66">
        <v>1</v>
      </c>
      <c r="AE66" t="s">
        <v>86</v>
      </c>
      <c r="AI66">
        <v>5</v>
      </c>
      <c r="AJ66">
        <v>32</v>
      </c>
      <c r="AK66">
        <v>120</v>
      </c>
      <c r="AL66">
        <v>2</v>
      </c>
    </row>
    <row r="67" spans="1:38" x14ac:dyDescent="0.4">
      <c r="A67" t="s">
        <v>244</v>
      </c>
      <c r="B67">
        <v>65</v>
      </c>
      <c r="C67" t="s">
        <v>53</v>
      </c>
      <c r="D67">
        <v>1</v>
      </c>
      <c r="E67">
        <v>1</v>
      </c>
      <c r="F67">
        <v>1</v>
      </c>
      <c r="G67" t="s">
        <v>54</v>
      </c>
      <c r="H67" t="s">
        <v>116</v>
      </c>
      <c r="I67" t="s">
        <v>97</v>
      </c>
      <c r="J67" t="s">
        <v>119</v>
      </c>
      <c r="K67" t="s">
        <v>45</v>
      </c>
      <c r="L67">
        <v>3</v>
      </c>
      <c r="N67">
        <v>3</v>
      </c>
      <c r="O67" t="s">
        <v>47</v>
      </c>
      <c r="P67" t="s">
        <v>144</v>
      </c>
      <c r="Q67" t="s">
        <v>93</v>
      </c>
      <c r="S67" t="s">
        <v>48</v>
      </c>
      <c r="T67">
        <v>3</v>
      </c>
      <c r="V67">
        <v>1</v>
      </c>
      <c r="W67" t="s">
        <v>49</v>
      </c>
      <c r="X67" t="s">
        <v>84</v>
      </c>
      <c r="Y67" t="s">
        <v>90</v>
      </c>
      <c r="Z67" t="s">
        <v>52</v>
      </c>
      <c r="AA67" t="s">
        <v>33</v>
      </c>
      <c r="AB67">
        <v>1</v>
      </c>
      <c r="AD67">
        <v>1</v>
      </c>
      <c r="AE67" t="s">
        <v>46</v>
      </c>
      <c r="AI67">
        <v>14</v>
      </c>
      <c r="AJ67">
        <v>56</v>
      </c>
      <c r="AK67">
        <v>120</v>
      </c>
      <c r="AL67">
        <v>2</v>
      </c>
    </row>
    <row r="68" spans="1:38" x14ac:dyDescent="0.4">
      <c r="A68" t="s">
        <v>245</v>
      </c>
      <c r="B68">
        <v>66</v>
      </c>
      <c r="C68" t="s">
        <v>53</v>
      </c>
      <c r="D68">
        <v>1</v>
      </c>
      <c r="E68">
        <v>1</v>
      </c>
      <c r="F68">
        <v>1</v>
      </c>
      <c r="G68" t="s">
        <v>54</v>
      </c>
      <c r="K68" t="s">
        <v>45</v>
      </c>
      <c r="L68">
        <v>3</v>
      </c>
      <c r="N68">
        <v>1</v>
      </c>
      <c r="O68" t="s">
        <v>47</v>
      </c>
      <c r="S68" t="s">
        <v>48</v>
      </c>
      <c r="T68">
        <v>1</v>
      </c>
      <c r="V68">
        <v>1</v>
      </c>
      <c r="W68" t="s">
        <v>49</v>
      </c>
      <c r="X68" t="s">
        <v>50</v>
      </c>
      <c r="Y68" t="s">
        <v>130</v>
      </c>
      <c r="AA68" t="s">
        <v>43</v>
      </c>
      <c r="AB68">
        <v>1</v>
      </c>
      <c r="AD68">
        <v>1</v>
      </c>
      <c r="AE68" t="s">
        <v>138</v>
      </c>
      <c r="AI68">
        <v>4</v>
      </c>
      <c r="AJ68">
        <v>24</v>
      </c>
      <c r="AK68">
        <v>120</v>
      </c>
      <c r="AL68">
        <v>2</v>
      </c>
    </row>
    <row r="69" spans="1:38" x14ac:dyDescent="0.4">
      <c r="A69" t="s">
        <v>246</v>
      </c>
      <c r="B69">
        <v>67</v>
      </c>
      <c r="C69" t="s">
        <v>53</v>
      </c>
      <c r="D69">
        <v>1</v>
      </c>
      <c r="E69">
        <v>1</v>
      </c>
      <c r="F69">
        <v>1</v>
      </c>
      <c r="G69" t="s">
        <v>54</v>
      </c>
      <c r="K69" t="s">
        <v>45</v>
      </c>
      <c r="L69">
        <v>3</v>
      </c>
      <c r="N69">
        <v>1</v>
      </c>
      <c r="O69" t="s">
        <v>86</v>
      </c>
      <c r="S69" t="s">
        <v>48</v>
      </c>
      <c r="T69">
        <v>1</v>
      </c>
      <c r="V69">
        <v>1</v>
      </c>
      <c r="W69" t="s">
        <v>49</v>
      </c>
      <c r="AA69" t="s">
        <v>63</v>
      </c>
      <c r="AB69">
        <v>1</v>
      </c>
      <c r="AD69">
        <v>1</v>
      </c>
      <c r="AE69" t="s">
        <v>103</v>
      </c>
      <c r="AI69">
        <v>2</v>
      </c>
      <c r="AJ69">
        <v>31</v>
      </c>
      <c r="AK69">
        <v>120</v>
      </c>
      <c r="AL69">
        <v>2</v>
      </c>
    </row>
    <row r="70" spans="1:38" x14ac:dyDescent="0.4">
      <c r="A70" t="s">
        <v>247</v>
      </c>
      <c r="B70">
        <v>68</v>
      </c>
      <c r="C70" t="s">
        <v>48</v>
      </c>
      <c r="D70">
        <v>1</v>
      </c>
      <c r="F70">
        <v>1</v>
      </c>
      <c r="G70" t="s">
        <v>49</v>
      </c>
      <c r="H70" t="s">
        <v>50</v>
      </c>
      <c r="I70" t="s">
        <v>90</v>
      </c>
      <c r="J70" t="s">
        <v>52</v>
      </c>
      <c r="K70" t="s">
        <v>38</v>
      </c>
      <c r="L70">
        <v>3</v>
      </c>
      <c r="M70">
        <v>2</v>
      </c>
      <c r="N70">
        <v>2</v>
      </c>
      <c r="O70" t="s">
        <v>67</v>
      </c>
      <c r="P70" t="s">
        <v>96</v>
      </c>
      <c r="Q70" t="s">
        <v>157</v>
      </c>
      <c r="R70" t="s">
        <v>158</v>
      </c>
      <c r="S70" t="s">
        <v>53</v>
      </c>
      <c r="T70">
        <v>3</v>
      </c>
      <c r="U70">
        <v>1</v>
      </c>
      <c r="V70">
        <v>3</v>
      </c>
      <c r="W70" t="s">
        <v>54</v>
      </c>
      <c r="X70" t="s">
        <v>83</v>
      </c>
      <c r="AA70" t="s">
        <v>45</v>
      </c>
      <c r="AB70">
        <v>2</v>
      </c>
      <c r="AD70">
        <v>1</v>
      </c>
      <c r="AE70" t="s">
        <v>86</v>
      </c>
      <c r="AI70">
        <v>16</v>
      </c>
      <c r="AJ70">
        <v>46</v>
      </c>
      <c r="AK70">
        <v>120</v>
      </c>
      <c r="AL70">
        <v>2</v>
      </c>
    </row>
    <row r="71" spans="1:38" x14ac:dyDescent="0.4">
      <c r="A71" t="s">
        <v>248</v>
      </c>
      <c r="B71">
        <v>69</v>
      </c>
      <c r="C71" t="s">
        <v>53</v>
      </c>
      <c r="D71">
        <v>1</v>
      </c>
      <c r="E71">
        <v>1</v>
      </c>
      <c r="F71">
        <v>1</v>
      </c>
      <c r="G71" t="s">
        <v>115</v>
      </c>
      <c r="H71" t="s">
        <v>116</v>
      </c>
      <c r="K71" t="s">
        <v>45</v>
      </c>
      <c r="L71">
        <v>3</v>
      </c>
      <c r="N71">
        <v>3</v>
      </c>
      <c r="O71" t="s">
        <v>143</v>
      </c>
      <c r="P71" t="s">
        <v>76</v>
      </c>
      <c r="Q71" t="s">
        <v>145</v>
      </c>
      <c r="S71" t="s">
        <v>33</v>
      </c>
      <c r="T71">
        <v>1</v>
      </c>
      <c r="V71">
        <v>3</v>
      </c>
      <c r="W71" t="s">
        <v>46</v>
      </c>
      <c r="X71" t="s">
        <v>66</v>
      </c>
      <c r="AA71" t="s">
        <v>43</v>
      </c>
      <c r="AB71">
        <v>2</v>
      </c>
      <c r="AD71">
        <v>3</v>
      </c>
      <c r="AE71" t="s">
        <v>138</v>
      </c>
      <c r="AF71" t="s">
        <v>74</v>
      </c>
      <c r="AG71" t="s">
        <v>75</v>
      </c>
      <c r="AI71">
        <v>15</v>
      </c>
      <c r="AJ71">
        <v>54</v>
      </c>
      <c r="AK71">
        <v>120</v>
      </c>
      <c r="AL71">
        <v>2</v>
      </c>
    </row>
    <row r="72" spans="1:38" x14ac:dyDescent="0.4">
      <c r="A72" t="s">
        <v>249</v>
      </c>
      <c r="B72">
        <v>70</v>
      </c>
      <c r="C72" t="s">
        <v>53</v>
      </c>
      <c r="D72">
        <v>2</v>
      </c>
      <c r="E72">
        <v>1</v>
      </c>
      <c r="F72">
        <v>1</v>
      </c>
      <c r="G72" t="s">
        <v>54</v>
      </c>
      <c r="K72" t="s">
        <v>45</v>
      </c>
      <c r="L72">
        <v>2</v>
      </c>
      <c r="N72">
        <v>1</v>
      </c>
      <c r="O72" t="s">
        <v>47</v>
      </c>
      <c r="S72" t="s">
        <v>33</v>
      </c>
      <c r="T72">
        <v>1</v>
      </c>
      <c r="V72">
        <v>2</v>
      </c>
      <c r="W72" t="s">
        <v>46</v>
      </c>
      <c r="AA72" t="s">
        <v>63</v>
      </c>
      <c r="AB72">
        <v>2</v>
      </c>
      <c r="AD72">
        <v>1</v>
      </c>
      <c r="AE72" t="s">
        <v>103</v>
      </c>
      <c r="AI72">
        <v>4</v>
      </c>
      <c r="AJ72">
        <v>23</v>
      </c>
      <c r="AK72">
        <v>120</v>
      </c>
      <c r="AL72">
        <v>2</v>
      </c>
    </row>
    <row r="73" spans="1:38" x14ac:dyDescent="0.4">
      <c r="A73" t="s">
        <v>250</v>
      </c>
      <c r="B73">
        <v>71</v>
      </c>
      <c r="C73" t="s">
        <v>53</v>
      </c>
      <c r="D73">
        <v>3</v>
      </c>
      <c r="E73">
        <v>2</v>
      </c>
      <c r="F73">
        <v>1</v>
      </c>
      <c r="G73" t="s">
        <v>54</v>
      </c>
      <c r="H73" t="s">
        <v>55</v>
      </c>
      <c r="I73" t="s">
        <v>97</v>
      </c>
      <c r="K73" t="s">
        <v>45</v>
      </c>
      <c r="L73">
        <v>2</v>
      </c>
      <c r="N73">
        <v>1</v>
      </c>
      <c r="O73" t="s">
        <v>143</v>
      </c>
      <c r="S73" t="s">
        <v>33</v>
      </c>
      <c r="T73">
        <v>2</v>
      </c>
      <c r="V73">
        <v>2</v>
      </c>
      <c r="W73" t="s">
        <v>46</v>
      </c>
      <c r="AA73" t="s">
        <v>38</v>
      </c>
      <c r="AB73">
        <v>3</v>
      </c>
      <c r="AC73">
        <v>1</v>
      </c>
      <c r="AD73">
        <v>3</v>
      </c>
      <c r="AE73" t="s">
        <v>39</v>
      </c>
      <c r="AF73" t="s">
        <v>70</v>
      </c>
      <c r="AG73" t="s">
        <v>157</v>
      </c>
      <c r="AH73" t="s">
        <v>159</v>
      </c>
      <c r="AI73">
        <v>15</v>
      </c>
      <c r="AJ73">
        <v>39</v>
      </c>
      <c r="AK73">
        <v>120</v>
      </c>
      <c r="AL73">
        <v>2</v>
      </c>
    </row>
    <row r="74" spans="1:38" x14ac:dyDescent="0.4">
      <c r="A74" t="s">
        <v>251</v>
      </c>
      <c r="B74">
        <v>72</v>
      </c>
      <c r="C74" t="s">
        <v>53</v>
      </c>
      <c r="D74">
        <v>2</v>
      </c>
      <c r="E74">
        <v>1</v>
      </c>
      <c r="F74">
        <v>1</v>
      </c>
      <c r="G74" t="s">
        <v>54</v>
      </c>
      <c r="H74" t="s">
        <v>83</v>
      </c>
      <c r="K74" t="s">
        <v>45</v>
      </c>
      <c r="L74">
        <v>3</v>
      </c>
      <c r="N74">
        <v>1</v>
      </c>
      <c r="O74" t="s">
        <v>47</v>
      </c>
      <c r="S74" t="s">
        <v>43</v>
      </c>
      <c r="T74">
        <v>1</v>
      </c>
      <c r="V74">
        <v>3</v>
      </c>
      <c r="W74" t="s">
        <v>138</v>
      </c>
      <c r="AA74" t="s">
        <v>63</v>
      </c>
      <c r="AB74">
        <v>2</v>
      </c>
      <c r="AD74">
        <v>1</v>
      </c>
      <c r="AE74" t="s">
        <v>103</v>
      </c>
      <c r="AF74" t="s">
        <v>95</v>
      </c>
      <c r="AI74">
        <v>8</v>
      </c>
      <c r="AJ74">
        <v>24</v>
      </c>
      <c r="AK74">
        <v>120</v>
      </c>
      <c r="AL74">
        <v>2</v>
      </c>
    </row>
    <row r="75" spans="1:38" x14ac:dyDescent="0.4">
      <c r="A75" t="s">
        <v>252</v>
      </c>
      <c r="B75">
        <v>73</v>
      </c>
      <c r="C75" t="s">
        <v>43</v>
      </c>
      <c r="D75">
        <v>2</v>
      </c>
      <c r="F75">
        <v>3</v>
      </c>
      <c r="G75" t="s">
        <v>138</v>
      </c>
      <c r="H75" t="s">
        <v>74</v>
      </c>
      <c r="I75" t="s">
        <v>75</v>
      </c>
      <c r="K75" t="s">
        <v>38</v>
      </c>
      <c r="L75">
        <v>1</v>
      </c>
      <c r="M75">
        <v>1</v>
      </c>
      <c r="N75">
        <v>1</v>
      </c>
      <c r="O75" t="s">
        <v>155</v>
      </c>
      <c r="P75" t="s">
        <v>40</v>
      </c>
      <c r="Q75" t="s">
        <v>156</v>
      </c>
      <c r="S75" t="s">
        <v>53</v>
      </c>
      <c r="T75">
        <v>1</v>
      </c>
      <c r="U75">
        <v>2</v>
      </c>
      <c r="V75">
        <v>1</v>
      </c>
      <c r="W75" t="s">
        <v>115</v>
      </c>
      <c r="X75" t="s">
        <v>116</v>
      </c>
      <c r="AA75" t="s">
        <v>45</v>
      </c>
      <c r="AB75">
        <v>3</v>
      </c>
      <c r="AD75">
        <v>2</v>
      </c>
      <c r="AE75" t="s">
        <v>143</v>
      </c>
      <c r="AI75">
        <v>12</v>
      </c>
      <c r="AJ75">
        <v>69</v>
      </c>
      <c r="AK75">
        <v>120</v>
      </c>
      <c r="AL75">
        <v>2</v>
      </c>
    </row>
    <row r="76" spans="1:38" x14ac:dyDescent="0.4">
      <c r="A76" t="s">
        <v>253</v>
      </c>
      <c r="B76">
        <v>74</v>
      </c>
      <c r="C76" t="s">
        <v>53</v>
      </c>
      <c r="D76">
        <v>1</v>
      </c>
      <c r="E76">
        <v>2</v>
      </c>
      <c r="F76">
        <v>3</v>
      </c>
      <c r="G76" t="s">
        <v>54</v>
      </c>
      <c r="H76" t="s">
        <v>116</v>
      </c>
      <c r="I76" t="s">
        <v>117</v>
      </c>
      <c r="J76" t="s">
        <v>119</v>
      </c>
      <c r="K76" t="s">
        <v>45</v>
      </c>
      <c r="L76">
        <v>3</v>
      </c>
      <c r="N76">
        <v>1</v>
      </c>
      <c r="O76" t="s">
        <v>86</v>
      </c>
      <c r="P76" t="s">
        <v>76</v>
      </c>
      <c r="Q76" t="s">
        <v>145</v>
      </c>
      <c r="R76" t="s">
        <v>146</v>
      </c>
      <c r="S76" t="s">
        <v>63</v>
      </c>
      <c r="T76">
        <v>2</v>
      </c>
      <c r="V76">
        <v>3</v>
      </c>
      <c r="W76" t="s">
        <v>103</v>
      </c>
      <c r="X76" t="s">
        <v>95</v>
      </c>
      <c r="AA76" t="s">
        <v>38</v>
      </c>
      <c r="AB76">
        <v>2</v>
      </c>
      <c r="AC76">
        <v>1</v>
      </c>
      <c r="AD76">
        <v>2</v>
      </c>
      <c r="AE76" t="s">
        <v>39</v>
      </c>
      <c r="AF76" t="s">
        <v>70</v>
      </c>
      <c r="AG76" t="s">
        <v>41</v>
      </c>
      <c r="AI76">
        <v>19</v>
      </c>
      <c r="AJ76">
        <v>65</v>
      </c>
      <c r="AK76">
        <v>120</v>
      </c>
      <c r="AL76">
        <v>2</v>
      </c>
    </row>
    <row r="77" spans="1:38" x14ac:dyDescent="0.4">
      <c r="A77" t="s">
        <v>254</v>
      </c>
      <c r="B77">
        <v>75</v>
      </c>
      <c r="C77" t="s">
        <v>56</v>
      </c>
      <c r="D77">
        <v>2</v>
      </c>
      <c r="F77">
        <v>1</v>
      </c>
      <c r="G77" t="s">
        <v>57</v>
      </c>
      <c r="H77" t="s">
        <v>125</v>
      </c>
      <c r="I77" t="s">
        <v>126</v>
      </c>
      <c r="K77" t="s">
        <v>48</v>
      </c>
      <c r="L77">
        <v>1</v>
      </c>
      <c r="N77">
        <v>1</v>
      </c>
      <c r="O77" t="s">
        <v>49</v>
      </c>
      <c r="P77" t="s">
        <v>50</v>
      </c>
      <c r="Q77" t="s">
        <v>130</v>
      </c>
      <c r="S77" t="s">
        <v>53</v>
      </c>
      <c r="T77">
        <v>2</v>
      </c>
      <c r="U77">
        <v>1</v>
      </c>
      <c r="V77">
        <v>1</v>
      </c>
      <c r="W77" t="s">
        <v>54</v>
      </c>
      <c r="X77" t="s">
        <v>83</v>
      </c>
      <c r="Y77" t="s">
        <v>97</v>
      </c>
      <c r="AA77" t="s">
        <v>63</v>
      </c>
      <c r="AB77">
        <v>1</v>
      </c>
      <c r="AD77">
        <v>1</v>
      </c>
      <c r="AE77" t="s">
        <v>103</v>
      </c>
      <c r="AI77">
        <v>8</v>
      </c>
      <c r="AJ77">
        <v>32</v>
      </c>
      <c r="AK77">
        <v>120</v>
      </c>
      <c r="AL77">
        <v>2</v>
      </c>
    </row>
    <row r="78" spans="1:38" x14ac:dyDescent="0.4">
      <c r="A78" t="s">
        <v>255</v>
      </c>
      <c r="B78">
        <v>76</v>
      </c>
      <c r="C78" t="s">
        <v>56</v>
      </c>
      <c r="D78">
        <v>1</v>
      </c>
      <c r="F78">
        <v>1</v>
      </c>
      <c r="G78" t="s">
        <v>57</v>
      </c>
      <c r="H78" t="s">
        <v>125</v>
      </c>
      <c r="K78" t="s">
        <v>33</v>
      </c>
      <c r="L78">
        <v>3</v>
      </c>
      <c r="N78">
        <v>2</v>
      </c>
      <c r="O78" t="s">
        <v>46</v>
      </c>
      <c r="P78" t="s">
        <v>66</v>
      </c>
      <c r="Q78" t="s">
        <v>36</v>
      </c>
      <c r="S78" t="s">
        <v>53</v>
      </c>
      <c r="T78">
        <v>2</v>
      </c>
      <c r="U78">
        <v>2</v>
      </c>
      <c r="V78">
        <v>3</v>
      </c>
      <c r="W78" t="s">
        <v>54</v>
      </c>
      <c r="X78" t="s">
        <v>83</v>
      </c>
      <c r="AA78" t="s">
        <v>63</v>
      </c>
      <c r="AB78">
        <v>1</v>
      </c>
      <c r="AD78">
        <v>1</v>
      </c>
      <c r="AE78" t="s">
        <v>103</v>
      </c>
      <c r="AI78">
        <v>11</v>
      </c>
      <c r="AJ78">
        <v>53</v>
      </c>
      <c r="AK78">
        <v>120</v>
      </c>
      <c r="AL78">
        <v>2</v>
      </c>
    </row>
    <row r="79" spans="1:38" x14ac:dyDescent="0.4">
      <c r="A79" t="s">
        <v>256</v>
      </c>
      <c r="B79">
        <v>77</v>
      </c>
      <c r="C79" t="s">
        <v>53</v>
      </c>
      <c r="D79">
        <v>2</v>
      </c>
      <c r="E79">
        <v>1</v>
      </c>
      <c r="F79">
        <v>1</v>
      </c>
      <c r="G79" t="s">
        <v>54</v>
      </c>
      <c r="H79" t="s">
        <v>83</v>
      </c>
      <c r="I79" t="s">
        <v>117</v>
      </c>
      <c r="K79" t="s">
        <v>63</v>
      </c>
      <c r="L79">
        <v>3</v>
      </c>
      <c r="N79">
        <v>1</v>
      </c>
      <c r="O79" t="s">
        <v>103</v>
      </c>
      <c r="S79" t="s">
        <v>56</v>
      </c>
      <c r="T79">
        <v>1</v>
      </c>
      <c r="V79">
        <v>1</v>
      </c>
      <c r="W79" t="s">
        <v>57</v>
      </c>
      <c r="X79" t="s">
        <v>125</v>
      </c>
      <c r="Y79" t="s">
        <v>85</v>
      </c>
      <c r="AA79" t="s">
        <v>43</v>
      </c>
      <c r="AB79">
        <v>2</v>
      </c>
      <c r="AD79">
        <v>1</v>
      </c>
      <c r="AE79" t="s">
        <v>138</v>
      </c>
      <c r="AF79" t="s">
        <v>139</v>
      </c>
      <c r="AG79" t="s">
        <v>75</v>
      </c>
      <c r="AH79" t="s">
        <v>141</v>
      </c>
      <c r="AI79">
        <v>11</v>
      </c>
      <c r="AJ79">
        <v>27</v>
      </c>
      <c r="AK79">
        <v>120</v>
      </c>
      <c r="AL79">
        <v>2</v>
      </c>
    </row>
    <row r="80" spans="1:38" x14ac:dyDescent="0.4">
      <c r="A80" t="s">
        <v>257</v>
      </c>
      <c r="B80">
        <v>78</v>
      </c>
      <c r="C80" t="s">
        <v>56</v>
      </c>
      <c r="D80">
        <v>3</v>
      </c>
      <c r="F80">
        <v>1</v>
      </c>
      <c r="G80" t="s">
        <v>57</v>
      </c>
      <c r="K80" t="s">
        <v>45</v>
      </c>
      <c r="L80">
        <v>3</v>
      </c>
      <c r="N80">
        <v>2</v>
      </c>
      <c r="O80" t="s">
        <v>47</v>
      </c>
      <c r="P80" t="s">
        <v>92</v>
      </c>
      <c r="Q80" t="s">
        <v>93</v>
      </c>
      <c r="S80" t="s">
        <v>53</v>
      </c>
      <c r="T80">
        <v>1</v>
      </c>
      <c r="U80">
        <v>1</v>
      </c>
      <c r="V80">
        <v>3</v>
      </c>
      <c r="W80" t="s">
        <v>54</v>
      </c>
      <c r="AA80" t="s">
        <v>63</v>
      </c>
      <c r="AB80">
        <v>2</v>
      </c>
      <c r="AD80">
        <v>2</v>
      </c>
      <c r="AE80" t="s">
        <v>103</v>
      </c>
      <c r="AF80" t="s">
        <v>149</v>
      </c>
      <c r="AI80">
        <v>12</v>
      </c>
      <c r="AJ80">
        <v>36</v>
      </c>
      <c r="AK80">
        <v>120</v>
      </c>
      <c r="AL80">
        <v>2</v>
      </c>
    </row>
    <row r="81" spans="1:38" x14ac:dyDescent="0.4">
      <c r="A81" t="s">
        <v>258</v>
      </c>
      <c r="B81">
        <v>79</v>
      </c>
      <c r="C81" t="s">
        <v>56</v>
      </c>
      <c r="D81">
        <v>3</v>
      </c>
      <c r="F81">
        <v>3</v>
      </c>
      <c r="G81" t="s">
        <v>57</v>
      </c>
      <c r="H81" t="s">
        <v>125</v>
      </c>
      <c r="I81" t="s">
        <v>85</v>
      </c>
      <c r="K81" t="s">
        <v>38</v>
      </c>
      <c r="L81">
        <v>1</v>
      </c>
      <c r="M81">
        <v>2</v>
      </c>
      <c r="N81">
        <v>1</v>
      </c>
      <c r="O81" t="s">
        <v>155</v>
      </c>
      <c r="S81" t="s">
        <v>53</v>
      </c>
      <c r="T81">
        <v>3</v>
      </c>
      <c r="U81">
        <v>1</v>
      </c>
      <c r="V81">
        <v>3</v>
      </c>
      <c r="W81" t="s">
        <v>54</v>
      </c>
      <c r="X81" t="s">
        <v>83</v>
      </c>
      <c r="Y81" t="s">
        <v>97</v>
      </c>
      <c r="AA81" t="s">
        <v>63</v>
      </c>
      <c r="AB81">
        <v>3</v>
      </c>
      <c r="AD81">
        <v>2</v>
      </c>
      <c r="AE81" t="s">
        <v>103</v>
      </c>
      <c r="AF81" t="s">
        <v>149</v>
      </c>
      <c r="AG81" t="s">
        <v>150</v>
      </c>
      <c r="AI81">
        <v>18</v>
      </c>
      <c r="AJ81">
        <v>64</v>
      </c>
      <c r="AK81">
        <v>120</v>
      </c>
      <c r="AL81">
        <v>2</v>
      </c>
    </row>
    <row r="82" spans="1:38" x14ac:dyDescent="0.4">
      <c r="A82" t="s">
        <v>259</v>
      </c>
      <c r="B82">
        <v>80</v>
      </c>
      <c r="C82" t="s">
        <v>53</v>
      </c>
      <c r="D82">
        <v>3</v>
      </c>
      <c r="E82">
        <v>3</v>
      </c>
      <c r="F82">
        <v>3</v>
      </c>
      <c r="G82" t="s">
        <v>54</v>
      </c>
      <c r="H82" t="s">
        <v>55</v>
      </c>
      <c r="I82" t="s">
        <v>117</v>
      </c>
      <c r="J82" t="s">
        <v>98</v>
      </c>
      <c r="K82" t="s">
        <v>63</v>
      </c>
      <c r="L82">
        <v>2</v>
      </c>
      <c r="N82">
        <v>1</v>
      </c>
      <c r="O82" t="s">
        <v>72</v>
      </c>
      <c r="P82" t="s">
        <v>149</v>
      </c>
      <c r="Q82" t="s">
        <v>151</v>
      </c>
      <c r="S82" t="s">
        <v>48</v>
      </c>
      <c r="T82">
        <v>2</v>
      </c>
      <c r="V82">
        <v>2</v>
      </c>
      <c r="W82" t="s">
        <v>49</v>
      </c>
      <c r="X82" t="s">
        <v>84</v>
      </c>
      <c r="Y82" t="s">
        <v>90</v>
      </c>
      <c r="Z82" t="s">
        <v>52</v>
      </c>
      <c r="AA82" t="s">
        <v>33</v>
      </c>
      <c r="AB82">
        <v>1</v>
      </c>
      <c r="AD82">
        <v>1</v>
      </c>
      <c r="AE82" t="s">
        <v>46</v>
      </c>
      <c r="AI82">
        <v>17</v>
      </c>
      <c r="AJ82">
        <v>54</v>
      </c>
      <c r="AK82">
        <v>120</v>
      </c>
      <c r="AL82">
        <v>2</v>
      </c>
    </row>
    <row r="83" spans="1:38" x14ac:dyDescent="0.4">
      <c r="A83" t="s">
        <v>260</v>
      </c>
      <c r="B83">
        <v>81</v>
      </c>
      <c r="C83" t="s">
        <v>48</v>
      </c>
      <c r="D83">
        <v>1</v>
      </c>
      <c r="F83">
        <v>3</v>
      </c>
      <c r="G83" t="s">
        <v>49</v>
      </c>
      <c r="H83" t="s">
        <v>84</v>
      </c>
      <c r="I83" t="s">
        <v>90</v>
      </c>
      <c r="J83" t="s">
        <v>52</v>
      </c>
      <c r="K83" t="s">
        <v>43</v>
      </c>
      <c r="L83">
        <v>1</v>
      </c>
      <c r="N83">
        <v>3</v>
      </c>
      <c r="O83" t="s">
        <v>138</v>
      </c>
      <c r="P83" t="s">
        <v>139</v>
      </c>
      <c r="S83" t="s">
        <v>53</v>
      </c>
      <c r="T83">
        <v>3</v>
      </c>
      <c r="U83">
        <v>2</v>
      </c>
      <c r="V83">
        <v>3</v>
      </c>
      <c r="W83" t="s">
        <v>54</v>
      </c>
      <c r="X83" t="s">
        <v>55</v>
      </c>
      <c r="Y83" t="s">
        <v>117</v>
      </c>
      <c r="Z83" t="s">
        <v>98</v>
      </c>
      <c r="AA83" t="s">
        <v>63</v>
      </c>
      <c r="AB83">
        <v>2</v>
      </c>
      <c r="AD83">
        <v>1</v>
      </c>
      <c r="AE83" t="s">
        <v>103</v>
      </c>
      <c r="AI83">
        <v>17</v>
      </c>
      <c r="AJ83">
        <v>66</v>
      </c>
      <c r="AK83">
        <v>120</v>
      </c>
      <c r="AL83">
        <v>2</v>
      </c>
    </row>
    <row r="84" spans="1:38" x14ac:dyDescent="0.4">
      <c r="A84" t="s">
        <v>261</v>
      </c>
      <c r="B84">
        <v>82</v>
      </c>
      <c r="C84" t="s">
        <v>53</v>
      </c>
      <c r="D84">
        <v>3</v>
      </c>
      <c r="E84">
        <v>3</v>
      </c>
      <c r="F84">
        <v>2</v>
      </c>
      <c r="G84" t="s">
        <v>54</v>
      </c>
      <c r="H84" t="s">
        <v>55</v>
      </c>
      <c r="I84" t="s">
        <v>97</v>
      </c>
      <c r="J84" t="s">
        <v>98</v>
      </c>
      <c r="K84" t="s">
        <v>63</v>
      </c>
      <c r="L84">
        <v>1</v>
      </c>
      <c r="N84">
        <v>1</v>
      </c>
      <c r="O84" t="s">
        <v>72</v>
      </c>
      <c r="S84" t="s">
        <v>48</v>
      </c>
      <c r="T84">
        <v>3</v>
      </c>
      <c r="V84">
        <v>1</v>
      </c>
      <c r="W84" t="s">
        <v>49</v>
      </c>
      <c r="X84" t="s">
        <v>84</v>
      </c>
      <c r="AA84" t="s">
        <v>45</v>
      </c>
      <c r="AB84">
        <v>3</v>
      </c>
      <c r="AD84">
        <v>3</v>
      </c>
      <c r="AE84" t="s">
        <v>86</v>
      </c>
      <c r="AF84" t="s">
        <v>76</v>
      </c>
      <c r="AG84" t="s">
        <v>93</v>
      </c>
      <c r="AH84" t="s">
        <v>147</v>
      </c>
      <c r="AI84">
        <v>18</v>
      </c>
      <c r="AJ84">
        <v>51</v>
      </c>
      <c r="AK84">
        <v>120</v>
      </c>
      <c r="AL84">
        <v>2</v>
      </c>
    </row>
    <row r="85" spans="1:38" x14ac:dyDescent="0.4">
      <c r="A85" t="s">
        <v>262</v>
      </c>
      <c r="B85">
        <v>83</v>
      </c>
      <c r="C85" t="s">
        <v>53</v>
      </c>
      <c r="D85">
        <v>3</v>
      </c>
      <c r="E85">
        <v>1</v>
      </c>
      <c r="F85">
        <v>2</v>
      </c>
      <c r="G85" t="s">
        <v>54</v>
      </c>
      <c r="H85" t="s">
        <v>55</v>
      </c>
      <c r="I85" t="s">
        <v>97</v>
      </c>
      <c r="J85" t="s">
        <v>98</v>
      </c>
      <c r="K85" t="s">
        <v>63</v>
      </c>
      <c r="L85">
        <v>1</v>
      </c>
      <c r="N85">
        <v>1</v>
      </c>
      <c r="O85" t="s">
        <v>72</v>
      </c>
      <c r="P85" t="s">
        <v>91</v>
      </c>
      <c r="Q85" t="s">
        <v>151</v>
      </c>
      <c r="R85" t="s">
        <v>154</v>
      </c>
      <c r="S85" t="s">
        <v>48</v>
      </c>
      <c r="T85">
        <v>1</v>
      </c>
      <c r="V85">
        <v>1</v>
      </c>
      <c r="W85" t="s">
        <v>49</v>
      </c>
      <c r="X85" t="s">
        <v>84</v>
      </c>
      <c r="Y85" t="s">
        <v>90</v>
      </c>
      <c r="Z85" t="s">
        <v>52</v>
      </c>
      <c r="AA85" t="s">
        <v>38</v>
      </c>
      <c r="AB85">
        <v>1</v>
      </c>
      <c r="AC85">
        <v>1</v>
      </c>
      <c r="AD85">
        <v>1</v>
      </c>
      <c r="AE85" t="s">
        <v>155</v>
      </c>
      <c r="AF85" t="s">
        <v>96</v>
      </c>
      <c r="AG85" t="s">
        <v>157</v>
      </c>
      <c r="AI85">
        <v>14</v>
      </c>
      <c r="AJ85">
        <v>86</v>
      </c>
      <c r="AK85">
        <v>120</v>
      </c>
      <c r="AL85">
        <v>2</v>
      </c>
    </row>
    <row r="86" spans="1:38" x14ac:dyDescent="0.4">
      <c r="A86" t="s">
        <v>263</v>
      </c>
      <c r="B86">
        <v>84</v>
      </c>
      <c r="C86" t="s">
        <v>53</v>
      </c>
      <c r="D86">
        <v>3</v>
      </c>
      <c r="E86">
        <v>2</v>
      </c>
      <c r="F86">
        <v>3</v>
      </c>
      <c r="G86" t="s">
        <v>115</v>
      </c>
      <c r="H86" t="s">
        <v>55</v>
      </c>
      <c r="I86" t="s">
        <v>105</v>
      </c>
      <c r="J86" t="s">
        <v>118</v>
      </c>
      <c r="K86" t="s">
        <v>63</v>
      </c>
      <c r="L86">
        <v>1</v>
      </c>
      <c r="N86">
        <v>1</v>
      </c>
      <c r="O86" t="s">
        <v>148</v>
      </c>
      <c r="P86" t="s">
        <v>91</v>
      </c>
      <c r="Q86" t="s">
        <v>104</v>
      </c>
      <c r="S86" t="s">
        <v>33</v>
      </c>
      <c r="T86">
        <v>3</v>
      </c>
      <c r="V86">
        <v>2</v>
      </c>
      <c r="W86" t="s">
        <v>46</v>
      </c>
      <c r="X86" t="s">
        <v>133</v>
      </c>
      <c r="Y86" t="s">
        <v>134</v>
      </c>
      <c r="Z86" t="s">
        <v>136</v>
      </c>
      <c r="AA86" t="s">
        <v>43</v>
      </c>
      <c r="AB86">
        <v>1</v>
      </c>
      <c r="AD86">
        <v>1</v>
      </c>
      <c r="AE86" t="s">
        <v>138</v>
      </c>
      <c r="AF86" t="s">
        <v>139</v>
      </c>
      <c r="AI86">
        <v>17</v>
      </c>
      <c r="AJ86">
        <v>48</v>
      </c>
      <c r="AK86">
        <v>120</v>
      </c>
      <c r="AL86">
        <v>2</v>
      </c>
    </row>
    <row r="87" spans="1:38" x14ac:dyDescent="0.4">
      <c r="A87" t="s">
        <v>264</v>
      </c>
      <c r="B87">
        <v>85</v>
      </c>
      <c r="C87" t="s">
        <v>33</v>
      </c>
      <c r="D87">
        <v>3</v>
      </c>
      <c r="F87">
        <v>1</v>
      </c>
      <c r="G87" t="s">
        <v>46</v>
      </c>
      <c r="H87" t="s">
        <v>35</v>
      </c>
      <c r="K87" t="s">
        <v>45</v>
      </c>
      <c r="L87">
        <v>3</v>
      </c>
      <c r="N87">
        <v>2</v>
      </c>
      <c r="O87" t="s">
        <v>86</v>
      </c>
      <c r="S87" t="s">
        <v>53</v>
      </c>
      <c r="T87">
        <v>1</v>
      </c>
      <c r="U87">
        <v>2</v>
      </c>
      <c r="V87">
        <v>3</v>
      </c>
      <c r="W87" t="s">
        <v>54</v>
      </c>
      <c r="X87" t="s">
        <v>83</v>
      </c>
      <c r="AA87" t="s">
        <v>63</v>
      </c>
      <c r="AB87">
        <v>1</v>
      </c>
      <c r="AD87">
        <v>1</v>
      </c>
      <c r="AE87" t="s">
        <v>72</v>
      </c>
      <c r="AF87" t="s">
        <v>149</v>
      </c>
      <c r="AI87">
        <v>11</v>
      </c>
      <c r="AJ87">
        <v>38</v>
      </c>
      <c r="AK87">
        <v>120</v>
      </c>
      <c r="AL87">
        <v>2</v>
      </c>
    </row>
    <row r="88" spans="1:38" x14ac:dyDescent="0.4">
      <c r="A88" t="s">
        <v>265</v>
      </c>
      <c r="B88">
        <v>86</v>
      </c>
      <c r="C88" t="s">
        <v>33</v>
      </c>
      <c r="D88">
        <v>2</v>
      </c>
      <c r="F88">
        <v>2</v>
      </c>
      <c r="G88" t="s">
        <v>46</v>
      </c>
      <c r="H88" t="s">
        <v>35</v>
      </c>
      <c r="K88" t="s">
        <v>38</v>
      </c>
      <c r="L88">
        <v>3</v>
      </c>
      <c r="M88">
        <v>1</v>
      </c>
      <c r="N88">
        <v>1</v>
      </c>
      <c r="O88" t="s">
        <v>155</v>
      </c>
      <c r="P88" t="s">
        <v>96</v>
      </c>
      <c r="Q88" t="s">
        <v>157</v>
      </c>
      <c r="S88" t="s">
        <v>53</v>
      </c>
      <c r="T88">
        <v>1</v>
      </c>
      <c r="U88">
        <v>1</v>
      </c>
      <c r="V88">
        <v>3</v>
      </c>
      <c r="W88" t="s">
        <v>54</v>
      </c>
      <c r="X88" t="s">
        <v>83</v>
      </c>
      <c r="AA88" t="s">
        <v>63</v>
      </c>
      <c r="AB88">
        <v>1</v>
      </c>
      <c r="AD88">
        <v>2</v>
      </c>
      <c r="AE88" t="s">
        <v>72</v>
      </c>
      <c r="AI88">
        <v>11</v>
      </c>
      <c r="AJ88">
        <v>36</v>
      </c>
      <c r="AK88">
        <v>120</v>
      </c>
      <c r="AL88">
        <v>2</v>
      </c>
    </row>
    <row r="89" spans="1:38" x14ac:dyDescent="0.4">
      <c r="A89" t="s">
        <v>266</v>
      </c>
      <c r="B89">
        <v>87</v>
      </c>
      <c r="C89" t="s">
        <v>53</v>
      </c>
      <c r="D89">
        <v>2</v>
      </c>
      <c r="E89">
        <v>3</v>
      </c>
      <c r="F89">
        <v>3</v>
      </c>
      <c r="G89" t="s">
        <v>115</v>
      </c>
      <c r="H89" t="s">
        <v>83</v>
      </c>
      <c r="K89" t="s">
        <v>63</v>
      </c>
      <c r="L89">
        <v>2</v>
      </c>
      <c r="N89">
        <v>1</v>
      </c>
      <c r="O89" t="s">
        <v>72</v>
      </c>
      <c r="P89" t="s">
        <v>95</v>
      </c>
      <c r="S89" t="s">
        <v>43</v>
      </c>
      <c r="T89">
        <v>1</v>
      </c>
      <c r="V89">
        <v>3</v>
      </c>
      <c r="W89" t="s">
        <v>138</v>
      </c>
      <c r="X89" t="s">
        <v>74</v>
      </c>
      <c r="Y89" t="s">
        <v>140</v>
      </c>
      <c r="Z89" t="s">
        <v>141</v>
      </c>
      <c r="AA89" t="s">
        <v>45</v>
      </c>
      <c r="AB89">
        <v>3</v>
      </c>
      <c r="AD89">
        <v>3</v>
      </c>
      <c r="AE89" t="s">
        <v>47</v>
      </c>
      <c r="AF89" t="s">
        <v>76</v>
      </c>
      <c r="AG89" t="s">
        <v>93</v>
      </c>
      <c r="AH89" t="s">
        <v>94</v>
      </c>
      <c r="AI89">
        <v>21</v>
      </c>
      <c r="AJ89">
        <v>106</v>
      </c>
      <c r="AK89">
        <v>120</v>
      </c>
      <c r="AL89">
        <v>2</v>
      </c>
    </row>
    <row r="90" spans="1:38" x14ac:dyDescent="0.4">
      <c r="A90" t="s">
        <v>267</v>
      </c>
      <c r="B90">
        <v>88</v>
      </c>
      <c r="C90" t="s">
        <v>43</v>
      </c>
      <c r="D90">
        <v>2</v>
      </c>
      <c r="F90">
        <v>2</v>
      </c>
      <c r="G90" t="s">
        <v>138</v>
      </c>
      <c r="H90" t="s">
        <v>74</v>
      </c>
      <c r="I90" t="s">
        <v>75</v>
      </c>
      <c r="K90" t="s">
        <v>38</v>
      </c>
      <c r="L90">
        <v>3</v>
      </c>
      <c r="M90">
        <v>1</v>
      </c>
      <c r="N90">
        <v>1</v>
      </c>
      <c r="O90" t="s">
        <v>155</v>
      </c>
      <c r="P90" t="s">
        <v>96</v>
      </c>
      <c r="S90" t="s">
        <v>53</v>
      </c>
      <c r="T90">
        <v>2</v>
      </c>
      <c r="U90">
        <v>1</v>
      </c>
      <c r="V90">
        <v>3</v>
      </c>
      <c r="W90" t="s">
        <v>114</v>
      </c>
      <c r="X90" t="s">
        <v>83</v>
      </c>
      <c r="Y90" t="s">
        <v>97</v>
      </c>
      <c r="AA90" t="s">
        <v>63</v>
      </c>
      <c r="AB90">
        <v>2</v>
      </c>
      <c r="AD90">
        <v>2</v>
      </c>
      <c r="AE90" t="s">
        <v>103</v>
      </c>
      <c r="AF90" t="s">
        <v>91</v>
      </c>
      <c r="AI90">
        <v>15</v>
      </c>
      <c r="AJ90">
        <v>40</v>
      </c>
      <c r="AK90">
        <v>120</v>
      </c>
      <c r="AL90">
        <v>2</v>
      </c>
    </row>
    <row r="91" spans="1:38" x14ac:dyDescent="0.4">
      <c r="A91" t="s">
        <v>268</v>
      </c>
      <c r="B91">
        <v>89</v>
      </c>
      <c r="C91" t="s">
        <v>53</v>
      </c>
      <c r="D91">
        <v>2</v>
      </c>
      <c r="E91">
        <v>1</v>
      </c>
      <c r="F91">
        <v>3</v>
      </c>
      <c r="G91" t="s">
        <v>54</v>
      </c>
      <c r="H91" t="s">
        <v>83</v>
      </c>
      <c r="K91" t="s">
        <v>63</v>
      </c>
      <c r="L91">
        <v>3</v>
      </c>
      <c r="N91">
        <v>1</v>
      </c>
      <c r="O91" t="s">
        <v>72</v>
      </c>
      <c r="P91" t="s">
        <v>149</v>
      </c>
      <c r="S91" t="s">
        <v>45</v>
      </c>
      <c r="T91">
        <v>3</v>
      </c>
      <c r="V91">
        <v>1</v>
      </c>
      <c r="W91" t="s">
        <v>86</v>
      </c>
      <c r="AA91" t="s">
        <v>38</v>
      </c>
      <c r="AB91">
        <v>3</v>
      </c>
      <c r="AC91">
        <v>1</v>
      </c>
      <c r="AD91">
        <v>1</v>
      </c>
      <c r="AE91" t="s">
        <v>155</v>
      </c>
      <c r="AF91" t="s">
        <v>40</v>
      </c>
      <c r="AI91">
        <v>12</v>
      </c>
      <c r="AJ91">
        <v>33</v>
      </c>
      <c r="AK91">
        <v>120</v>
      </c>
      <c r="AL91">
        <v>2</v>
      </c>
    </row>
    <row r="92" spans="1:38" x14ac:dyDescent="0.4">
      <c r="A92" t="s">
        <v>269</v>
      </c>
      <c r="B92">
        <v>90</v>
      </c>
      <c r="C92" t="s">
        <v>53</v>
      </c>
      <c r="D92">
        <v>2</v>
      </c>
      <c r="E92">
        <v>1</v>
      </c>
      <c r="F92">
        <v>1</v>
      </c>
      <c r="G92" t="s">
        <v>54</v>
      </c>
      <c r="H92" t="s">
        <v>55</v>
      </c>
      <c r="K92" t="s">
        <v>38</v>
      </c>
      <c r="L92">
        <v>3</v>
      </c>
      <c r="M92">
        <v>1</v>
      </c>
      <c r="N92">
        <v>3</v>
      </c>
      <c r="O92" t="s">
        <v>155</v>
      </c>
      <c r="P92" t="s">
        <v>96</v>
      </c>
      <c r="Q92" t="s">
        <v>41</v>
      </c>
      <c r="S92" t="s">
        <v>56</v>
      </c>
      <c r="T92">
        <v>2</v>
      </c>
      <c r="V92">
        <v>2</v>
      </c>
      <c r="W92" t="s">
        <v>68</v>
      </c>
      <c r="AA92" t="s">
        <v>48</v>
      </c>
      <c r="AB92">
        <v>1</v>
      </c>
      <c r="AD92">
        <v>1</v>
      </c>
      <c r="AE92" t="s">
        <v>49</v>
      </c>
      <c r="AI92">
        <v>10</v>
      </c>
      <c r="AJ92">
        <v>37</v>
      </c>
      <c r="AK92">
        <v>120</v>
      </c>
      <c r="AL92">
        <v>2</v>
      </c>
    </row>
    <row r="93" spans="1:38" x14ac:dyDescent="0.4">
      <c r="A93" s="4" t="s">
        <v>270</v>
      </c>
      <c r="B93">
        <v>91</v>
      </c>
      <c r="C93" t="s">
        <v>53</v>
      </c>
      <c r="D93">
        <v>3</v>
      </c>
      <c r="E93">
        <v>3</v>
      </c>
      <c r="F93">
        <v>3</v>
      </c>
      <c r="G93" t="s">
        <v>54</v>
      </c>
      <c r="H93" t="s">
        <v>83</v>
      </c>
      <c r="I93" t="s">
        <v>117</v>
      </c>
      <c r="J93" t="s">
        <v>98</v>
      </c>
      <c r="K93" t="s">
        <v>38</v>
      </c>
      <c r="L93">
        <v>2</v>
      </c>
      <c r="M93">
        <v>1</v>
      </c>
      <c r="N93">
        <v>3</v>
      </c>
      <c r="O93" t="s">
        <v>67</v>
      </c>
      <c r="P93" t="s">
        <v>70</v>
      </c>
      <c r="Q93" t="s">
        <v>41</v>
      </c>
      <c r="R93" t="s">
        <v>159</v>
      </c>
      <c r="S93" t="s">
        <v>56</v>
      </c>
      <c r="T93">
        <v>3</v>
      </c>
      <c r="V93">
        <v>2</v>
      </c>
      <c r="W93" t="s">
        <v>57</v>
      </c>
      <c r="X93" t="s">
        <v>124</v>
      </c>
      <c r="AA93" t="s">
        <v>33</v>
      </c>
      <c r="AB93">
        <v>1</v>
      </c>
      <c r="AD93">
        <v>1</v>
      </c>
      <c r="AE93" t="s">
        <v>46</v>
      </c>
      <c r="AI93">
        <v>19</v>
      </c>
      <c r="AJ93">
        <v>102</v>
      </c>
      <c r="AK93">
        <v>120</v>
      </c>
      <c r="AL93">
        <v>2</v>
      </c>
    </row>
    <row r="94" spans="1:38" x14ac:dyDescent="0.4">
      <c r="A94" s="4" t="s">
        <v>271</v>
      </c>
      <c r="B94">
        <v>92</v>
      </c>
      <c r="C94" t="s">
        <v>53</v>
      </c>
      <c r="D94">
        <v>2</v>
      </c>
      <c r="E94">
        <v>1</v>
      </c>
      <c r="F94">
        <v>1</v>
      </c>
      <c r="G94" t="s">
        <v>115</v>
      </c>
      <c r="H94" t="s">
        <v>55</v>
      </c>
      <c r="K94" t="s">
        <v>38</v>
      </c>
      <c r="L94">
        <v>3</v>
      </c>
      <c r="M94">
        <v>1</v>
      </c>
      <c r="N94">
        <v>1</v>
      </c>
      <c r="O94" t="s">
        <v>67</v>
      </c>
      <c r="P94" t="s">
        <v>70</v>
      </c>
      <c r="Q94" t="s">
        <v>41</v>
      </c>
      <c r="R94" t="s">
        <v>159</v>
      </c>
      <c r="S94" t="s">
        <v>56</v>
      </c>
      <c r="T94">
        <v>2</v>
      </c>
      <c r="V94">
        <v>2</v>
      </c>
      <c r="W94" t="s">
        <v>68</v>
      </c>
      <c r="AA94" t="s">
        <v>43</v>
      </c>
      <c r="AB94">
        <v>1</v>
      </c>
      <c r="AD94">
        <v>2</v>
      </c>
      <c r="AE94" t="s">
        <v>138</v>
      </c>
      <c r="AI94">
        <v>10</v>
      </c>
      <c r="AJ94">
        <v>33</v>
      </c>
      <c r="AK94">
        <v>120</v>
      </c>
      <c r="AL94">
        <v>2</v>
      </c>
    </row>
    <row r="95" spans="1:38" x14ac:dyDescent="0.4">
      <c r="A95" s="4" t="s">
        <v>272</v>
      </c>
      <c r="B95">
        <v>93</v>
      </c>
      <c r="C95" t="s">
        <v>53</v>
      </c>
      <c r="D95">
        <v>2</v>
      </c>
      <c r="E95">
        <v>1</v>
      </c>
      <c r="F95">
        <v>2</v>
      </c>
      <c r="G95" t="s">
        <v>54</v>
      </c>
      <c r="K95" t="s">
        <v>38</v>
      </c>
      <c r="L95">
        <v>2</v>
      </c>
      <c r="M95">
        <v>2</v>
      </c>
      <c r="N95">
        <v>1</v>
      </c>
      <c r="O95" t="s">
        <v>39</v>
      </c>
      <c r="P95" t="s">
        <v>40</v>
      </c>
      <c r="Q95" t="s">
        <v>157</v>
      </c>
      <c r="R95" t="s">
        <v>159</v>
      </c>
      <c r="S95" t="s">
        <v>56</v>
      </c>
      <c r="T95">
        <v>1</v>
      </c>
      <c r="V95">
        <v>1</v>
      </c>
      <c r="W95" t="s">
        <v>57</v>
      </c>
      <c r="X95" t="s">
        <v>125</v>
      </c>
      <c r="AA95" t="s">
        <v>45</v>
      </c>
      <c r="AB95">
        <v>2</v>
      </c>
      <c r="AD95">
        <v>1</v>
      </c>
      <c r="AE95" t="s">
        <v>47</v>
      </c>
      <c r="AI95">
        <v>9</v>
      </c>
      <c r="AJ95">
        <v>28</v>
      </c>
      <c r="AK95">
        <v>120</v>
      </c>
      <c r="AL95">
        <v>2</v>
      </c>
    </row>
    <row r="96" spans="1:38" x14ac:dyDescent="0.4">
      <c r="A96" s="4" t="s">
        <v>273</v>
      </c>
      <c r="B96">
        <v>94</v>
      </c>
      <c r="C96" t="s">
        <v>56</v>
      </c>
      <c r="D96">
        <v>3</v>
      </c>
      <c r="F96">
        <v>1</v>
      </c>
      <c r="G96" t="s">
        <v>57</v>
      </c>
      <c r="H96" t="s">
        <v>125</v>
      </c>
      <c r="K96" t="s">
        <v>63</v>
      </c>
      <c r="L96">
        <v>2</v>
      </c>
      <c r="N96">
        <v>2</v>
      </c>
      <c r="O96" t="s">
        <v>103</v>
      </c>
      <c r="S96" t="s">
        <v>53</v>
      </c>
      <c r="T96">
        <v>2</v>
      </c>
      <c r="U96">
        <v>1</v>
      </c>
      <c r="V96">
        <v>3</v>
      </c>
      <c r="W96" t="s">
        <v>54</v>
      </c>
      <c r="AA96" t="s">
        <v>38</v>
      </c>
      <c r="AB96">
        <v>1</v>
      </c>
      <c r="AC96">
        <v>1</v>
      </c>
      <c r="AD96">
        <v>1</v>
      </c>
      <c r="AE96" t="s">
        <v>155</v>
      </c>
      <c r="AF96" t="s">
        <v>96</v>
      </c>
      <c r="AI96">
        <v>9</v>
      </c>
      <c r="AJ96">
        <v>35</v>
      </c>
      <c r="AK96">
        <v>120</v>
      </c>
      <c r="AL96">
        <v>2</v>
      </c>
    </row>
    <row r="97" spans="1:38" x14ac:dyDescent="0.4">
      <c r="A97" s="4" t="s">
        <v>274</v>
      </c>
      <c r="B97">
        <v>95</v>
      </c>
      <c r="C97" t="s">
        <v>53</v>
      </c>
      <c r="D97">
        <v>3</v>
      </c>
      <c r="E97">
        <v>1</v>
      </c>
      <c r="F97">
        <v>2</v>
      </c>
      <c r="G97" t="s">
        <v>54</v>
      </c>
      <c r="H97" t="s">
        <v>55</v>
      </c>
      <c r="I97" t="s">
        <v>117</v>
      </c>
      <c r="K97" t="s">
        <v>38</v>
      </c>
      <c r="L97">
        <v>1</v>
      </c>
      <c r="M97">
        <v>3</v>
      </c>
      <c r="N97">
        <v>2</v>
      </c>
      <c r="O97" t="s">
        <v>155</v>
      </c>
      <c r="P97" t="s">
        <v>96</v>
      </c>
      <c r="Q97" t="s">
        <v>156</v>
      </c>
      <c r="S97" t="s">
        <v>48</v>
      </c>
      <c r="T97">
        <v>1</v>
      </c>
      <c r="V97">
        <v>2</v>
      </c>
      <c r="W97" t="s">
        <v>49</v>
      </c>
      <c r="X97" t="s">
        <v>84</v>
      </c>
      <c r="Y97" t="s">
        <v>90</v>
      </c>
      <c r="Z97" t="s">
        <v>52</v>
      </c>
      <c r="AA97" t="s">
        <v>33</v>
      </c>
      <c r="AB97">
        <v>2</v>
      </c>
      <c r="AD97">
        <v>1</v>
      </c>
      <c r="AE97" t="s">
        <v>46</v>
      </c>
      <c r="AI97">
        <v>15</v>
      </c>
      <c r="AJ97">
        <v>53</v>
      </c>
      <c r="AK97">
        <v>120</v>
      </c>
      <c r="AL97">
        <v>2</v>
      </c>
    </row>
    <row r="98" spans="1:38" x14ac:dyDescent="0.4">
      <c r="A98" s="4" t="s">
        <v>275</v>
      </c>
      <c r="B98">
        <v>96</v>
      </c>
      <c r="C98" t="s">
        <v>53</v>
      </c>
      <c r="D98">
        <v>3</v>
      </c>
      <c r="E98">
        <v>1</v>
      </c>
      <c r="F98">
        <v>1</v>
      </c>
      <c r="G98" t="s">
        <v>54</v>
      </c>
      <c r="K98" t="s">
        <v>38</v>
      </c>
      <c r="L98">
        <v>2</v>
      </c>
      <c r="M98">
        <v>1</v>
      </c>
      <c r="N98">
        <v>1</v>
      </c>
      <c r="O98" t="s">
        <v>67</v>
      </c>
      <c r="P98" t="s">
        <v>70</v>
      </c>
      <c r="S98" t="s">
        <v>48</v>
      </c>
      <c r="T98">
        <v>2</v>
      </c>
      <c r="V98">
        <v>1</v>
      </c>
      <c r="W98" t="s">
        <v>49</v>
      </c>
      <c r="AA98" t="s">
        <v>43</v>
      </c>
      <c r="AB98">
        <v>1</v>
      </c>
      <c r="AD98">
        <v>1</v>
      </c>
      <c r="AE98" t="s">
        <v>138</v>
      </c>
      <c r="AI98">
        <v>5</v>
      </c>
      <c r="AJ98">
        <v>20</v>
      </c>
      <c r="AK98">
        <v>120</v>
      </c>
      <c r="AL98">
        <v>2</v>
      </c>
    </row>
    <row r="99" spans="1:38" x14ac:dyDescent="0.4">
      <c r="A99" s="4" t="s">
        <v>276</v>
      </c>
      <c r="B99">
        <v>97</v>
      </c>
      <c r="C99" t="s">
        <v>53</v>
      </c>
      <c r="D99">
        <v>3</v>
      </c>
      <c r="E99">
        <v>3</v>
      </c>
      <c r="F99">
        <v>3</v>
      </c>
      <c r="G99" t="s">
        <v>54</v>
      </c>
      <c r="H99" t="s">
        <v>55</v>
      </c>
      <c r="I99" t="s">
        <v>117</v>
      </c>
      <c r="J99" t="s">
        <v>98</v>
      </c>
      <c r="K99" t="s">
        <v>38</v>
      </c>
      <c r="L99">
        <v>1</v>
      </c>
      <c r="M99">
        <v>1</v>
      </c>
      <c r="N99">
        <v>1</v>
      </c>
      <c r="O99" t="s">
        <v>155</v>
      </c>
      <c r="P99" t="s">
        <v>40</v>
      </c>
      <c r="Q99" t="s">
        <v>41</v>
      </c>
      <c r="R99" t="s">
        <v>158</v>
      </c>
      <c r="S99" t="s">
        <v>48</v>
      </c>
      <c r="T99">
        <v>1</v>
      </c>
      <c r="V99">
        <v>1</v>
      </c>
      <c r="W99" t="s">
        <v>49</v>
      </c>
      <c r="X99" t="s">
        <v>50</v>
      </c>
      <c r="AA99" t="s">
        <v>45</v>
      </c>
      <c r="AB99">
        <v>2</v>
      </c>
      <c r="AD99">
        <v>2</v>
      </c>
      <c r="AE99" t="s">
        <v>86</v>
      </c>
      <c r="AF99" t="s">
        <v>76</v>
      </c>
      <c r="AG99" t="s">
        <v>93</v>
      </c>
      <c r="AI99">
        <v>17</v>
      </c>
      <c r="AJ99">
        <v>56</v>
      </c>
      <c r="AK99">
        <v>120</v>
      </c>
      <c r="AL99">
        <v>2</v>
      </c>
    </row>
    <row r="100" spans="1:38" x14ac:dyDescent="0.4">
      <c r="A100" s="4" t="s">
        <v>277</v>
      </c>
      <c r="B100">
        <v>98</v>
      </c>
      <c r="C100" t="s">
        <v>53</v>
      </c>
      <c r="D100">
        <v>1</v>
      </c>
      <c r="E100">
        <v>2</v>
      </c>
      <c r="F100">
        <v>1</v>
      </c>
      <c r="G100" t="s">
        <v>114</v>
      </c>
      <c r="H100" t="s">
        <v>116</v>
      </c>
      <c r="I100" t="s">
        <v>97</v>
      </c>
      <c r="K100" t="s">
        <v>38</v>
      </c>
      <c r="L100">
        <v>3</v>
      </c>
      <c r="M100">
        <v>1</v>
      </c>
      <c r="N100">
        <v>1</v>
      </c>
      <c r="O100" t="s">
        <v>39</v>
      </c>
      <c r="P100" t="s">
        <v>70</v>
      </c>
      <c r="Q100" t="s">
        <v>41</v>
      </c>
      <c r="R100" t="s">
        <v>159</v>
      </c>
      <c r="S100" t="s">
        <v>48</v>
      </c>
      <c r="T100">
        <v>1</v>
      </c>
      <c r="V100">
        <v>1</v>
      </c>
      <c r="W100" t="s">
        <v>49</v>
      </c>
      <c r="X100" t="s">
        <v>84</v>
      </c>
      <c r="AA100" t="s">
        <v>63</v>
      </c>
      <c r="AB100">
        <v>3</v>
      </c>
      <c r="AD100">
        <v>1</v>
      </c>
      <c r="AE100" t="s">
        <v>103</v>
      </c>
      <c r="AI100">
        <v>11</v>
      </c>
      <c r="AJ100">
        <v>53</v>
      </c>
      <c r="AK100">
        <v>120</v>
      </c>
      <c r="AL100">
        <v>2</v>
      </c>
    </row>
    <row r="101" spans="1:38" x14ac:dyDescent="0.4">
      <c r="A101" s="4" t="s">
        <v>278</v>
      </c>
      <c r="B101">
        <v>99</v>
      </c>
      <c r="C101" t="s">
        <v>53</v>
      </c>
      <c r="D101">
        <v>3</v>
      </c>
      <c r="E101">
        <v>2</v>
      </c>
      <c r="F101">
        <v>2</v>
      </c>
      <c r="G101" t="s">
        <v>115</v>
      </c>
      <c r="H101" t="s">
        <v>55</v>
      </c>
      <c r="K101" t="s">
        <v>38</v>
      </c>
      <c r="L101">
        <v>1</v>
      </c>
      <c r="M101">
        <v>2</v>
      </c>
      <c r="N101">
        <v>2</v>
      </c>
      <c r="O101" t="s">
        <v>67</v>
      </c>
      <c r="S101" t="s">
        <v>33</v>
      </c>
      <c r="T101">
        <v>2</v>
      </c>
      <c r="V101">
        <v>3</v>
      </c>
      <c r="W101" t="s">
        <v>46</v>
      </c>
      <c r="X101" t="s">
        <v>133</v>
      </c>
      <c r="Y101" t="s">
        <v>134</v>
      </c>
      <c r="AA101" t="s">
        <v>43</v>
      </c>
      <c r="AB101">
        <v>2</v>
      </c>
      <c r="AD101">
        <v>2</v>
      </c>
      <c r="AE101" t="s">
        <v>138</v>
      </c>
      <c r="AI101">
        <v>14</v>
      </c>
      <c r="AJ101">
        <v>38</v>
      </c>
      <c r="AK101">
        <v>120</v>
      </c>
      <c r="AL101">
        <v>2</v>
      </c>
    </row>
    <row r="102" spans="1:38" x14ac:dyDescent="0.4">
      <c r="A102" s="4" t="s">
        <v>279</v>
      </c>
      <c r="B102">
        <v>100</v>
      </c>
      <c r="C102" t="s">
        <v>53</v>
      </c>
      <c r="D102">
        <v>1</v>
      </c>
      <c r="E102">
        <v>1</v>
      </c>
      <c r="F102">
        <v>2</v>
      </c>
      <c r="G102" t="s">
        <v>115</v>
      </c>
      <c r="H102" t="s">
        <v>55</v>
      </c>
      <c r="K102" t="s">
        <v>38</v>
      </c>
      <c r="L102">
        <v>1</v>
      </c>
      <c r="M102">
        <v>3</v>
      </c>
      <c r="N102">
        <v>2</v>
      </c>
      <c r="O102" t="s">
        <v>67</v>
      </c>
      <c r="P102" t="s">
        <v>70</v>
      </c>
      <c r="S102" t="s">
        <v>33</v>
      </c>
      <c r="T102">
        <v>2</v>
      </c>
      <c r="V102">
        <v>2</v>
      </c>
      <c r="W102" t="s">
        <v>46</v>
      </c>
      <c r="X102" t="s">
        <v>133</v>
      </c>
      <c r="AA102" t="s">
        <v>45</v>
      </c>
      <c r="AB102">
        <v>2</v>
      </c>
      <c r="AD102">
        <v>1</v>
      </c>
      <c r="AE102" t="s">
        <v>86</v>
      </c>
      <c r="AI102">
        <v>10</v>
      </c>
      <c r="AJ102">
        <v>40</v>
      </c>
      <c r="AK102">
        <v>120</v>
      </c>
      <c r="AL102">
        <v>2</v>
      </c>
    </row>
    <row r="103" spans="1:38" x14ac:dyDescent="0.4">
      <c r="A103" s="4" t="s">
        <v>280</v>
      </c>
      <c r="B103">
        <v>101</v>
      </c>
      <c r="C103" t="s">
        <v>33</v>
      </c>
      <c r="D103">
        <v>2</v>
      </c>
      <c r="F103">
        <v>1</v>
      </c>
      <c r="G103" t="s">
        <v>46</v>
      </c>
      <c r="H103" t="s">
        <v>35</v>
      </c>
      <c r="I103" t="s">
        <v>134</v>
      </c>
      <c r="K103" t="s">
        <v>63</v>
      </c>
      <c r="L103">
        <v>2</v>
      </c>
      <c r="N103">
        <v>2</v>
      </c>
      <c r="O103" t="s">
        <v>103</v>
      </c>
      <c r="P103" t="s">
        <v>95</v>
      </c>
      <c r="Q103" t="s">
        <v>150</v>
      </c>
      <c r="S103" t="s">
        <v>53</v>
      </c>
      <c r="T103">
        <v>2</v>
      </c>
      <c r="U103">
        <v>1</v>
      </c>
      <c r="V103">
        <v>3</v>
      </c>
      <c r="W103" t="s">
        <v>54</v>
      </c>
      <c r="AA103" t="s">
        <v>38</v>
      </c>
      <c r="AB103">
        <v>3</v>
      </c>
      <c r="AC103">
        <v>1</v>
      </c>
      <c r="AD103">
        <v>3</v>
      </c>
      <c r="AE103" t="s">
        <v>67</v>
      </c>
      <c r="AI103">
        <v>14</v>
      </c>
      <c r="AJ103">
        <v>53</v>
      </c>
      <c r="AK103">
        <v>120</v>
      </c>
      <c r="AL103">
        <v>2</v>
      </c>
    </row>
    <row r="104" spans="1:38" x14ac:dyDescent="0.4">
      <c r="A104" s="4" t="s">
        <v>281</v>
      </c>
      <c r="B104">
        <v>102</v>
      </c>
      <c r="C104" t="s">
        <v>43</v>
      </c>
      <c r="D104">
        <v>2</v>
      </c>
      <c r="F104">
        <v>1</v>
      </c>
      <c r="G104" t="s">
        <v>138</v>
      </c>
      <c r="H104" t="s">
        <v>74</v>
      </c>
      <c r="I104" t="s">
        <v>140</v>
      </c>
      <c r="J104" t="s">
        <v>101</v>
      </c>
      <c r="K104" t="s">
        <v>45</v>
      </c>
      <c r="L104">
        <v>1</v>
      </c>
      <c r="N104">
        <v>1</v>
      </c>
      <c r="O104" t="s">
        <v>47</v>
      </c>
      <c r="S104" t="s">
        <v>53</v>
      </c>
      <c r="T104">
        <v>2</v>
      </c>
      <c r="U104">
        <v>1</v>
      </c>
      <c r="V104">
        <v>1</v>
      </c>
      <c r="W104" t="s">
        <v>115</v>
      </c>
      <c r="X104" t="s">
        <v>116</v>
      </c>
      <c r="Y104" t="s">
        <v>97</v>
      </c>
      <c r="AA104" t="s">
        <v>38</v>
      </c>
      <c r="AB104">
        <v>1</v>
      </c>
      <c r="AC104">
        <v>1</v>
      </c>
      <c r="AD104">
        <v>1</v>
      </c>
      <c r="AE104" t="s">
        <v>67</v>
      </c>
      <c r="AI104">
        <v>7</v>
      </c>
      <c r="AJ104">
        <v>57</v>
      </c>
      <c r="AK104">
        <v>120</v>
      </c>
      <c r="AL104">
        <v>2</v>
      </c>
    </row>
    <row r="105" spans="1:38" x14ac:dyDescent="0.4">
      <c r="A105" s="4" t="s">
        <v>282</v>
      </c>
      <c r="B105">
        <v>103</v>
      </c>
      <c r="C105" t="s">
        <v>53</v>
      </c>
      <c r="D105">
        <v>3</v>
      </c>
      <c r="E105">
        <v>2</v>
      </c>
      <c r="F105">
        <v>1</v>
      </c>
      <c r="G105" t="s">
        <v>54</v>
      </c>
      <c r="H105" t="s">
        <v>83</v>
      </c>
      <c r="I105" t="s">
        <v>97</v>
      </c>
      <c r="J105" t="s">
        <v>98</v>
      </c>
      <c r="K105" t="s">
        <v>38</v>
      </c>
      <c r="L105">
        <v>2</v>
      </c>
      <c r="M105">
        <v>1</v>
      </c>
      <c r="N105">
        <v>3</v>
      </c>
      <c r="O105" t="s">
        <v>67</v>
      </c>
      <c r="P105" t="s">
        <v>70</v>
      </c>
      <c r="S105" t="s">
        <v>43</v>
      </c>
      <c r="T105">
        <v>1</v>
      </c>
      <c r="V105">
        <v>1</v>
      </c>
      <c r="W105" t="s">
        <v>138</v>
      </c>
      <c r="X105" t="s">
        <v>139</v>
      </c>
      <c r="Y105" t="s">
        <v>75</v>
      </c>
      <c r="AA105" t="s">
        <v>63</v>
      </c>
      <c r="AB105">
        <v>2</v>
      </c>
      <c r="AD105">
        <v>3</v>
      </c>
      <c r="AE105" t="s">
        <v>103</v>
      </c>
      <c r="AF105" t="s">
        <v>149</v>
      </c>
      <c r="AI105">
        <v>16</v>
      </c>
      <c r="AJ105">
        <v>40</v>
      </c>
      <c r="AK105">
        <v>120</v>
      </c>
      <c r="AL105">
        <v>2</v>
      </c>
    </row>
    <row r="106" spans="1:38" x14ac:dyDescent="0.4">
      <c r="A106" s="4" t="s">
        <v>283</v>
      </c>
      <c r="B106">
        <v>104</v>
      </c>
      <c r="C106" t="s">
        <v>53</v>
      </c>
      <c r="D106">
        <v>3</v>
      </c>
      <c r="E106">
        <v>1</v>
      </c>
      <c r="F106">
        <v>1</v>
      </c>
      <c r="G106" t="s">
        <v>54</v>
      </c>
      <c r="H106" t="s">
        <v>55</v>
      </c>
      <c r="I106" t="s">
        <v>117</v>
      </c>
      <c r="K106" t="s">
        <v>38</v>
      </c>
      <c r="L106">
        <v>1</v>
      </c>
      <c r="M106">
        <v>1</v>
      </c>
      <c r="N106">
        <v>2</v>
      </c>
      <c r="O106" t="s">
        <v>39</v>
      </c>
      <c r="P106" t="s">
        <v>70</v>
      </c>
      <c r="Q106" t="s">
        <v>157</v>
      </c>
      <c r="S106" t="s">
        <v>45</v>
      </c>
      <c r="T106">
        <v>2</v>
      </c>
      <c r="V106">
        <v>1</v>
      </c>
      <c r="W106" t="s">
        <v>86</v>
      </c>
      <c r="AA106" t="s">
        <v>63</v>
      </c>
      <c r="AB106">
        <v>1</v>
      </c>
      <c r="AD106">
        <v>2</v>
      </c>
      <c r="AE106" t="s">
        <v>103</v>
      </c>
      <c r="AF106" t="s">
        <v>149</v>
      </c>
      <c r="AG106" t="s">
        <v>151</v>
      </c>
      <c r="AI106">
        <v>11</v>
      </c>
      <c r="AJ106">
        <v>65</v>
      </c>
      <c r="AK106">
        <v>120</v>
      </c>
      <c r="AL106">
        <v>2</v>
      </c>
    </row>
    <row r="107" spans="1:38" x14ac:dyDescent="0.4">
      <c r="A107" s="4" t="s">
        <v>284</v>
      </c>
      <c r="B107">
        <v>105</v>
      </c>
      <c r="C107" t="s">
        <v>33</v>
      </c>
      <c r="D107">
        <v>2</v>
      </c>
      <c r="F107">
        <v>1</v>
      </c>
      <c r="G107" t="s">
        <v>46</v>
      </c>
      <c r="H107" t="s">
        <v>133</v>
      </c>
      <c r="I107" t="s">
        <v>36</v>
      </c>
      <c r="K107" t="s">
        <v>43</v>
      </c>
      <c r="L107">
        <v>1</v>
      </c>
      <c r="N107">
        <v>1</v>
      </c>
      <c r="O107" t="s">
        <v>138</v>
      </c>
      <c r="S107" t="s">
        <v>56</v>
      </c>
      <c r="T107">
        <v>1</v>
      </c>
      <c r="V107">
        <v>2</v>
      </c>
      <c r="W107" t="s">
        <v>123</v>
      </c>
      <c r="AA107" t="s">
        <v>48</v>
      </c>
      <c r="AB107">
        <v>1</v>
      </c>
      <c r="AD107">
        <v>1</v>
      </c>
      <c r="AE107" t="s">
        <v>129</v>
      </c>
      <c r="AF107" t="s">
        <v>84</v>
      </c>
      <c r="AI107">
        <v>5</v>
      </c>
      <c r="AJ107">
        <v>35</v>
      </c>
      <c r="AK107">
        <v>120</v>
      </c>
      <c r="AL107">
        <v>2</v>
      </c>
    </row>
    <row r="108" spans="1:38" x14ac:dyDescent="0.4">
      <c r="A108" s="4" t="s">
        <v>285</v>
      </c>
      <c r="B108">
        <v>106</v>
      </c>
      <c r="C108" t="s">
        <v>33</v>
      </c>
      <c r="D108">
        <v>2</v>
      </c>
      <c r="F108">
        <v>1</v>
      </c>
      <c r="G108" t="s">
        <v>46</v>
      </c>
      <c r="H108" t="s">
        <v>133</v>
      </c>
      <c r="I108" t="s">
        <v>36</v>
      </c>
      <c r="K108" t="s">
        <v>45</v>
      </c>
      <c r="L108">
        <v>3</v>
      </c>
      <c r="N108">
        <v>1</v>
      </c>
      <c r="O108" t="s">
        <v>86</v>
      </c>
      <c r="P108" t="s">
        <v>144</v>
      </c>
      <c r="S108" t="s">
        <v>56</v>
      </c>
      <c r="T108">
        <v>1</v>
      </c>
      <c r="V108">
        <v>1</v>
      </c>
      <c r="W108" t="s">
        <v>68</v>
      </c>
      <c r="AA108" t="s">
        <v>48</v>
      </c>
      <c r="AB108">
        <v>1</v>
      </c>
      <c r="AD108">
        <v>1</v>
      </c>
      <c r="AE108" t="s">
        <v>129</v>
      </c>
      <c r="AF108" t="s">
        <v>50</v>
      </c>
      <c r="AI108">
        <v>7</v>
      </c>
      <c r="AJ108">
        <v>32</v>
      </c>
      <c r="AK108">
        <v>120</v>
      </c>
      <c r="AL108">
        <v>2</v>
      </c>
    </row>
    <row r="109" spans="1:38" x14ac:dyDescent="0.4">
      <c r="A109" s="4" t="s">
        <v>286</v>
      </c>
      <c r="B109">
        <v>107</v>
      </c>
      <c r="C109" t="s">
        <v>33</v>
      </c>
      <c r="D109">
        <v>3</v>
      </c>
      <c r="F109">
        <v>1</v>
      </c>
      <c r="G109" t="s">
        <v>46</v>
      </c>
      <c r="H109" t="s">
        <v>66</v>
      </c>
      <c r="I109" t="s">
        <v>134</v>
      </c>
      <c r="J109" t="s">
        <v>136</v>
      </c>
      <c r="K109" t="s">
        <v>63</v>
      </c>
      <c r="L109">
        <v>2</v>
      </c>
      <c r="N109">
        <v>2</v>
      </c>
      <c r="O109" t="s">
        <v>103</v>
      </c>
      <c r="P109" t="s">
        <v>149</v>
      </c>
      <c r="Q109" t="s">
        <v>151</v>
      </c>
      <c r="R109" t="s">
        <v>152</v>
      </c>
      <c r="S109" t="s">
        <v>56</v>
      </c>
      <c r="T109">
        <v>2</v>
      </c>
      <c r="V109">
        <v>3</v>
      </c>
      <c r="W109" t="s">
        <v>123</v>
      </c>
      <c r="X109" t="s">
        <v>69</v>
      </c>
      <c r="Y109" t="s">
        <v>87</v>
      </c>
      <c r="AA109" t="s">
        <v>48</v>
      </c>
      <c r="AB109">
        <v>3</v>
      </c>
      <c r="AD109">
        <v>1</v>
      </c>
      <c r="AE109" t="s">
        <v>49</v>
      </c>
      <c r="AI109">
        <v>17</v>
      </c>
      <c r="AJ109">
        <v>47</v>
      </c>
      <c r="AK109">
        <v>120</v>
      </c>
      <c r="AL109">
        <v>2</v>
      </c>
    </row>
    <row r="110" spans="1:38" x14ac:dyDescent="0.4">
      <c r="A110" s="4" t="s">
        <v>287</v>
      </c>
      <c r="B110">
        <v>108</v>
      </c>
      <c r="C110" t="s">
        <v>33</v>
      </c>
      <c r="D110">
        <v>2</v>
      </c>
      <c r="F110">
        <v>1</v>
      </c>
      <c r="G110" t="s">
        <v>46</v>
      </c>
      <c r="H110" t="s">
        <v>66</v>
      </c>
      <c r="I110" t="s">
        <v>135</v>
      </c>
      <c r="K110" t="s">
        <v>38</v>
      </c>
      <c r="L110">
        <v>3</v>
      </c>
      <c r="M110">
        <v>1</v>
      </c>
      <c r="N110">
        <v>2</v>
      </c>
      <c r="O110" t="s">
        <v>155</v>
      </c>
      <c r="S110" t="s">
        <v>56</v>
      </c>
      <c r="T110">
        <v>1</v>
      </c>
      <c r="V110">
        <v>2</v>
      </c>
      <c r="W110" t="s">
        <v>123</v>
      </c>
      <c r="X110" t="s">
        <v>69</v>
      </c>
      <c r="Y110" t="s">
        <v>87</v>
      </c>
      <c r="AA110" t="s">
        <v>48</v>
      </c>
      <c r="AB110">
        <v>1</v>
      </c>
      <c r="AD110">
        <v>1</v>
      </c>
      <c r="AE110" t="s">
        <v>49</v>
      </c>
      <c r="AI110">
        <v>9</v>
      </c>
      <c r="AJ110">
        <v>37</v>
      </c>
      <c r="AK110">
        <v>120</v>
      </c>
      <c r="AL110">
        <v>2</v>
      </c>
    </row>
    <row r="111" spans="1:38" x14ac:dyDescent="0.4">
      <c r="A111" s="4" t="s">
        <v>288</v>
      </c>
      <c r="B111">
        <v>109</v>
      </c>
      <c r="C111" t="s">
        <v>56</v>
      </c>
      <c r="D111">
        <v>2</v>
      </c>
      <c r="F111">
        <v>1</v>
      </c>
      <c r="G111" t="s">
        <v>123</v>
      </c>
      <c r="H111" t="s">
        <v>69</v>
      </c>
      <c r="K111" t="s">
        <v>48</v>
      </c>
      <c r="L111">
        <v>1</v>
      </c>
      <c r="N111">
        <v>3</v>
      </c>
      <c r="O111" t="s">
        <v>129</v>
      </c>
      <c r="P111" t="s">
        <v>71</v>
      </c>
      <c r="Q111" t="s">
        <v>90</v>
      </c>
      <c r="S111" t="s">
        <v>43</v>
      </c>
      <c r="T111">
        <v>2</v>
      </c>
      <c r="V111">
        <v>1</v>
      </c>
      <c r="W111" t="s">
        <v>73</v>
      </c>
      <c r="X111" t="s">
        <v>99</v>
      </c>
      <c r="AA111" t="s">
        <v>45</v>
      </c>
      <c r="AB111">
        <v>3</v>
      </c>
      <c r="AD111">
        <v>1</v>
      </c>
      <c r="AE111" t="s">
        <v>86</v>
      </c>
      <c r="AF111" t="s">
        <v>144</v>
      </c>
      <c r="AG111" t="s">
        <v>102</v>
      </c>
      <c r="AI111">
        <v>12</v>
      </c>
      <c r="AJ111">
        <v>35</v>
      </c>
      <c r="AK111">
        <v>120</v>
      </c>
      <c r="AL111">
        <v>2</v>
      </c>
    </row>
    <row r="112" spans="1:38" x14ac:dyDescent="0.4">
      <c r="A112" s="4" t="s">
        <v>289</v>
      </c>
      <c r="B112">
        <v>110</v>
      </c>
      <c r="C112" t="s">
        <v>43</v>
      </c>
      <c r="D112">
        <v>3</v>
      </c>
      <c r="F112">
        <v>1</v>
      </c>
      <c r="G112" t="s">
        <v>73</v>
      </c>
      <c r="H112" t="s">
        <v>99</v>
      </c>
      <c r="I112" t="s">
        <v>75</v>
      </c>
      <c r="K112" t="s">
        <v>63</v>
      </c>
      <c r="L112">
        <v>3</v>
      </c>
      <c r="N112">
        <v>1</v>
      </c>
      <c r="O112" t="s">
        <v>103</v>
      </c>
      <c r="S112" t="s">
        <v>56</v>
      </c>
      <c r="T112">
        <v>1</v>
      </c>
      <c r="V112">
        <v>1</v>
      </c>
      <c r="W112" t="s">
        <v>68</v>
      </c>
      <c r="AA112" t="s">
        <v>48</v>
      </c>
      <c r="AB112">
        <v>1</v>
      </c>
      <c r="AD112">
        <v>1</v>
      </c>
      <c r="AE112" t="s">
        <v>129</v>
      </c>
      <c r="AF112" t="s">
        <v>50</v>
      </c>
      <c r="AG112" t="s">
        <v>51</v>
      </c>
      <c r="AI112">
        <v>8</v>
      </c>
      <c r="AJ112">
        <v>31</v>
      </c>
      <c r="AK112">
        <v>120</v>
      </c>
      <c r="AL112">
        <v>2</v>
      </c>
    </row>
    <row r="113" spans="1:38" x14ac:dyDescent="0.4">
      <c r="A113" s="4" t="s">
        <v>290</v>
      </c>
      <c r="B113">
        <v>111</v>
      </c>
      <c r="C113" t="s">
        <v>56</v>
      </c>
      <c r="D113">
        <v>1</v>
      </c>
      <c r="F113">
        <v>1</v>
      </c>
      <c r="G113" t="s">
        <v>123</v>
      </c>
      <c r="H113" t="s">
        <v>69</v>
      </c>
      <c r="I113" t="s">
        <v>126</v>
      </c>
      <c r="K113" t="s">
        <v>48</v>
      </c>
      <c r="L113">
        <v>1</v>
      </c>
      <c r="N113">
        <v>1</v>
      </c>
      <c r="O113" t="s">
        <v>129</v>
      </c>
      <c r="P113" t="s">
        <v>71</v>
      </c>
      <c r="Q113" t="s">
        <v>51</v>
      </c>
      <c r="S113" t="s">
        <v>43</v>
      </c>
      <c r="T113">
        <v>1</v>
      </c>
      <c r="V113">
        <v>3</v>
      </c>
      <c r="W113" t="s">
        <v>138</v>
      </c>
      <c r="AA113" t="s">
        <v>38</v>
      </c>
      <c r="AB113">
        <v>1</v>
      </c>
      <c r="AC113">
        <v>3</v>
      </c>
      <c r="AD113">
        <v>1</v>
      </c>
      <c r="AE113" t="s">
        <v>155</v>
      </c>
      <c r="AF113" t="s">
        <v>96</v>
      </c>
      <c r="AG113" t="s">
        <v>156</v>
      </c>
      <c r="AI113">
        <v>10</v>
      </c>
      <c r="AJ113">
        <v>48</v>
      </c>
      <c r="AK113">
        <v>120</v>
      </c>
      <c r="AL113">
        <v>2</v>
      </c>
    </row>
    <row r="114" spans="1:38" x14ac:dyDescent="0.4">
      <c r="A114" s="4" t="s">
        <v>291</v>
      </c>
      <c r="B114">
        <v>112</v>
      </c>
      <c r="C114" t="s">
        <v>45</v>
      </c>
      <c r="D114">
        <v>3</v>
      </c>
      <c r="F114">
        <v>1</v>
      </c>
      <c r="G114" t="s">
        <v>86</v>
      </c>
      <c r="H114" t="s">
        <v>144</v>
      </c>
      <c r="K114" t="s">
        <v>63</v>
      </c>
      <c r="L114">
        <v>1</v>
      </c>
      <c r="N114">
        <v>2</v>
      </c>
      <c r="O114" t="s">
        <v>103</v>
      </c>
      <c r="P114" t="s">
        <v>95</v>
      </c>
      <c r="S114" t="s">
        <v>56</v>
      </c>
      <c r="T114">
        <v>3</v>
      </c>
      <c r="V114">
        <v>3</v>
      </c>
      <c r="W114" t="s">
        <v>68</v>
      </c>
      <c r="AA114" t="s">
        <v>48</v>
      </c>
      <c r="AB114">
        <v>3</v>
      </c>
      <c r="AD114">
        <v>1</v>
      </c>
      <c r="AE114" t="s">
        <v>49</v>
      </c>
      <c r="AI114">
        <v>11</v>
      </c>
      <c r="AJ114">
        <v>42</v>
      </c>
      <c r="AK114">
        <v>120</v>
      </c>
      <c r="AL114">
        <v>2</v>
      </c>
    </row>
    <row r="115" spans="1:38" x14ac:dyDescent="0.4">
      <c r="A115" s="4" t="s">
        <v>292</v>
      </c>
      <c r="B115">
        <v>113</v>
      </c>
      <c r="C115" t="s">
        <v>45</v>
      </c>
      <c r="D115">
        <v>2</v>
      </c>
      <c r="F115">
        <v>1</v>
      </c>
      <c r="G115" t="s">
        <v>86</v>
      </c>
      <c r="K115" t="s">
        <v>38</v>
      </c>
      <c r="L115">
        <v>3</v>
      </c>
      <c r="M115">
        <v>1</v>
      </c>
      <c r="N115">
        <v>1</v>
      </c>
      <c r="O115" t="s">
        <v>155</v>
      </c>
      <c r="P115" t="s">
        <v>70</v>
      </c>
      <c r="S115" t="s">
        <v>56</v>
      </c>
      <c r="T115">
        <v>1</v>
      </c>
      <c r="V115">
        <v>1</v>
      </c>
      <c r="W115" t="s">
        <v>68</v>
      </c>
      <c r="AA115" t="s">
        <v>48</v>
      </c>
      <c r="AB115">
        <v>1</v>
      </c>
      <c r="AD115">
        <v>2</v>
      </c>
      <c r="AE115" t="s">
        <v>89</v>
      </c>
      <c r="AI115">
        <v>5</v>
      </c>
      <c r="AJ115">
        <v>26</v>
      </c>
      <c r="AK115">
        <v>120</v>
      </c>
      <c r="AL115">
        <v>2</v>
      </c>
    </row>
    <row r="116" spans="1:38" x14ac:dyDescent="0.4">
      <c r="A116" s="4" t="s">
        <v>293</v>
      </c>
      <c r="B116">
        <v>114</v>
      </c>
      <c r="C116" t="s">
        <v>56</v>
      </c>
      <c r="D116">
        <v>2</v>
      </c>
      <c r="F116">
        <v>1</v>
      </c>
      <c r="G116" t="s">
        <v>57</v>
      </c>
      <c r="H116" t="s">
        <v>124</v>
      </c>
      <c r="I116" t="s">
        <v>85</v>
      </c>
      <c r="K116" t="s">
        <v>48</v>
      </c>
      <c r="L116">
        <v>1</v>
      </c>
      <c r="N116">
        <v>1</v>
      </c>
      <c r="O116" t="s">
        <v>49</v>
      </c>
      <c r="P116" t="s">
        <v>50</v>
      </c>
      <c r="Q116" t="s">
        <v>90</v>
      </c>
      <c r="R116" t="s">
        <v>52</v>
      </c>
      <c r="S116" t="s">
        <v>63</v>
      </c>
      <c r="T116">
        <v>2</v>
      </c>
      <c r="V116">
        <v>2</v>
      </c>
      <c r="W116" t="s">
        <v>103</v>
      </c>
      <c r="AA116" t="s">
        <v>38</v>
      </c>
      <c r="AB116">
        <v>2</v>
      </c>
      <c r="AC116">
        <v>3</v>
      </c>
      <c r="AD116">
        <v>2</v>
      </c>
      <c r="AE116" t="s">
        <v>155</v>
      </c>
      <c r="AI116">
        <v>12</v>
      </c>
      <c r="AJ116">
        <v>58</v>
      </c>
      <c r="AK116">
        <v>120</v>
      </c>
      <c r="AL116">
        <v>2</v>
      </c>
    </row>
    <row r="117" spans="1:38" x14ac:dyDescent="0.4">
      <c r="A117" s="4" t="s">
        <v>294</v>
      </c>
      <c r="B117">
        <v>115</v>
      </c>
      <c r="C117" t="s">
        <v>56</v>
      </c>
      <c r="D117">
        <v>1</v>
      </c>
      <c r="F117">
        <v>1</v>
      </c>
      <c r="G117" t="s">
        <v>123</v>
      </c>
      <c r="H117" t="s">
        <v>124</v>
      </c>
      <c r="I117" t="s">
        <v>126</v>
      </c>
      <c r="J117" t="s">
        <v>128</v>
      </c>
      <c r="K117" t="s">
        <v>33</v>
      </c>
      <c r="L117">
        <v>3</v>
      </c>
      <c r="N117">
        <v>2</v>
      </c>
      <c r="O117" t="s">
        <v>46</v>
      </c>
      <c r="P117" t="s">
        <v>133</v>
      </c>
      <c r="Q117" t="s">
        <v>36</v>
      </c>
      <c r="R117" t="s">
        <v>136</v>
      </c>
      <c r="S117" t="s">
        <v>48</v>
      </c>
      <c r="T117">
        <v>3</v>
      </c>
      <c r="V117">
        <v>1</v>
      </c>
      <c r="W117" t="s">
        <v>49</v>
      </c>
      <c r="X117" t="s">
        <v>71</v>
      </c>
      <c r="Y117" t="s">
        <v>90</v>
      </c>
      <c r="AA117" t="s">
        <v>43</v>
      </c>
      <c r="AB117">
        <v>3</v>
      </c>
      <c r="AD117">
        <v>1</v>
      </c>
      <c r="AE117" t="s">
        <v>138</v>
      </c>
      <c r="AF117" t="s">
        <v>139</v>
      </c>
      <c r="AI117">
        <v>16</v>
      </c>
      <c r="AJ117">
        <v>43</v>
      </c>
      <c r="AK117">
        <v>120</v>
      </c>
      <c r="AL117">
        <v>2</v>
      </c>
    </row>
    <row r="118" spans="1:38" x14ac:dyDescent="0.4">
      <c r="A118" s="4" t="s">
        <v>295</v>
      </c>
      <c r="B118">
        <v>116</v>
      </c>
      <c r="C118" t="s">
        <v>48</v>
      </c>
      <c r="D118">
        <v>3</v>
      </c>
      <c r="F118">
        <v>1</v>
      </c>
      <c r="G118" t="s">
        <v>49</v>
      </c>
      <c r="K118" t="s">
        <v>45</v>
      </c>
      <c r="L118">
        <v>2</v>
      </c>
      <c r="N118">
        <v>1</v>
      </c>
      <c r="O118" t="s">
        <v>86</v>
      </c>
      <c r="S118" t="s">
        <v>56</v>
      </c>
      <c r="T118">
        <v>2</v>
      </c>
      <c r="V118">
        <v>3</v>
      </c>
      <c r="W118" t="s">
        <v>123</v>
      </c>
      <c r="X118" t="s">
        <v>69</v>
      </c>
      <c r="Y118" t="s">
        <v>87</v>
      </c>
      <c r="AA118" t="s">
        <v>33</v>
      </c>
      <c r="AB118">
        <v>2</v>
      </c>
      <c r="AD118">
        <v>1</v>
      </c>
      <c r="AE118" t="s">
        <v>46</v>
      </c>
      <c r="AI118">
        <v>9</v>
      </c>
      <c r="AJ118">
        <v>49</v>
      </c>
      <c r="AK118">
        <v>120</v>
      </c>
      <c r="AL118">
        <v>2</v>
      </c>
    </row>
    <row r="119" spans="1:38" x14ac:dyDescent="0.4">
      <c r="A119" s="4" t="s">
        <v>296</v>
      </c>
      <c r="B119">
        <v>117</v>
      </c>
      <c r="C119" t="s">
        <v>48</v>
      </c>
      <c r="D119">
        <v>3</v>
      </c>
      <c r="F119">
        <v>1</v>
      </c>
      <c r="G119" t="s">
        <v>49</v>
      </c>
      <c r="H119" t="s">
        <v>71</v>
      </c>
      <c r="K119" t="s">
        <v>63</v>
      </c>
      <c r="L119">
        <v>1</v>
      </c>
      <c r="N119">
        <v>2</v>
      </c>
      <c r="O119" t="s">
        <v>103</v>
      </c>
      <c r="S119" t="s">
        <v>56</v>
      </c>
      <c r="T119">
        <v>2</v>
      </c>
      <c r="V119">
        <v>1</v>
      </c>
      <c r="W119" t="s">
        <v>57</v>
      </c>
      <c r="AA119" t="s">
        <v>33</v>
      </c>
      <c r="AB119">
        <v>2</v>
      </c>
      <c r="AD119">
        <v>1</v>
      </c>
      <c r="AE119" t="s">
        <v>46</v>
      </c>
      <c r="AI119">
        <v>6</v>
      </c>
      <c r="AJ119">
        <v>43</v>
      </c>
      <c r="AK119">
        <v>120</v>
      </c>
      <c r="AL119">
        <v>2</v>
      </c>
    </row>
    <row r="120" spans="1:38" x14ac:dyDescent="0.4">
      <c r="A120" s="4" t="s">
        <v>297</v>
      </c>
      <c r="B120">
        <v>118</v>
      </c>
      <c r="C120" t="s">
        <v>48</v>
      </c>
      <c r="D120">
        <v>1</v>
      </c>
      <c r="F120">
        <v>1</v>
      </c>
      <c r="G120" t="s">
        <v>129</v>
      </c>
      <c r="H120" t="s">
        <v>71</v>
      </c>
      <c r="I120" t="s">
        <v>51</v>
      </c>
      <c r="K120" t="s">
        <v>38</v>
      </c>
      <c r="L120">
        <v>1</v>
      </c>
      <c r="M120">
        <v>1</v>
      </c>
      <c r="N120">
        <v>2</v>
      </c>
      <c r="O120" t="s">
        <v>155</v>
      </c>
      <c r="P120" t="s">
        <v>70</v>
      </c>
      <c r="Q120" t="s">
        <v>41</v>
      </c>
      <c r="S120" t="s">
        <v>56</v>
      </c>
      <c r="T120">
        <v>1</v>
      </c>
      <c r="V120">
        <v>1</v>
      </c>
      <c r="W120" t="s">
        <v>57</v>
      </c>
      <c r="AA120" t="s">
        <v>33</v>
      </c>
      <c r="AB120">
        <v>1</v>
      </c>
      <c r="AD120">
        <v>1</v>
      </c>
      <c r="AE120" t="s">
        <v>46</v>
      </c>
      <c r="AI120">
        <v>5</v>
      </c>
      <c r="AJ120">
        <v>46</v>
      </c>
      <c r="AK120">
        <v>120</v>
      </c>
      <c r="AL120">
        <v>2</v>
      </c>
    </row>
    <row r="121" spans="1:38" x14ac:dyDescent="0.4">
      <c r="A121" s="4" t="s">
        <v>298</v>
      </c>
      <c r="B121">
        <v>119</v>
      </c>
      <c r="C121" t="s">
        <v>56</v>
      </c>
      <c r="D121">
        <v>1</v>
      </c>
      <c r="F121">
        <v>1</v>
      </c>
      <c r="G121" t="s">
        <v>123</v>
      </c>
      <c r="K121" t="s">
        <v>33</v>
      </c>
      <c r="L121">
        <v>2</v>
      </c>
      <c r="N121">
        <v>3</v>
      </c>
      <c r="O121" t="s">
        <v>46</v>
      </c>
      <c r="S121" t="s">
        <v>43</v>
      </c>
      <c r="T121">
        <v>2</v>
      </c>
      <c r="V121">
        <v>1</v>
      </c>
      <c r="W121" t="s">
        <v>138</v>
      </c>
      <c r="X121" t="s">
        <v>74</v>
      </c>
      <c r="Y121" t="s">
        <v>140</v>
      </c>
      <c r="AA121" t="s">
        <v>45</v>
      </c>
      <c r="AB121">
        <v>2</v>
      </c>
      <c r="AD121">
        <v>1</v>
      </c>
      <c r="AE121" t="s">
        <v>47</v>
      </c>
      <c r="AF121" t="s">
        <v>144</v>
      </c>
      <c r="AI121">
        <v>8</v>
      </c>
      <c r="AJ121">
        <v>25</v>
      </c>
      <c r="AK121">
        <v>120</v>
      </c>
      <c r="AL121">
        <v>2</v>
      </c>
    </row>
    <row r="122" spans="1:38" x14ac:dyDescent="0.4">
      <c r="A122" s="4" t="s">
        <v>299</v>
      </c>
      <c r="B122">
        <v>120</v>
      </c>
      <c r="C122" t="s">
        <v>56</v>
      </c>
      <c r="D122">
        <v>1</v>
      </c>
      <c r="F122">
        <v>1</v>
      </c>
      <c r="G122" t="s">
        <v>123</v>
      </c>
      <c r="H122" t="s">
        <v>69</v>
      </c>
      <c r="I122" t="s">
        <v>85</v>
      </c>
      <c r="K122" t="s">
        <v>33</v>
      </c>
      <c r="L122">
        <v>2</v>
      </c>
      <c r="N122">
        <v>1</v>
      </c>
      <c r="O122" t="s">
        <v>46</v>
      </c>
      <c r="S122" t="s">
        <v>43</v>
      </c>
      <c r="T122">
        <v>1</v>
      </c>
      <c r="V122">
        <v>1</v>
      </c>
      <c r="W122" t="s">
        <v>138</v>
      </c>
      <c r="AA122" t="s">
        <v>63</v>
      </c>
      <c r="AB122">
        <v>1</v>
      </c>
      <c r="AD122">
        <v>1</v>
      </c>
      <c r="AE122" t="s">
        <v>103</v>
      </c>
      <c r="AI122">
        <v>3</v>
      </c>
      <c r="AJ122">
        <v>26</v>
      </c>
      <c r="AK122">
        <v>120</v>
      </c>
      <c r="AL122">
        <v>2</v>
      </c>
    </row>
    <row r="123" spans="1:38" x14ac:dyDescent="0.4">
      <c r="A123" s="4" t="s">
        <v>300</v>
      </c>
      <c r="B123">
        <v>121</v>
      </c>
      <c r="C123" t="s">
        <v>43</v>
      </c>
      <c r="D123">
        <v>1</v>
      </c>
      <c r="F123">
        <v>1</v>
      </c>
      <c r="G123" t="s">
        <v>138</v>
      </c>
      <c r="H123" t="s">
        <v>139</v>
      </c>
      <c r="K123" t="s">
        <v>38</v>
      </c>
      <c r="L123">
        <v>3</v>
      </c>
      <c r="M123">
        <v>1</v>
      </c>
      <c r="N123">
        <v>3</v>
      </c>
      <c r="O123" t="s">
        <v>67</v>
      </c>
      <c r="S123" t="s">
        <v>56</v>
      </c>
      <c r="T123">
        <v>1</v>
      </c>
      <c r="V123">
        <v>1</v>
      </c>
      <c r="W123" t="s">
        <v>123</v>
      </c>
      <c r="AA123" t="s">
        <v>33</v>
      </c>
      <c r="AB123">
        <v>1</v>
      </c>
      <c r="AD123">
        <v>1</v>
      </c>
      <c r="AE123" t="s">
        <v>65</v>
      </c>
      <c r="AF123" t="s">
        <v>133</v>
      </c>
      <c r="AI123">
        <v>6</v>
      </c>
      <c r="AJ123">
        <v>26</v>
      </c>
      <c r="AK123">
        <v>120</v>
      </c>
      <c r="AL123">
        <v>2</v>
      </c>
    </row>
    <row r="124" spans="1:38" x14ac:dyDescent="0.4">
      <c r="A124" s="4" t="s">
        <v>301</v>
      </c>
      <c r="B124">
        <v>122</v>
      </c>
      <c r="C124" t="s">
        <v>45</v>
      </c>
      <c r="D124">
        <v>2</v>
      </c>
      <c r="F124">
        <v>1</v>
      </c>
      <c r="G124" t="s">
        <v>86</v>
      </c>
      <c r="K124" t="s">
        <v>63</v>
      </c>
      <c r="L124">
        <v>2</v>
      </c>
      <c r="N124">
        <v>1</v>
      </c>
      <c r="O124" t="s">
        <v>103</v>
      </c>
      <c r="S124" t="s">
        <v>56</v>
      </c>
      <c r="T124">
        <v>1</v>
      </c>
      <c r="V124">
        <v>1</v>
      </c>
      <c r="W124" t="s">
        <v>68</v>
      </c>
      <c r="AA124" t="s">
        <v>33</v>
      </c>
      <c r="AB124">
        <v>1</v>
      </c>
      <c r="AD124">
        <v>1</v>
      </c>
      <c r="AE124" t="s">
        <v>46</v>
      </c>
      <c r="AF124" t="s">
        <v>66</v>
      </c>
      <c r="AI124">
        <v>3</v>
      </c>
      <c r="AJ124">
        <v>27</v>
      </c>
      <c r="AK124">
        <v>120</v>
      </c>
      <c r="AL124">
        <v>2</v>
      </c>
    </row>
    <row r="125" spans="1:38" x14ac:dyDescent="0.4">
      <c r="A125" s="4" t="s">
        <v>302</v>
      </c>
      <c r="B125">
        <v>123</v>
      </c>
      <c r="C125" t="s">
        <v>45</v>
      </c>
      <c r="D125">
        <v>3</v>
      </c>
      <c r="F125">
        <v>1</v>
      </c>
      <c r="G125" t="s">
        <v>86</v>
      </c>
      <c r="K125" t="s">
        <v>38</v>
      </c>
      <c r="L125">
        <v>1</v>
      </c>
      <c r="M125">
        <v>1</v>
      </c>
      <c r="N125">
        <v>1</v>
      </c>
      <c r="O125" t="s">
        <v>155</v>
      </c>
      <c r="P125" t="s">
        <v>96</v>
      </c>
      <c r="S125" t="s">
        <v>56</v>
      </c>
      <c r="T125">
        <v>1</v>
      </c>
      <c r="V125">
        <v>3</v>
      </c>
      <c r="W125" t="s">
        <v>68</v>
      </c>
      <c r="AA125" t="s">
        <v>33</v>
      </c>
      <c r="AB125">
        <v>2</v>
      </c>
      <c r="AD125">
        <v>1</v>
      </c>
      <c r="AE125" t="s">
        <v>46</v>
      </c>
      <c r="AI125">
        <v>6</v>
      </c>
      <c r="AJ125">
        <v>28</v>
      </c>
      <c r="AK125">
        <v>120</v>
      </c>
      <c r="AL125">
        <v>2</v>
      </c>
    </row>
    <row r="126" spans="1:38" x14ac:dyDescent="0.4">
      <c r="A126" s="4" t="s">
        <v>303</v>
      </c>
      <c r="B126">
        <v>124</v>
      </c>
      <c r="C126" t="s">
        <v>56</v>
      </c>
      <c r="D126">
        <v>2</v>
      </c>
      <c r="F126">
        <v>3</v>
      </c>
      <c r="G126" t="s">
        <v>57</v>
      </c>
      <c r="H126" t="s">
        <v>125</v>
      </c>
      <c r="I126" t="s">
        <v>85</v>
      </c>
      <c r="K126" t="s">
        <v>33</v>
      </c>
      <c r="L126">
        <v>2</v>
      </c>
      <c r="N126">
        <v>1</v>
      </c>
      <c r="O126" t="s">
        <v>46</v>
      </c>
      <c r="S126" t="s">
        <v>63</v>
      </c>
      <c r="T126">
        <v>1</v>
      </c>
      <c r="V126">
        <v>2</v>
      </c>
      <c r="W126" t="s">
        <v>103</v>
      </c>
      <c r="AA126" t="s">
        <v>38</v>
      </c>
      <c r="AB126">
        <v>1</v>
      </c>
      <c r="AC126">
        <v>3</v>
      </c>
      <c r="AD126">
        <v>2</v>
      </c>
      <c r="AE126" t="s">
        <v>67</v>
      </c>
      <c r="AF126" t="s">
        <v>96</v>
      </c>
      <c r="AG126" t="s">
        <v>157</v>
      </c>
      <c r="AI126">
        <v>12</v>
      </c>
      <c r="AJ126">
        <v>54</v>
      </c>
      <c r="AK126">
        <v>120</v>
      </c>
      <c r="AL126">
        <v>2</v>
      </c>
    </row>
    <row r="127" spans="1:38" x14ac:dyDescent="0.4">
      <c r="A127" s="4" t="s">
        <v>304</v>
      </c>
      <c r="B127">
        <v>125</v>
      </c>
      <c r="C127" t="s">
        <v>56</v>
      </c>
      <c r="D127">
        <v>1</v>
      </c>
      <c r="F127">
        <v>1</v>
      </c>
      <c r="G127" t="s">
        <v>123</v>
      </c>
      <c r="K127" t="s">
        <v>43</v>
      </c>
      <c r="L127">
        <v>3</v>
      </c>
      <c r="N127">
        <v>1</v>
      </c>
      <c r="O127" t="s">
        <v>138</v>
      </c>
      <c r="P127" t="s">
        <v>99</v>
      </c>
      <c r="Q127" t="s">
        <v>140</v>
      </c>
      <c r="S127" t="s">
        <v>48</v>
      </c>
      <c r="T127">
        <v>1</v>
      </c>
      <c r="V127">
        <v>1</v>
      </c>
      <c r="W127" t="s">
        <v>129</v>
      </c>
      <c r="AA127" t="s">
        <v>33</v>
      </c>
      <c r="AB127">
        <v>3</v>
      </c>
      <c r="AD127">
        <v>1</v>
      </c>
      <c r="AE127" t="s">
        <v>46</v>
      </c>
      <c r="AI127">
        <v>6</v>
      </c>
      <c r="AJ127">
        <v>23</v>
      </c>
      <c r="AK127">
        <v>120</v>
      </c>
      <c r="AL127">
        <v>2</v>
      </c>
    </row>
    <row r="128" spans="1:38" x14ac:dyDescent="0.4">
      <c r="A128" s="4" t="s">
        <v>305</v>
      </c>
      <c r="B128">
        <v>126</v>
      </c>
      <c r="C128" t="s">
        <v>48</v>
      </c>
      <c r="D128">
        <v>2</v>
      </c>
      <c r="F128">
        <v>1</v>
      </c>
      <c r="G128" t="s">
        <v>129</v>
      </c>
      <c r="H128" t="s">
        <v>71</v>
      </c>
      <c r="I128" t="s">
        <v>90</v>
      </c>
      <c r="J128" t="s">
        <v>131</v>
      </c>
      <c r="K128" t="s">
        <v>45</v>
      </c>
      <c r="L128">
        <v>2</v>
      </c>
      <c r="N128">
        <v>1</v>
      </c>
      <c r="O128" t="s">
        <v>86</v>
      </c>
      <c r="P128" t="s">
        <v>144</v>
      </c>
      <c r="S128" t="s">
        <v>56</v>
      </c>
      <c r="T128">
        <v>1</v>
      </c>
      <c r="V128">
        <v>3</v>
      </c>
      <c r="W128" t="s">
        <v>123</v>
      </c>
      <c r="X128" t="s">
        <v>69</v>
      </c>
      <c r="Y128" t="s">
        <v>87</v>
      </c>
      <c r="AA128" t="s">
        <v>43</v>
      </c>
      <c r="AB128">
        <v>2</v>
      </c>
      <c r="AD128">
        <v>1</v>
      </c>
      <c r="AE128" t="s">
        <v>138</v>
      </c>
      <c r="AF128" t="s">
        <v>99</v>
      </c>
      <c r="AG128" t="s">
        <v>75</v>
      </c>
      <c r="AI128">
        <v>13</v>
      </c>
      <c r="AJ128">
        <v>51</v>
      </c>
      <c r="AK128">
        <v>120</v>
      </c>
      <c r="AL128">
        <v>2</v>
      </c>
    </row>
    <row r="129" spans="1:38" x14ac:dyDescent="0.4">
      <c r="A129" s="4" t="s">
        <v>306</v>
      </c>
      <c r="B129">
        <v>127</v>
      </c>
      <c r="C129" t="s">
        <v>48</v>
      </c>
      <c r="D129">
        <v>1</v>
      </c>
      <c r="F129">
        <v>1</v>
      </c>
      <c r="G129" t="s">
        <v>129</v>
      </c>
      <c r="H129" t="s">
        <v>71</v>
      </c>
      <c r="I129" t="s">
        <v>51</v>
      </c>
      <c r="K129" t="s">
        <v>63</v>
      </c>
      <c r="L129">
        <v>2</v>
      </c>
      <c r="N129">
        <v>1</v>
      </c>
      <c r="O129" t="s">
        <v>103</v>
      </c>
      <c r="P129" t="s">
        <v>95</v>
      </c>
      <c r="S129" t="s">
        <v>56</v>
      </c>
      <c r="T129">
        <v>1</v>
      </c>
      <c r="V129">
        <v>1</v>
      </c>
      <c r="W129" t="s">
        <v>57</v>
      </c>
      <c r="AA129" t="s">
        <v>43</v>
      </c>
      <c r="AB129">
        <v>1</v>
      </c>
      <c r="AD129">
        <v>1</v>
      </c>
      <c r="AE129" t="s">
        <v>138</v>
      </c>
      <c r="AI129">
        <v>4</v>
      </c>
      <c r="AJ129">
        <v>41</v>
      </c>
      <c r="AK129">
        <v>120</v>
      </c>
      <c r="AL129">
        <v>2</v>
      </c>
    </row>
    <row r="130" spans="1:38" x14ac:dyDescent="0.4">
      <c r="A130" s="4" t="s">
        <v>307</v>
      </c>
      <c r="B130">
        <v>128</v>
      </c>
      <c r="C130" t="s">
        <v>48</v>
      </c>
      <c r="D130">
        <v>1</v>
      </c>
      <c r="F130">
        <v>1</v>
      </c>
      <c r="G130" t="s">
        <v>129</v>
      </c>
      <c r="H130" t="s">
        <v>71</v>
      </c>
      <c r="I130" t="s">
        <v>51</v>
      </c>
      <c r="K130" t="s">
        <v>38</v>
      </c>
      <c r="L130">
        <v>1</v>
      </c>
      <c r="M130">
        <v>2</v>
      </c>
      <c r="N130">
        <v>1</v>
      </c>
      <c r="O130" t="s">
        <v>67</v>
      </c>
      <c r="P130" t="s">
        <v>40</v>
      </c>
      <c r="Q130" t="s">
        <v>157</v>
      </c>
      <c r="R130" t="s">
        <v>158</v>
      </c>
      <c r="S130" t="s">
        <v>56</v>
      </c>
      <c r="T130">
        <v>2</v>
      </c>
      <c r="V130">
        <v>1</v>
      </c>
      <c r="W130" t="s">
        <v>57</v>
      </c>
      <c r="X130" t="s">
        <v>125</v>
      </c>
      <c r="AA130" t="s">
        <v>43</v>
      </c>
      <c r="AB130">
        <v>1</v>
      </c>
      <c r="AD130">
        <v>1</v>
      </c>
      <c r="AE130" t="s">
        <v>73</v>
      </c>
      <c r="AI130">
        <v>8</v>
      </c>
      <c r="AJ130">
        <v>34</v>
      </c>
      <c r="AK130">
        <v>120</v>
      </c>
      <c r="AL130">
        <v>2</v>
      </c>
    </row>
    <row r="131" spans="1:38" x14ac:dyDescent="0.4">
      <c r="A131" s="4" t="s">
        <v>308</v>
      </c>
      <c r="B131">
        <v>129</v>
      </c>
      <c r="C131" t="s">
        <v>56</v>
      </c>
      <c r="D131">
        <v>1</v>
      </c>
      <c r="F131">
        <v>1</v>
      </c>
      <c r="G131" t="s">
        <v>68</v>
      </c>
      <c r="K131" t="s">
        <v>43</v>
      </c>
      <c r="L131">
        <v>3</v>
      </c>
      <c r="N131">
        <v>1</v>
      </c>
      <c r="O131" t="s">
        <v>138</v>
      </c>
      <c r="P131" t="s">
        <v>74</v>
      </c>
      <c r="S131" t="s">
        <v>33</v>
      </c>
      <c r="T131">
        <v>1</v>
      </c>
      <c r="V131">
        <v>2</v>
      </c>
      <c r="W131" t="s">
        <v>46</v>
      </c>
      <c r="AA131" t="s">
        <v>45</v>
      </c>
      <c r="AB131">
        <v>2</v>
      </c>
      <c r="AD131">
        <v>1</v>
      </c>
      <c r="AE131" t="s">
        <v>86</v>
      </c>
      <c r="AI131">
        <v>5</v>
      </c>
      <c r="AJ131">
        <v>20</v>
      </c>
      <c r="AK131">
        <v>120</v>
      </c>
      <c r="AL131">
        <v>2</v>
      </c>
    </row>
    <row r="132" spans="1:38" x14ac:dyDescent="0.4">
      <c r="A132" s="4" t="s">
        <v>309</v>
      </c>
      <c r="B132">
        <v>130</v>
      </c>
      <c r="C132" t="s">
        <v>33</v>
      </c>
      <c r="D132">
        <v>3</v>
      </c>
      <c r="F132">
        <v>3</v>
      </c>
      <c r="G132" t="s">
        <v>46</v>
      </c>
      <c r="H132" t="s">
        <v>66</v>
      </c>
      <c r="I132" t="s">
        <v>135</v>
      </c>
      <c r="J132" t="s">
        <v>37</v>
      </c>
      <c r="K132" t="s">
        <v>63</v>
      </c>
      <c r="L132">
        <v>1</v>
      </c>
      <c r="N132">
        <v>1</v>
      </c>
      <c r="O132" t="s">
        <v>148</v>
      </c>
      <c r="S132" t="s">
        <v>56</v>
      </c>
      <c r="T132">
        <v>2</v>
      </c>
      <c r="V132">
        <v>3</v>
      </c>
      <c r="W132" t="s">
        <v>68</v>
      </c>
      <c r="X132" t="s">
        <v>69</v>
      </c>
      <c r="AA132" t="s">
        <v>43</v>
      </c>
      <c r="AB132">
        <v>2</v>
      </c>
      <c r="AD132">
        <v>1</v>
      </c>
      <c r="AE132" t="s">
        <v>138</v>
      </c>
      <c r="AF132" t="s">
        <v>139</v>
      </c>
      <c r="AG132" t="s">
        <v>140</v>
      </c>
      <c r="AI132">
        <v>14</v>
      </c>
      <c r="AJ132">
        <v>63</v>
      </c>
      <c r="AK132">
        <v>120</v>
      </c>
      <c r="AL132">
        <v>2</v>
      </c>
    </row>
    <row r="133" spans="1:38" x14ac:dyDescent="0.4">
      <c r="A133" s="4" t="s">
        <v>310</v>
      </c>
      <c r="B133">
        <v>131</v>
      </c>
      <c r="C133" t="s">
        <v>33</v>
      </c>
      <c r="D133">
        <v>3</v>
      </c>
      <c r="F133">
        <v>1</v>
      </c>
      <c r="G133" t="s">
        <v>46</v>
      </c>
      <c r="H133" t="s">
        <v>35</v>
      </c>
      <c r="I133" t="s">
        <v>134</v>
      </c>
      <c r="K133" t="s">
        <v>38</v>
      </c>
      <c r="L133">
        <v>1</v>
      </c>
      <c r="M133">
        <v>1</v>
      </c>
      <c r="N133">
        <v>1</v>
      </c>
      <c r="O133" t="s">
        <v>67</v>
      </c>
      <c r="P133" t="s">
        <v>70</v>
      </c>
      <c r="Q133" t="s">
        <v>157</v>
      </c>
      <c r="S133" t="s">
        <v>56</v>
      </c>
      <c r="T133">
        <v>2</v>
      </c>
      <c r="V133">
        <v>2</v>
      </c>
      <c r="W133" t="s">
        <v>68</v>
      </c>
      <c r="AA133" t="s">
        <v>43</v>
      </c>
      <c r="AB133">
        <v>1</v>
      </c>
      <c r="AD133">
        <v>1</v>
      </c>
      <c r="AE133" t="s">
        <v>138</v>
      </c>
      <c r="AF133" t="s">
        <v>99</v>
      </c>
      <c r="AI133">
        <v>9</v>
      </c>
      <c r="AJ133">
        <v>30</v>
      </c>
      <c r="AK133">
        <v>120</v>
      </c>
      <c r="AL133">
        <v>2</v>
      </c>
    </row>
    <row r="134" spans="1:38" x14ac:dyDescent="0.4">
      <c r="A134" s="4" t="s">
        <v>311</v>
      </c>
      <c r="B134">
        <v>132</v>
      </c>
      <c r="C134" t="s">
        <v>56</v>
      </c>
      <c r="D134">
        <v>1</v>
      </c>
      <c r="F134">
        <v>1</v>
      </c>
      <c r="G134" t="s">
        <v>68</v>
      </c>
      <c r="K134" t="s">
        <v>43</v>
      </c>
      <c r="L134">
        <v>3</v>
      </c>
      <c r="N134">
        <v>3</v>
      </c>
      <c r="O134" t="s">
        <v>138</v>
      </c>
      <c r="P134" t="s">
        <v>139</v>
      </c>
      <c r="Q134" t="s">
        <v>100</v>
      </c>
      <c r="R134" t="s">
        <v>141</v>
      </c>
      <c r="S134" t="s">
        <v>45</v>
      </c>
      <c r="T134">
        <v>2</v>
      </c>
      <c r="V134">
        <v>1</v>
      </c>
      <c r="W134" t="s">
        <v>86</v>
      </c>
      <c r="X134" t="s">
        <v>76</v>
      </c>
      <c r="AA134" t="s">
        <v>63</v>
      </c>
      <c r="AB134">
        <v>3</v>
      </c>
      <c r="AD134">
        <v>1</v>
      </c>
      <c r="AE134" t="s">
        <v>103</v>
      </c>
      <c r="AF134" t="s">
        <v>95</v>
      </c>
      <c r="AG134" t="s">
        <v>151</v>
      </c>
      <c r="AI134">
        <v>14</v>
      </c>
      <c r="AJ134">
        <v>55</v>
      </c>
      <c r="AK134">
        <v>120</v>
      </c>
      <c r="AL134">
        <v>2</v>
      </c>
    </row>
    <row r="135" spans="1:38" x14ac:dyDescent="0.4">
      <c r="A135" s="4" t="s">
        <v>312</v>
      </c>
      <c r="B135">
        <v>133</v>
      </c>
      <c r="C135" t="s">
        <v>45</v>
      </c>
      <c r="D135">
        <v>3</v>
      </c>
      <c r="F135">
        <v>1</v>
      </c>
      <c r="G135" t="s">
        <v>86</v>
      </c>
      <c r="K135" t="s">
        <v>38</v>
      </c>
      <c r="L135">
        <v>1</v>
      </c>
      <c r="M135">
        <v>1</v>
      </c>
      <c r="N135">
        <v>3</v>
      </c>
      <c r="O135" t="s">
        <v>67</v>
      </c>
      <c r="P135" t="s">
        <v>96</v>
      </c>
      <c r="Q135" t="s">
        <v>41</v>
      </c>
      <c r="S135" t="s">
        <v>56</v>
      </c>
      <c r="T135">
        <v>3</v>
      </c>
      <c r="V135">
        <v>2</v>
      </c>
      <c r="W135" t="s">
        <v>68</v>
      </c>
      <c r="AA135" t="s">
        <v>43</v>
      </c>
      <c r="AB135">
        <v>1</v>
      </c>
      <c r="AD135">
        <v>1</v>
      </c>
      <c r="AE135" t="s">
        <v>138</v>
      </c>
      <c r="AI135">
        <v>9</v>
      </c>
      <c r="AJ135">
        <v>53</v>
      </c>
      <c r="AK135">
        <v>120</v>
      </c>
      <c r="AL135">
        <v>2</v>
      </c>
    </row>
    <row r="136" spans="1:38" x14ac:dyDescent="0.4">
      <c r="A136" s="4" t="s">
        <v>313</v>
      </c>
      <c r="B136">
        <v>134</v>
      </c>
      <c r="C136" t="s">
        <v>56</v>
      </c>
      <c r="D136">
        <v>3</v>
      </c>
      <c r="F136">
        <v>1</v>
      </c>
      <c r="G136" t="s">
        <v>68</v>
      </c>
      <c r="H136" t="s">
        <v>125</v>
      </c>
      <c r="K136" t="s">
        <v>43</v>
      </c>
      <c r="L136">
        <v>1</v>
      </c>
      <c r="N136">
        <v>3</v>
      </c>
      <c r="O136" t="s">
        <v>138</v>
      </c>
      <c r="P136" t="s">
        <v>99</v>
      </c>
      <c r="S136" t="s">
        <v>63</v>
      </c>
      <c r="T136">
        <v>1</v>
      </c>
      <c r="V136">
        <v>3</v>
      </c>
      <c r="W136" t="s">
        <v>103</v>
      </c>
      <c r="X136" t="s">
        <v>149</v>
      </c>
      <c r="Y136" t="s">
        <v>150</v>
      </c>
      <c r="AA136" t="s">
        <v>38</v>
      </c>
      <c r="AB136">
        <v>3</v>
      </c>
      <c r="AC136">
        <v>1</v>
      </c>
      <c r="AD136">
        <v>1</v>
      </c>
      <c r="AE136" t="s">
        <v>67</v>
      </c>
      <c r="AF136" t="s">
        <v>70</v>
      </c>
      <c r="AI136">
        <v>13</v>
      </c>
      <c r="AJ136">
        <v>58</v>
      </c>
      <c r="AK136">
        <v>120</v>
      </c>
      <c r="AL136">
        <v>2</v>
      </c>
    </row>
    <row r="137" spans="1:38" x14ac:dyDescent="0.4">
      <c r="A137" s="4" t="s">
        <v>314</v>
      </c>
      <c r="B137">
        <v>135</v>
      </c>
      <c r="C137" t="s">
        <v>48</v>
      </c>
      <c r="D137">
        <v>3</v>
      </c>
      <c r="F137">
        <v>3</v>
      </c>
      <c r="G137" t="s">
        <v>129</v>
      </c>
      <c r="H137" t="s">
        <v>71</v>
      </c>
      <c r="I137" t="s">
        <v>90</v>
      </c>
      <c r="J137" t="s">
        <v>131</v>
      </c>
      <c r="K137" t="s">
        <v>33</v>
      </c>
      <c r="L137">
        <v>1</v>
      </c>
      <c r="N137">
        <v>1</v>
      </c>
      <c r="O137" t="s">
        <v>46</v>
      </c>
      <c r="S137" t="s">
        <v>56</v>
      </c>
      <c r="T137">
        <v>3</v>
      </c>
      <c r="V137">
        <v>2</v>
      </c>
      <c r="W137" t="s">
        <v>123</v>
      </c>
      <c r="AA137" t="s">
        <v>45</v>
      </c>
      <c r="AB137">
        <v>3</v>
      </c>
      <c r="AD137">
        <v>3</v>
      </c>
      <c r="AE137" t="s">
        <v>47</v>
      </c>
      <c r="AF137" t="s">
        <v>76</v>
      </c>
      <c r="AG137" t="s">
        <v>93</v>
      </c>
      <c r="AH137" t="s">
        <v>147</v>
      </c>
      <c r="AI137">
        <v>17</v>
      </c>
      <c r="AJ137">
        <v>77</v>
      </c>
      <c r="AK137">
        <v>120</v>
      </c>
      <c r="AL137">
        <v>2</v>
      </c>
    </row>
    <row r="138" spans="1:38" x14ac:dyDescent="0.4">
      <c r="A138" s="4" t="s">
        <v>315</v>
      </c>
      <c r="B138">
        <v>136</v>
      </c>
      <c r="C138" t="s">
        <v>56</v>
      </c>
      <c r="D138">
        <v>1</v>
      </c>
      <c r="F138">
        <v>1</v>
      </c>
      <c r="G138" t="s">
        <v>123</v>
      </c>
      <c r="K138" t="s">
        <v>45</v>
      </c>
      <c r="L138">
        <v>3</v>
      </c>
      <c r="N138">
        <v>2</v>
      </c>
      <c r="O138" t="s">
        <v>47</v>
      </c>
      <c r="S138" t="s">
        <v>48</v>
      </c>
      <c r="T138">
        <v>1</v>
      </c>
      <c r="V138">
        <v>2</v>
      </c>
      <c r="W138" t="s">
        <v>129</v>
      </c>
      <c r="X138" t="s">
        <v>50</v>
      </c>
      <c r="Y138" t="s">
        <v>51</v>
      </c>
      <c r="Z138" t="s">
        <v>131</v>
      </c>
      <c r="AA138" t="s">
        <v>43</v>
      </c>
      <c r="AB138">
        <v>2</v>
      </c>
      <c r="AD138">
        <v>2</v>
      </c>
      <c r="AE138" t="s">
        <v>138</v>
      </c>
      <c r="AI138">
        <v>9</v>
      </c>
      <c r="AJ138">
        <v>48</v>
      </c>
      <c r="AK138">
        <v>120</v>
      </c>
      <c r="AL138">
        <v>2</v>
      </c>
    </row>
    <row r="139" spans="1:38" x14ac:dyDescent="0.4">
      <c r="A139" s="4" t="s">
        <v>316</v>
      </c>
      <c r="B139">
        <v>137</v>
      </c>
      <c r="C139" t="s">
        <v>56</v>
      </c>
      <c r="D139">
        <v>1</v>
      </c>
      <c r="F139">
        <v>1</v>
      </c>
      <c r="G139" t="s">
        <v>57</v>
      </c>
      <c r="K139" t="s">
        <v>45</v>
      </c>
      <c r="L139">
        <v>3</v>
      </c>
      <c r="N139">
        <v>1</v>
      </c>
      <c r="O139" t="s">
        <v>47</v>
      </c>
      <c r="S139" t="s">
        <v>48</v>
      </c>
      <c r="T139">
        <v>1</v>
      </c>
      <c r="V139">
        <v>1</v>
      </c>
      <c r="W139" t="s">
        <v>49</v>
      </c>
      <c r="X139" t="s">
        <v>50</v>
      </c>
      <c r="AA139" t="s">
        <v>63</v>
      </c>
      <c r="AB139">
        <v>2</v>
      </c>
      <c r="AD139">
        <v>1</v>
      </c>
      <c r="AE139" t="s">
        <v>103</v>
      </c>
      <c r="AI139">
        <v>4</v>
      </c>
      <c r="AJ139">
        <v>44</v>
      </c>
      <c r="AK139">
        <v>120</v>
      </c>
      <c r="AL139">
        <v>2</v>
      </c>
    </row>
    <row r="140" spans="1:38" x14ac:dyDescent="0.4">
      <c r="A140" s="4" t="s">
        <v>317</v>
      </c>
      <c r="B140">
        <v>138</v>
      </c>
      <c r="C140" t="s">
        <v>48</v>
      </c>
      <c r="D140">
        <v>1</v>
      </c>
      <c r="F140">
        <v>1</v>
      </c>
      <c r="G140" t="s">
        <v>129</v>
      </c>
      <c r="H140" t="s">
        <v>71</v>
      </c>
      <c r="K140" t="s">
        <v>38</v>
      </c>
      <c r="L140">
        <v>3</v>
      </c>
      <c r="M140">
        <v>1</v>
      </c>
      <c r="N140">
        <v>2</v>
      </c>
      <c r="O140" t="s">
        <v>67</v>
      </c>
      <c r="S140" t="s">
        <v>56</v>
      </c>
      <c r="T140">
        <v>1</v>
      </c>
      <c r="V140">
        <v>1</v>
      </c>
      <c r="W140" t="s">
        <v>123</v>
      </c>
      <c r="AA140" t="s">
        <v>45</v>
      </c>
      <c r="AB140">
        <v>2</v>
      </c>
      <c r="AD140">
        <v>1</v>
      </c>
      <c r="AE140" t="s">
        <v>86</v>
      </c>
      <c r="AF140" t="s">
        <v>92</v>
      </c>
      <c r="AI140">
        <v>6</v>
      </c>
      <c r="AJ140">
        <v>26</v>
      </c>
      <c r="AK140">
        <v>120</v>
      </c>
      <c r="AL140">
        <v>2</v>
      </c>
    </row>
    <row r="141" spans="1:38" x14ac:dyDescent="0.4">
      <c r="A141" s="4" t="s">
        <v>318</v>
      </c>
      <c r="B141">
        <v>139</v>
      </c>
      <c r="C141" t="s">
        <v>56</v>
      </c>
      <c r="D141">
        <v>1</v>
      </c>
      <c r="F141">
        <v>1</v>
      </c>
      <c r="G141" t="s">
        <v>123</v>
      </c>
      <c r="H141" t="s">
        <v>69</v>
      </c>
      <c r="K141" t="s">
        <v>45</v>
      </c>
      <c r="L141">
        <v>2</v>
      </c>
      <c r="N141">
        <v>1</v>
      </c>
      <c r="O141" t="s">
        <v>47</v>
      </c>
      <c r="S141" t="s">
        <v>33</v>
      </c>
      <c r="T141">
        <v>1</v>
      </c>
      <c r="V141">
        <v>2</v>
      </c>
      <c r="W141" t="s">
        <v>46</v>
      </c>
      <c r="AA141" t="s">
        <v>43</v>
      </c>
      <c r="AB141">
        <v>1</v>
      </c>
      <c r="AD141">
        <v>3</v>
      </c>
      <c r="AE141" t="s">
        <v>138</v>
      </c>
      <c r="AI141">
        <v>5</v>
      </c>
      <c r="AJ141">
        <v>20</v>
      </c>
      <c r="AK141">
        <v>120</v>
      </c>
      <c r="AL141">
        <v>2</v>
      </c>
    </row>
    <row r="142" spans="1:38" x14ac:dyDescent="0.4">
      <c r="A142" s="4" t="s">
        <v>319</v>
      </c>
      <c r="B142">
        <v>140</v>
      </c>
      <c r="C142" t="s">
        <v>56</v>
      </c>
      <c r="D142">
        <v>1</v>
      </c>
      <c r="F142">
        <v>1</v>
      </c>
      <c r="G142" t="s">
        <v>68</v>
      </c>
      <c r="K142" t="s">
        <v>45</v>
      </c>
      <c r="L142">
        <v>3</v>
      </c>
      <c r="N142">
        <v>1</v>
      </c>
      <c r="O142" t="s">
        <v>47</v>
      </c>
      <c r="S142" t="s">
        <v>33</v>
      </c>
      <c r="T142">
        <v>1</v>
      </c>
      <c r="V142">
        <v>1</v>
      </c>
      <c r="W142" t="s">
        <v>46</v>
      </c>
      <c r="AA142" t="s">
        <v>63</v>
      </c>
      <c r="AB142">
        <v>1</v>
      </c>
      <c r="AD142">
        <v>1</v>
      </c>
      <c r="AE142" t="s">
        <v>103</v>
      </c>
      <c r="AI142">
        <v>2</v>
      </c>
      <c r="AJ142">
        <v>20</v>
      </c>
      <c r="AK142">
        <v>120</v>
      </c>
      <c r="AL142">
        <v>2</v>
      </c>
    </row>
    <row r="143" spans="1:38" x14ac:dyDescent="0.4">
      <c r="A143" s="4" t="s">
        <v>320</v>
      </c>
      <c r="B143">
        <v>141</v>
      </c>
      <c r="C143" t="s">
        <v>56</v>
      </c>
      <c r="D143">
        <v>1</v>
      </c>
      <c r="F143">
        <v>1</v>
      </c>
      <c r="G143" t="s">
        <v>68</v>
      </c>
      <c r="K143" t="s">
        <v>45</v>
      </c>
      <c r="L143">
        <v>2</v>
      </c>
      <c r="N143">
        <v>1</v>
      </c>
      <c r="O143" t="s">
        <v>47</v>
      </c>
      <c r="S143" t="s">
        <v>33</v>
      </c>
      <c r="T143">
        <v>1</v>
      </c>
      <c r="V143">
        <v>1</v>
      </c>
      <c r="W143" t="s">
        <v>46</v>
      </c>
      <c r="X143" t="s">
        <v>66</v>
      </c>
      <c r="Y143" t="s">
        <v>134</v>
      </c>
      <c r="AA143" t="s">
        <v>38</v>
      </c>
      <c r="AB143">
        <v>1</v>
      </c>
      <c r="AC143">
        <v>1</v>
      </c>
      <c r="AD143">
        <v>2</v>
      </c>
      <c r="AE143" t="s">
        <v>67</v>
      </c>
      <c r="AI143">
        <v>4</v>
      </c>
      <c r="AJ143">
        <v>26</v>
      </c>
      <c r="AK143">
        <v>120</v>
      </c>
      <c r="AL143">
        <v>2</v>
      </c>
    </row>
    <row r="144" spans="1:38" x14ac:dyDescent="0.4">
      <c r="A144" s="4" t="s">
        <v>321</v>
      </c>
      <c r="B144">
        <v>142</v>
      </c>
      <c r="C144" t="s">
        <v>56</v>
      </c>
      <c r="D144">
        <v>3</v>
      </c>
      <c r="F144">
        <v>1</v>
      </c>
      <c r="G144" t="s">
        <v>123</v>
      </c>
      <c r="K144" t="s">
        <v>45</v>
      </c>
      <c r="L144">
        <v>3</v>
      </c>
      <c r="N144">
        <v>2</v>
      </c>
      <c r="O144" t="s">
        <v>47</v>
      </c>
      <c r="S144" t="s">
        <v>43</v>
      </c>
      <c r="T144">
        <v>1</v>
      </c>
      <c r="V144">
        <v>1</v>
      </c>
      <c r="W144" t="s">
        <v>138</v>
      </c>
      <c r="AA144" t="s">
        <v>63</v>
      </c>
      <c r="AB144">
        <v>2</v>
      </c>
      <c r="AD144">
        <v>2</v>
      </c>
      <c r="AE144" t="s">
        <v>103</v>
      </c>
      <c r="AF144" t="s">
        <v>149</v>
      </c>
      <c r="AI144">
        <v>8</v>
      </c>
      <c r="AJ144">
        <v>31</v>
      </c>
      <c r="AK144">
        <v>120</v>
      </c>
      <c r="AL144">
        <v>2</v>
      </c>
    </row>
    <row r="145" spans="1:38" x14ac:dyDescent="0.4">
      <c r="A145" s="4" t="s">
        <v>322</v>
      </c>
      <c r="B145">
        <v>143</v>
      </c>
      <c r="C145" t="s">
        <v>56</v>
      </c>
      <c r="D145">
        <v>1</v>
      </c>
      <c r="F145">
        <v>1</v>
      </c>
      <c r="G145" t="s">
        <v>68</v>
      </c>
      <c r="H145" t="s">
        <v>69</v>
      </c>
      <c r="K145" t="s">
        <v>45</v>
      </c>
      <c r="L145">
        <v>3</v>
      </c>
      <c r="N145">
        <v>1</v>
      </c>
      <c r="O145" t="s">
        <v>47</v>
      </c>
      <c r="S145" t="s">
        <v>43</v>
      </c>
      <c r="T145">
        <v>2</v>
      </c>
      <c r="V145">
        <v>1</v>
      </c>
      <c r="W145" t="s">
        <v>138</v>
      </c>
      <c r="AA145" t="s">
        <v>38</v>
      </c>
      <c r="AB145">
        <v>2</v>
      </c>
      <c r="AC145">
        <v>1</v>
      </c>
      <c r="AD145">
        <v>1</v>
      </c>
      <c r="AE145" t="s">
        <v>67</v>
      </c>
      <c r="AI145">
        <v>5</v>
      </c>
      <c r="AJ145">
        <v>18</v>
      </c>
      <c r="AK145">
        <v>120</v>
      </c>
      <c r="AL145">
        <v>2</v>
      </c>
    </row>
    <row r="146" spans="1:38" x14ac:dyDescent="0.4">
      <c r="A146" s="4" t="s">
        <v>323</v>
      </c>
      <c r="B146">
        <v>144</v>
      </c>
      <c r="C146" t="s">
        <v>63</v>
      </c>
      <c r="D146">
        <v>2</v>
      </c>
      <c r="F146">
        <v>3</v>
      </c>
      <c r="G146" t="s">
        <v>103</v>
      </c>
      <c r="H146" t="s">
        <v>149</v>
      </c>
      <c r="K146" t="s">
        <v>38</v>
      </c>
      <c r="L146">
        <v>1</v>
      </c>
      <c r="M146">
        <v>1</v>
      </c>
      <c r="N146">
        <v>1</v>
      </c>
      <c r="O146" t="s">
        <v>67</v>
      </c>
      <c r="P146" t="s">
        <v>96</v>
      </c>
      <c r="S146" t="s">
        <v>56</v>
      </c>
      <c r="T146">
        <v>2</v>
      </c>
      <c r="V146">
        <v>1</v>
      </c>
      <c r="W146" t="s">
        <v>57</v>
      </c>
      <c r="X146" t="s">
        <v>125</v>
      </c>
      <c r="Y146" t="s">
        <v>85</v>
      </c>
      <c r="AA146" t="s">
        <v>45</v>
      </c>
      <c r="AB146">
        <v>3</v>
      </c>
      <c r="AD146">
        <v>1</v>
      </c>
      <c r="AE146" t="s">
        <v>47</v>
      </c>
      <c r="AI146">
        <v>10</v>
      </c>
      <c r="AJ146">
        <v>38</v>
      </c>
      <c r="AK146">
        <v>120</v>
      </c>
      <c r="AL146">
        <v>2</v>
      </c>
    </row>
    <row r="147" spans="1:38" x14ac:dyDescent="0.4">
      <c r="A147" s="4" t="s">
        <v>324</v>
      </c>
      <c r="B147">
        <v>145</v>
      </c>
      <c r="C147" t="s">
        <v>48</v>
      </c>
      <c r="D147">
        <v>3</v>
      </c>
      <c r="F147">
        <v>1</v>
      </c>
      <c r="G147" t="s">
        <v>49</v>
      </c>
      <c r="H147" t="s">
        <v>50</v>
      </c>
      <c r="I147" t="s">
        <v>130</v>
      </c>
      <c r="J147" t="s">
        <v>52</v>
      </c>
      <c r="K147" t="s">
        <v>33</v>
      </c>
      <c r="L147">
        <v>3</v>
      </c>
      <c r="N147">
        <v>1</v>
      </c>
      <c r="O147" t="s">
        <v>46</v>
      </c>
      <c r="P147" t="s">
        <v>35</v>
      </c>
      <c r="S147" t="s">
        <v>56</v>
      </c>
      <c r="T147">
        <v>1</v>
      </c>
      <c r="V147">
        <v>3</v>
      </c>
      <c r="W147" t="s">
        <v>123</v>
      </c>
      <c r="X147" t="s">
        <v>69</v>
      </c>
      <c r="Y147" t="s">
        <v>126</v>
      </c>
      <c r="AA147" t="s">
        <v>63</v>
      </c>
      <c r="AB147">
        <v>3</v>
      </c>
      <c r="AD147">
        <v>1</v>
      </c>
      <c r="AE147" t="s">
        <v>103</v>
      </c>
      <c r="AI147">
        <v>14</v>
      </c>
      <c r="AJ147">
        <v>62</v>
      </c>
      <c r="AK147">
        <v>120</v>
      </c>
      <c r="AL147">
        <v>2</v>
      </c>
    </row>
    <row r="148" spans="1:38" x14ac:dyDescent="0.4">
      <c r="A148" s="4" t="s">
        <v>325</v>
      </c>
      <c r="B148">
        <v>146</v>
      </c>
      <c r="C148" t="s">
        <v>56</v>
      </c>
      <c r="D148">
        <v>1</v>
      </c>
      <c r="F148">
        <v>2</v>
      </c>
      <c r="G148" t="s">
        <v>123</v>
      </c>
      <c r="H148" t="s">
        <v>69</v>
      </c>
      <c r="I148" t="s">
        <v>87</v>
      </c>
      <c r="K148" t="s">
        <v>63</v>
      </c>
      <c r="L148">
        <v>1</v>
      </c>
      <c r="N148">
        <v>1</v>
      </c>
      <c r="O148" t="s">
        <v>148</v>
      </c>
      <c r="P148" t="s">
        <v>95</v>
      </c>
      <c r="S148" t="s">
        <v>48</v>
      </c>
      <c r="T148">
        <v>2</v>
      </c>
      <c r="V148">
        <v>1</v>
      </c>
      <c r="W148" t="s">
        <v>49</v>
      </c>
      <c r="AA148" t="s">
        <v>43</v>
      </c>
      <c r="AB148">
        <v>1</v>
      </c>
      <c r="AD148">
        <v>1</v>
      </c>
      <c r="AE148" t="s">
        <v>138</v>
      </c>
      <c r="AF148" t="s">
        <v>139</v>
      </c>
      <c r="AI148">
        <v>6</v>
      </c>
      <c r="AJ148">
        <v>37</v>
      </c>
      <c r="AK148">
        <v>120</v>
      </c>
      <c r="AL148">
        <v>2</v>
      </c>
    </row>
    <row r="149" spans="1:38" x14ac:dyDescent="0.4">
      <c r="A149" s="4" t="s">
        <v>326</v>
      </c>
      <c r="B149">
        <v>147</v>
      </c>
      <c r="C149" t="s">
        <v>56</v>
      </c>
      <c r="D149">
        <v>2</v>
      </c>
      <c r="F149">
        <v>3</v>
      </c>
      <c r="G149" t="s">
        <v>123</v>
      </c>
      <c r="H149" t="s">
        <v>69</v>
      </c>
      <c r="I149" t="s">
        <v>87</v>
      </c>
      <c r="K149" t="s">
        <v>63</v>
      </c>
      <c r="L149">
        <v>1</v>
      </c>
      <c r="N149">
        <v>1</v>
      </c>
      <c r="O149" t="s">
        <v>72</v>
      </c>
      <c r="P149" t="s">
        <v>91</v>
      </c>
      <c r="S149" t="s">
        <v>48</v>
      </c>
      <c r="T149">
        <v>3</v>
      </c>
      <c r="V149">
        <v>1</v>
      </c>
      <c r="W149" t="s">
        <v>49</v>
      </c>
      <c r="X149" t="s">
        <v>50</v>
      </c>
      <c r="AA149" t="s">
        <v>45</v>
      </c>
      <c r="AB149">
        <v>2</v>
      </c>
      <c r="AD149">
        <v>1</v>
      </c>
      <c r="AE149" t="s">
        <v>86</v>
      </c>
      <c r="AF149" t="s">
        <v>76</v>
      </c>
      <c r="AI149">
        <v>11</v>
      </c>
      <c r="AJ149">
        <v>44</v>
      </c>
      <c r="AK149">
        <v>120</v>
      </c>
      <c r="AL149">
        <v>2</v>
      </c>
    </row>
    <row r="150" spans="1:38" x14ac:dyDescent="0.4">
      <c r="A150" s="4" t="s">
        <v>327</v>
      </c>
      <c r="B150">
        <v>148</v>
      </c>
      <c r="C150" t="s">
        <v>48</v>
      </c>
      <c r="D150">
        <v>3</v>
      </c>
      <c r="F150">
        <v>2</v>
      </c>
      <c r="G150" t="s">
        <v>49</v>
      </c>
      <c r="H150" t="s">
        <v>71</v>
      </c>
      <c r="I150" t="s">
        <v>130</v>
      </c>
      <c r="J150" t="s">
        <v>52</v>
      </c>
      <c r="K150" t="s">
        <v>38</v>
      </c>
      <c r="L150">
        <v>1</v>
      </c>
      <c r="M150">
        <v>1</v>
      </c>
      <c r="N150">
        <v>1</v>
      </c>
      <c r="O150" t="s">
        <v>155</v>
      </c>
      <c r="S150" t="s">
        <v>56</v>
      </c>
      <c r="T150">
        <v>2</v>
      </c>
      <c r="V150">
        <v>2</v>
      </c>
      <c r="W150" t="s">
        <v>123</v>
      </c>
      <c r="X150" t="s">
        <v>69</v>
      </c>
      <c r="AA150" t="s">
        <v>63</v>
      </c>
      <c r="AB150">
        <v>1</v>
      </c>
      <c r="AD150">
        <v>2</v>
      </c>
      <c r="AE150" t="s">
        <v>103</v>
      </c>
      <c r="AI150">
        <v>10</v>
      </c>
      <c r="AJ150">
        <v>54</v>
      </c>
      <c r="AK150">
        <v>120</v>
      </c>
      <c r="AL150">
        <v>2</v>
      </c>
    </row>
    <row r="151" spans="1:38" x14ac:dyDescent="0.4">
      <c r="A151" s="4" t="s">
        <v>328</v>
      </c>
      <c r="B151">
        <v>149</v>
      </c>
      <c r="C151" t="s">
        <v>56</v>
      </c>
      <c r="D151">
        <v>1</v>
      </c>
      <c r="F151">
        <v>2</v>
      </c>
      <c r="G151" t="s">
        <v>123</v>
      </c>
      <c r="H151" t="s">
        <v>69</v>
      </c>
      <c r="I151" t="s">
        <v>126</v>
      </c>
      <c r="K151" t="s">
        <v>63</v>
      </c>
      <c r="L151">
        <v>1</v>
      </c>
      <c r="N151">
        <v>3</v>
      </c>
      <c r="O151" t="s">
        <v>148</v>
      </c>
      <c r="P151" t="s">
        <v>95</v>
      </c>
      <c r="Q151" t="s">
        <v>150</v>
      </c>
      <c r="S151" t="s">
        <v>33</v>
      </c>
      <c r="T151">
        <v>2</v>
      </c>
      <c r="V151">
        <v>1</v>
      </c>
      <c r="W151" t="s">
        <v>46</v>
      </c>
      <c r="AA151" t="s">
        <v>43</v>
      </c>
      <c r="AB151">
        <v>3</v>
      </c>
      <c r="AD151">
        <v>1</v>
      </c>
      <c r="AE151" t="s">
        <v>138</v>
      </c>
      <c r="AF151" t="s">
        <v>99</v>
      </c>
      <c r="AG151" t="s">
        <v>75</v>
      </c>
      <c r="AI151">
        <v>12</v>
      </c>
      <c r="AJ151">
        <v>42</v>
      </c>
      <c r="AK151">
        <v>120</v>
      </c>
      <c r="AL151">
        <v>2</v>
      </c>
    </row>
    <row r="152" spans="1:38" x14ac:dyDescent="0.4">
      <c r="A152" s="4" t="s">
        <v>329</v>
      </c>
      <c r="B152">
        <v>150</v>
      </c>
      <c r="C152" t="s">
        <v>56</v>
      </c>
      <c r="D152">
        <v>2</v>
      </c>
      <c r="F152">
        <v>3</v>
      </c>
      <c r="G152" t="s">
        <v>123</v>
      </c>
      <c r="H152" t="s">
        <v>69</v>
      </c>
      <c r="I152" t="s">
        <v>87</v>
      </c>
      <c r="K152" t="s">
        <v>63</v>
      </c>
      <c r="L152">
        <v>1</v>
      </c>
      <c r="N152">
        <v>1</v>
      </c>
      <c r="O152" t="s">
        <v>148</v>
      </c>
      <c r="S152" t="s">
        <v>33</v>
      </c>
      <c r="T152">
        <v>2</v>
      </c>
      <c r="V152">
        <v>1</v>
      </c>
      <c r="W152" t="s">
        <v>46</v>
      </c>
      <c r="X152" t="s">
        <v>133</v>
      </c>
      <c r="AA152" t="s">
        <v>45</v>
      </c>
      <c r="AB152">
        <v>3</v>
      </c>
      <c r="AD152">
        <v>1</v>
      </c>
      <c r="AE152" t="s">
        <v>86</v>
      </c>
      <c r="AF152" t="s">
        <v>76</v>
      </c>
      <c r="AG152" t="s">
        <v>93</v>
      </c>
      <c r="AI152">
        <v>11</v>
      </c>
      <c r="AJ152">
        <v>41</v>
      </c>
      <c r="AK152">
        <v>120</v>
      </c>
      <c r="AL152">
        <v>2</v>
      </c>
    </row>
    <row r="153" spans="1:38" x14ac:dyDescent="0.4">
      <c r="A153" s="4" t="s">
        <v>330</v>
      </c>
      <c r="B153">
        <v>151</v>
      </c>
      <c r="C153" t="s">
        <v>56</v>
      </c>
      <c r="D153">
        <v>2</v>
      </c>
      <c r="F153">
        <v>2</v>
      </c>
      <c r="G153" t="s">
        <v>123</v>
      </c>
      <c r="K153" t="s">
        <v>63</v>
      </c>
      <c r="L153">
        <v>1</v>
      </c>
      <c r="N153">
        <v>1</v>
      </c>
      <c r="O153" t="s">
        <v>72</v>
      </c>
      <c r="S153" t="s">
        <v>33</v>
      </c>
      <c r="T153">
        <v>3</v>
      </c>
      <c r="V153">
        <v>3</v>
      </c>
      <c r="W153" t="s">
        <v>46</v>
      </c>
      <c r="AA153" t="s">
        <v>38</v>
      </c>
      <c r="AB153">
        <v>1</v>
      </c>
      <c r="AC153">
        <v>1</v>
      </c>
      <c r="AD153">
        <v>1</v>
      </c>
      <c r="AE153" t="s">
        <v>155</v>
      </c>
      <c r="AI153">
        <v>6</v>
      </c>
      <c r="AJ153">
        <v>27</v>
      </c>
      <c r="AK153">
        <v>120</v>
      </c>
      <c r="AL153">
        <v>2</v>
      </c>
    </row>
    <row r="154" spans="1:38" x14ac:dyDescent="0.4">
      <c r="A154" s="4" t="s">
        <v>331</v>
      </c>
      <c r="B154">
        <v>152</v>
      </c>
      <c r="C154" t="s">
        <v>56</v>
      </c>
      <c r="D154">
        <v>1</v>
      </c>
      <c r="F154">
        <v>2</v>
      </c>
      <c r="G154" t="s">
        <v>123</v>
      </c>
      <c r="K154" t="s">
        <v>63</v>
      </c>
      <c r="L154">
        <v>1</v>
      </c>
      <c r="N154">
        <v>1</v>
      </c>
      <c r="O154" t="s">
        <v>148</v>
      </c>
      <c r="S154" t="s">
        <v>43</v>
      </c>
      <c r="T154">
        <v>1</v>
      </c>
      <c r="V154">
        <v>1</v>
      </c>
      <c r="W154" t="s">
        <v>138</v>
      </c>
      <c r="X154" t="s">
        <v>139</v>
      </c>
      <c r="Y154" t="s">
        <v>140</v>
      </c>
      <c r="Z154" t="s">
        <v>141</v>
      </c>
      <c r="AA154" t="s">
        <v>45</v>
      </c>
      <c r="AB154">
        <v>3</v>
      </c>
      <c r="AD154">
        <v>1</v>
      </c>
      <c r="AE154" t="s">
        <v>86</v>
      </c>
      <c r="AI154">
        <v>6</v>
      </c>
      <c r="AJ154">
        <v>32</v>
      </c>
      <c r="AK154">
        <v>120</v>
      </c>
      <c r="AL154">
        <v>2</v>
      </c>
    </row>
    <row r="155" spans="1:38" x14ac:dyDescent="0.4">
      <c r="A155" s="4" t="s">
        <v>332</v>
      </c>
      <c r="B155">
        <v>153</v>
      </c>
      <c r="C155" t="s">
        <v>56</v>
      </c>
      <c r="D155">
        <v>1</v>
      </c>
      <c r="F155">
        <v>1</v>
      </c>
      <c r="G155" t="s">
        <v>123</v>
      </c>
      <c r="H155" t="s">
        <v>69</v>
      </c>
      <c r="K155" t="s">
        <v>63</v>
      </c>
      <c r="L155">
        <v>1</v>
      </c>
      <c r="N155">
        <v>1</v>
      </c>
      <c r="O155" t="s">
        <v>148</v>
      </c>
      <c r="P155" t="s">
        <v>95</v>
      </c>
      <c r="S155" t="s">
        <v>43</v>
      </c>
      <c r="T155">
        <v>2</v>
      </c>
      <c r="V155">
        <v>1</v>
      </c>
      <c r="W155" t="s">
        <v>138</v>
      </c>
      <c r="X155" t="s">
        <v>99</v>
      </c>
      <c r="Y155" t="s">
        <v>75</v>
      </c>
      <c r="AA155" t="s">
        <v>38</v>
      </c>
      <c r="AB155">
        <v>1</v>
      </c>
      <c r="AC155">
        <v>1</v>
      </c>
      <c r="AD155">
        <v>1</v>
      </c>
      <c r="AE155" t="s">
        <v>155</v>
      </c>
      <c r="AI155">
        <v>5</v>
      </c>
      <c r="AJ155">
        <v>25</v>
      </c>
      <c r="AK155">
        <v>120</v>
      </c>
      <c r="AL155">
        <v>2</v>
      </c>
    </row>
    <row r="156" spans="1:38" x14ac:dyDescent="0.4">
      <c r="A156" s="4" t="s">
        <v>333</v>
      </c>
      <c r="B156">
        <v>154</v>
      </c>
      <c r="C156" t="s">
        <v>56</v>
      </c>
      <c r="D156">
        <v>3</v>
      </c>
      <c r="F156">
        <v>3</v>
      </c>
      <c r="G156" t="s">
        <v>68</v>
      </c>
      <c r="H156" t="s">
        <v>125</v>
      </c>
      <c r="I156" t="s">
        <v>87</v>
      </c>
      <c r="K156" t="s">
        <v>63</v>
      </c>
      <c r="L156">
        <v>2</v>
      </c>
      <c r="N156">
        <v>1</v>
      </c>
      <c r="O156" t="s">
        <v>72</v>
      </c>
      <c r="P156" t="s">
        <v>95</v>
      </c>
      <c r="Q156" t="s">
        <v>151</v>
      </c>
      <c r="S156" t="s">
        <v>45</v>
      </c>
      <c r="T156">
        <v>3</v>
      </c>
      <c r="V156">
        <v>3</v>
      </c>
      <c r="W156" t="s">
        <v>86</v>
      </c>
      <c r="X156" t="s">
        <v>76</v>
      </c>
      <c r="AA156" t="s">
        <v>38</v>
      </c>
      <c r="AB156">
        <v>1</v>
      </c>
      <c r="AC156">
        <v>2</v>
      </c>
      <c r="AD156">
        <v>1</v>
      </c>
      <c r="AE156" t="s">
        <v>155</v>
      </c>
      <c r="AF156" t="s">
        <v>96</v>
      </c>
      <c r="AG156" t="s">
        <v>157</v>
      </c>
      <c r="AH156" t="s">
        <v>42</v>
      </c>
      <c r="AI156">
        <v>18</v>
      </c>
      <c r="AJ156">
        <v>52</v>
      </c>
      <c r="AK156">
        <v>120</v>
      </c>
      <c r="AL156">
        <v>2</v>
      </c>
    </row>
    <row r="157" spans="1:38" x14ac:dyDescent="0.4">
      <c r="A157" s="4" t="s">
        <v>334</v>
      </c>
      <c r="B157">
        <v>155</v>
      </c>
      <c r="C157" t="s">
        <v>48</v>
      </c>
      <c r="D157">
        <v>3</v>
      </c>
      <c r="F157">
        <v>1</v>
      </c>
      <c r="G157" t="s">
        <v>49</v>
      </c>
      <c r="H157" t="s">
        <v>71</v>
      </c>
      <c r="K157" t="s">
        <v>33</v>
      </c>
      <c r="L157">
        <v>1</v>
      </c>
      <c r="N157">
        <v>3</v>
      </c>
      <c r="O157" t="s">
        <v>46</v>
      </c>
      <c r="P157" t="s">
        <v>35</v>
      </c>
      <c r="S157" t="s">
        <v>56</v>
      </c>
      <c r="T157">
        <v>1</v>
      </c>
      <c r="V157">
        <v>2</v>
      </c>
      <c r="W157" t="s">
        <v>123</v>
      </c>
      <c r="AA157" t="s">
        <v>38</v>
      </c>
      <c r="AB157">
        <v>1</v>
      </c>
      <c r="AC157">
        <v>1</v>
      </c>
      <c r="AD157">
        <v>1</v>
      </c>
      <c r="AE157" t="s">
        <v>39</v>
      </c>
      <c r="AF157" t="s">
        <v>40</v>
      </c>
      <c r="AG157" t="s">
        <v>156</v>
      </c>
      <c r="AH157" t="s">
        <v>159</v>
      </c>
      <c r="AI157">
        <v>10</v>
      </c>
      <c r="AJ157">
        <v>55</v>
      </c>
      <c r="AK157">
        <v>120</v>
      </c>
      <c r="AL157">
        <v>2</v>
      </c>
    </row>
    <row r="158" spans="1:38" x14ac:dyDescent="0.4">
      <c r="A158" s="4" t="s">
        <v>335</v>
      </c>
      <c r="B158">
        <v>156</v>
      </c>
      <c r="C158" t="s">
        <v>56</v>
      </c>
      <c r="D158">
        <v>3</v>
      </c>
      <c r="F158">
        <v>2</v>
      </c>
      <c r="G158" t="s">
        <v>123</v>
      </c>
      <c r="H158" t="s">
        <v>69</v>
      </c>
      <c r="I158" t="s">
        <v>87</v>
      </c>
      <c r="K158" t="s">
        <v>38</v>
      </c>
      <c r="L158">
        <v>3</v>
      </c>
      <c r="M158">
        <v>2</v>
      </c>
      <c r="N158">
        <v>3</v>
      </c>
      <c r="O158" t="s">
        <v>155</v>
      </c>
      <c r="P158" t="s">
        <v>40</v>
      </c>
      <c r="S158" t="s">
        <v>48</v>
      </c>
      <c r="T158">
        <v>3</v>
      </c>
      <c r="V158">
        <v>1</v>
      </c>
      <c r="W158" t="s">
        <v>49</v>
      </c>
      <c r="X158" t="s">
        <v>50</v>
      </c>
      <c r="Y158" t="s">
        <v>130</v>
      </c>
      <c r="AA158" t="s">
        <v>43</v>
      </c>
      <c r="AB158">
        <v>1</v>
      </c>
      <c r="AD158">
        <v>1</v>
      </c>
      <c r="AE158" t="s">
        <v>138</v>
      </c>
      <c r="AF158" t="s">
        <v>99</v>
      </c>
      <c r="AI158">
        <v>16</v>
      </c>
      <c r="AJ158">
        <v>39</v>
      </c>
      <c r="AK158">
        <v>120</v>
      </c>
      <c r="AL158">
        <v>2</v>
      </c>
    </row>
    <row r="159" spans="1:38" x14ac:dyDescent="0.4">
      <c r="A159" s="4" t="s">
        <v>336</v>
      </c>
      <c r="B159">
        <v>157</v>
      </c>
      <c r="C159" t="s">
        <v>56</v>
      </c>
      <c r="D159">
        <v>2</v>
      </c>
      <c r="F159">
        <v>3</v>
      </c>
      <c r="G159" t="s">
        <v>123</v>
      </c>
      <c r="H159" t="s">
        <v>69</v>
      </c>
      <c r="I159" t="s">
        <v>87</v>
      </c>
      <c r="K159" t="s">
        <v>38</v>
      </c>
      <c r="L159">
        <v>1</v>
      </c>
      <c r="M159">
        <v>1</v>
      </c>
      <c r="N159">
        <v>3</v>
      </c>
      <c r="O159" t="s">
        <v>155</v>
      </c>
      <c r="P159" t="s">
        <v>40</v>
      </c>
      <c r="Q159" t="s">
        <v>157</v>
      </c>
      <c r="S159" t="s">
        <v>48</v>
      </c>
      <c r="T159">
        <v>1</v>
      </c>
      <c r="V159">
        <v>2</v>
      </c>
      <c r="W159" t="s">
        <v>49</v>
      </c>
      <c r="AA159" t="s">
        <v>45</v>
      </c>
      <c r="AB159">
        <v>2</v>
      </c>
      <c r="AD159">
        <v>2</v>
      </c>
      <c r="AE159" t="s">
        <v>86</v>
      </c>
      <c r="AF159" t="s">
        <v>144</v>
      </c>
      <c r="AI159">
        <v>13</v>
      </c>
      <c r="AJ159">
        <v>40</v>
      </c>
      <c r="AK159">
        <v>120</v>
      </c>
      <c r="AL159">
        <v>2</v>
      </c>
    </row>
    <row r="160" spans="1:38" x14ac:dyDescent="0.4">
      <c r="A160" s="4" t="s">
        <v>337</v>
      </c>
      <c r="B160">
        <v>158</v>
      </c>
      <c r="C160" t="s">
        <v>48</v>
      </c>
      <c r="D160">
        <v>3</v>
      </c>
      <c r="F160">
        <v>1</v>
      </c>
      <c r="G160" t="s">
        <v>49</v>
      </c>
      <c r="K160" t="s">
        <v>63</v>
      </c>
      <c r="L160">
        <v>3</v>
      </c>
      <c r="N160">
        <v>2</v>
      </c>
      <c r="O160" t="s">
        <v>103</v>
      </c>
      <c r="S160" t="s">
        <v>56</v>
      </c>
      <c r="T160">
        <v>2</v>
      </c>
      <c r="V160">
        <v>1</v>
      </c>
      <c r="W160" t="s">
        <v>57</v>
      </c>
      <c r="X160" t="s">
        <v>125</v>
      </c>
      <c r="Y160" t="s">
        <v>85</v>
      </c>
      <c r="AA160" t="s">
        <v>38</v>
      </c>
      <c r="AB160">
        <v>3</v>
      </c>
      <c r="AC160">
        <v>1</v>
      </c>
      <c r="AD160">
        <v>1</v>
      </c>
      <c r="AE160" t="s">
        <v>155</v>
      </c>
      <c r="AI160">
        <v>10</v>
      </c>
      <c r="AJ160">
        <v>38</v>
      </c>
      <c r="AK160">
        <v>120</v>
      </c>
      <c r="AL160">
        <v>2</v>
      </c>
    </row>
    <row r="161" spans="1:38" x14ac:dyDescent="0.4">
      <c r="A161" s="4" t="s">
        <v>338</v>
      </c>
      <c r="B161">
        <v>159</v>
      </c>
      <c r="C161" t="s">
        <v>33</v>
      </c>
      <c r="D161">
        <v>3</v>
      </c>
      <c r="F161">
        <v>2</v>
      </c>
      <c r="G161" t="s">
        <v>46</v>
      </c>
      <c r="H161" t="s">
        <v>66</v>
      </c>
      <c r="I161" t="s">
        <v>135</v>
      </c>
      <c r="J161" t="s">
        <v>137</v>
      </c>
      <c r="K161" t="s">
        <v>43</v>
      </c>
      <c r="L161">
        <v>1</v>
      </c>
      <c r="N161">
        <v>2</v>
      </c>
      <c r="O161" t="s">
        <v>138</v>
      </c>
      <c r="P161" t="s">
        <v>139</v>
      </c>
      <c r="S161" t="s">
        <v>56</v>
      </c>
      <c r="T161">
        <v>2</v>
      </c>
      <c r="V161">
        <v>2</v>
      </c>
      <c r="W161" t="s">
        <v>123</v>
      </c>
      <c r="X161" t="s">
        <v>69</v>
      </c>
      <c r="Y161" t="s">
        <v>87</v>
      </c>
      <c r="AA161" t="s">
        <v>38</v>
      </c>
      <c r="AB161">
        <v>1</v>
      </c>
      <c r="AC161">
        <v>3</v>
      </c>
      <c r="AD161">
        <v>2</v>
      </c>
      <c r="AE161" t="s">
        <v>67</v>
      </c>
      <c r="AI161">
        <v>15</v>
      </c>
      <c r="AJ161">
        <v>42</v>
      </c>
      <c r="AK161">
        <v>120</v>
      </c>
      <c r="AL161">
        <v>2</v>
      </c>
    </row>
    <row r="162" spans="1:38" x14ac:dyDescent="0.4">
      <c r="A162" s="4" t="s">
        <v>339</v>
      </c>
      <c r="B162">
        <v>160</v>
      </c>
      <c r="C162" t="s">
        <v>33</v>
      </c>
      <c r="D162">
        <v>1</v>
      </c>
      <c r="F162">
        <v>2</v>
      </c>
      <c r="G162" t="s">
        <v>46</v>
      </c>
      <c r="K162" t="s">
        <v>45</v>
      </c>
      <c r="L162">
        <v>3</v>
      </c>
      <c r="N162">
        <v>3</v>
      </c>
      <c r="O162" t="s">
        <v>86</v>
      </c>
      <c r="P162" t="s">
        <v>144</v>
      </c>
      <c r="Q162" t="s">
        <v>145</v>
      </c>
      <c r="S162" t="s">
        <v>56</v>
      </c>
      <c r="T162">
        <v>3</v>
      </c>
      <c r="V162">
        <v>2</v>
      </c>
      <c r="W162" t="s">
        <v>123</v>
      </c>
      <c r="AA162" t="s">
        <v>38</v>
      </c>
      <c r="AB162">
        <v>2</v>
      </c>
      <c r="AC162">
        <v>1</v>
      </c>
      <c r="AD162">
        <v>2</v>
      </c>
      <c r="AE162" t="s">
        <v>67</v>
      </c>
      <c r="AI162">
        <v>12</v>
      </c>
      <c r="AJ162">
        <v>64</v>
      </c>
      <c r="AK162">
        <v>120</v>
      </c>
      <c r="AL162">
        <v>2</v>
      </c>
    </row>
    <row r="163" spans="1:38" x14ac:dyDescent="0.4">
      <c r="A163" s="4" t="s">
        <v>340</v>
      </c>
      <c r="B163">
        <v>161</v>
      </c>
      <c r="C163" t="s">
        <v>33</v>
      </c>
      <c r="D163">
        <v>2</v>
      </c>
      <c r="F163">
        <v>3</v>
      </c>
      <c r="G163" t="s">
        <v>46</v>
      </c>
      <c r="H163" t="s">
        <v>35</v>
      </c>
      <c r="K163" t="s">
        <v>63</v>
      </c>
      <c r="L163">
        <v>2</v>
      </c>
      <c r="N163">
        <v>1</v>
      </c>
      <c r="O163" t="s">
        <v>103</v>
      </c>
      <c r="S163" t="s">
        <v>56</v>
      </c>
      <c r="T163">
        <v>1</v>
      </c>
      <c r="V163">
        <v>1</v>
      </c>
      <c r="W163" t="s">
        <v>123</v>
      </c>
      <c r="AA163" t="s">
        <v>38</v>
      </c>
      <c r="AB163">
        <v>1</v>
      </c>
      <c r="AC163">
        <v>3</v>
      </c>
      <c r="AD163">
        <v>2</v>
      </c>
      <c r="AE163" t="s">
        <v>67</v>
      </c>
      <c r="AF163" t="s">
        <v>96</v>
      </c>
      <c r="AI163">
        <v>9</v>
      </c>
      <c r="AJ163">
        <v>32</v>
      </c>
      <c r="AK163">
        <v>120</v>
      </c>
      <c r="AL163">
        <v>2</v>
      </c>
    </row>
    <row r="164" spans="1:38" x14ac:dyDescent="0.4">
      <c r="A164" s="4" t="s">
        <v>341</v>
      </c>
      <c r="B164">
        <v>162</v>
      </c>
      <c r="C164" t="s">
        <v>56</v>
      </c>
      <c r="D164">
        <v>1</v>
      </c>
      <c r="F164">
        <v>1</v>
      </c>
      <c r="G164" t="s">
        <v>123</v>
      </c>
      <c r="H164" t="s">
        <v>69</v>
      </c>
      <c r="K164" t="s">
        <v>38</v>
      </c>
      <c r="L164">
        <v>1</v>
      </c>
      <c r="M164">
        <v>1</v>
      </c>
      <c r="N164">
        <v>3</v>
      </c>
      <c r="O164" t="s">
        <v>67</v>
      </c>
      <c r="S164" t="s">
        <v>43</v>
      </c>
      <c r="T164">
        <v>2</v>
      </c>
      <c r="V164">
        <v>1</v>
      </c>
      <c r="W164" t="s">
        <v>138</v>
      </c>
      <c r="X164" t="s">
        <v>99</v>
      </c>
      <c r="AA164" t="s">
        <v>45</v>
      </c>
      <c r="AB164">
        <v>2</v>
      </c>
      <c r="AD164">
        <v>1</v>
      </c>
      <c r="AE164" t="s">
        <v>47</v>
      </c>
      <c r="AI164">
        <v>6</v>
      </c>
      <c r="AJ164">
        <v>28</v>
      </c>
      <c r="AK164">
        <v>120</v>
      </c>
      <c r="AL164">
        <v>2</v>
      </c>
    </row>
    <row r="165" spans="1:38" x14ac:dyDescent="0.4">
      <c r="A165" s="4" t="s">
        <v>342</v>
      </c>
      <c r="B165">
        <v>163</v>
      </c>
      <c r="C165" t="s">
        <v>43</v>
      </c>
      <c r="D165">
        <v>2</v>
      </c>
      <c r="F165">
        <v>1</v>
      </c>
      <c r="G165" t="s">
        <v>138</v>
      </c>
      <c r="H165" t="s">
        <v>99</v>
      </c>
      <c r="K165" t="s">
        <v>63</v>
      </c>
      <c r="L165">
        <v>2</v>
      </c>
      <c r="N165">
        <v>1</v>
      </c>
      <c r="O165" t="s">
        <v>103</v>
      </c>
      <c r="S165" t="s">
        <v>56</v>
      </c>
      <c r="T165">
        <v>1</v>
      </c>
      <c r="V165">
        <v>1</v>
      </c>
      <c r="W165" t="s">
        <v>123</v>
      </c>
      <c r="X165" t="s">
        <v>69</v>
      </c>
      <c r="AA165" t="s">
        <v>38</v>
      </c>
      <c r="AB165">
        <v>1</v>
      </c>
      <c r="AC165">
        <v>3</v>
      </c>
      <c r="AD165">
        <v>1</v>
      </c>
      <c r="AE165" t="s">
        <v>67</v>
      </c>
      <c r="AI165">
        <v>6</v>
      </c>
      <c r="AJ165">
        <v>29</v>
      </c>
      <c r="AK165">
        <v>120</v>
      </c>
      <c r="AL165">
        <v>2</v>
      </c>
    </row>
    <row r="166" spans="1:38" x14ac:dyDescent="0.4">
      <c r="A166" s="4" t="s">
        <v>343</v>
      </c>
      <c r="B166">
        <v>164</v>
      </c>
      <c r="C166" t="s">
        <v>45</v>
      </c>
      <c r="D166">
        <v>2</v>
      </c>
      <c r="F166">
        <v>1</v>
      </c>
      <c r="G166" t="s">
        <v>86</v>
      </c>
      <c r="K166" t="s">
        <v>63</v>
      </c>
      <c r="L166">
        <v>3</v>
      </c>
      <c r="N166">
        <v>3</v>
      </c>
      <c r="O166" t="s">
        <v>103</v>
      </c>
      <c r="P166" t="s">
        <v>149</v>
      </c>
      <c r="Q166" t="s">
        <v>104</v>
      </c>
      <c r="R166" t="s">
        <v>153</v>
      </c>
      <c r="S166" t="s">
        <v>56</v>
      </c>
      <c r="T166">
        <v>3</v>
      </c>
      <c r="V166">
        <v>1</v>
      </c>
      <c r="W166" t="s">
        <v>57</v>
      </c>
      <c r="X166" t="s">
        <v>125</v>
      </c>
      <c r="Y166" t="s">
        <v>87</v>
      </c>
      <c r="AA166" t="s">
        <v>38</v>
      </c>
      <c r="AB166">
        <v>1</v>
      </c>
      <c r="AC166">
        <v>2</v>
      </c>
      <c r="AD166">
        <v>1</v>
      </c>
      <c r="AE166" t="s">
        <v>67</v>
      </c>
      <c r="AI166">
        <v>13</v>
      </c>
      <c r="AJ166">
        <v>56</v>
      </c>
      <c r="AK166">
        <v>120</v>
      </c>
      <c r="AL166">
        <v>2</v>
      </c>
    </row>
    <row r="167" spans="1:38" x14ac:dyDescent="0.4">
      <c r="A167" s="4" t="s">
        <v>344</v>
      </c>
      <c r="B167">
        <v>165</v>
      </c>
      <c r="C167" t="s">
        <v>43</v>
      </c>
      <c r="D167">
        <v>1</v>
      </c>
      <c r="F167">
        <v>1</v>
      </c>
      <c r="G167" t="s">
        <v>138</v>
      </c>
      <c r="H167" t="s">
        <v>139</v>
      </c>
      <c r="K167" t="s">
        <v>45</v>
      </c>
      <c r="L167">
        <v>3</v>
      </c>
      <c r="N167">
        <v>2</v>
      </c>
      <c r="O167" t="s">
        <v>47</v>
      </c>
      <c r="S167" t="s">
        <v>48</v>
      </c>
      <c r="T167">
        <v>2</v>
      </c>
      <c r="V167">
        <v>1</v>
      </c>
      <c r="W167" t="s">
        <v>129</v>
      </c>
      <c r="X167" t="s">
        <v>71</v>
      </c>
      <c r="AA167" t="s">
        <v>33</v>
      </c>
      <c r="AB167">
        <v>1</v>
      </c>
      <c r="AD167">
        <v>2</v>
      </c>
      <c r="AE167" t="s">
        <v>46</v>
      </c>
      <c r="AF167" t="s">
        <v>35</v>
      </c>
      <c r="AI167">
        <v>8</v>
      </c>
      <c r="AJ167">
        <v>34</v>
      </c>
      <c r="AK167">
        <v>120</v>
      </c>
      <c r="AL167">
        <v>2</v>
      </c>
    </row>
    <row r="168" spans="1:38" x14ac:dyDescent="0.4">
      <c r="A168" s="4" t="s">
        <v>345</v>
      </c>
      <c r="B168">
        <v>166</v>
      </c>
      <c r="C168" t="s">
        <v>43</v>
      </c>
      <c r="D168">
        <v>3</v>
      </c>
      <c r="F168">
        <v>1</v>
      </c>
      <c r="G168" t="s">
        <v>138</v>
      </c>
      <c r="H168" t="s">
        <v>99</v>
      </c>
      <c r="I168" t="s">
        <v>75</v>
      </c>
      <c r="K168" t="s">
        <v>63</v>
      </c>
      <c r="L168">
        <v>3</v>
      </c>
      <c r="N168">
        <v>1</v>
      </c>
      <c r="O168" t="s">
        <v>72</v>
      </c>
      <c r="P168" t="s">
        <v>95</v>
      </c>
      <c r="S168" t="s">
        <v>48</v>
      </c>
      <c r="T168">
        <v>1</v>
      </c>
      <c r="V168">
        <v>1</v>
      </c>
      <c r="W168" t="s">
        <v>129</v>
      </c>
      <c r="X168" t="s">
        <v>71</v>
      </c>
      <c r="AA168" t="s">
        <v>33</v>
      </c>
      <c r="AB168">
        <v>1</v>
      </c>
      <c r="AD168">
        <v>1</v>
      </c>
      <c r="AE168" t="s">
        <v>46</v>
      </c>
      <c r="AI168">
        <v>8</v>
      </c>
      <c r="AJ168">
        <v>26</v>
      </c>
      <c r="AK168">
        <v>120</v>
      </c>
      <c r="AL168">
        <v>2</v>
      </c>
    </row>
    <row r="169" spans="1:38" x14ac:dyDescent="0.4">
      <c r="A169" s="4" t="s">
        <v>346</v>
      </c>
      <c r="B169">
        <v>167</v>
      </c>
      <c r="C169" t="s">
        <v>48</v>
      </c>
      <c r="D169">
        <v>2</v>
      </c>
      <c r="F169">
        <v>1</v>
      </c>
      <c r="G169" t="s">
        <v>129</v>
      </c>
      <c r="H169" t="s">
        <v>71</v>
      </c>
      <c r="K169" t="s">
        <v>33</v>
      </c>
      <c r="L169">
        <v>3</v>
      </c>
      <c r="N169">
        <v>2</v>
      </c>
      <c r="O169" t="s">
        <v>65</v>
      </c>
      <c r="P169" t="s">
        <v>66</v>
      </c>
      <c r="S169" t="s">
        <v>43</v>
      </c>
      <c r="T169">
        <v>3</v>
      </c>
      <c r="V169">
        <v>1</v>
      </c>
      <c r="W169" t="s">
        <v>138</v>
      </c>
      <c r="X169" t="s">
        <v>139</v>
      </c>
      <c r="Y169" t="s">
        <v>140</v>
      </c>
      <c r="Z169" t="s">
        <v>141</v>
      </c>
      <c r="AA169" t="s">
        <v>38</v>
      </c>
      <c r="AB169">
        <v>1</v>
      </c>
      <c r="AC169">
        <v>1</v>
      </c>
      <c r="AD169">
        <v>1</v>
      </c>
      <c r="AE169" t="s">
        <v>155</v>
      </c>
      <c r="AF169" t="s">
        <v>70</v>
      </c>
      <c r="AI169">
        <v>12</v>
      </c>
      <c r="AJ169">
        <v>48</v>
      </c>
      <c r="AK169">
        <v>120</v>
      </c>
      <c r="AL169">
        <v>2</v>
      </c>
    </row>
    <row r="170" spans="1:38" x14ac:dyDescent="0.4">
      <c r="A170" s="4" t="s">
        <v>347</v>
      </c>
      <c r="B170">
        <v>168</v>
      </c>
      <c r="C170" t="s">
        <v>48</v>
      </c>
      <c r="D170">
        <v>1</v>
      </c>
      <c r="F170">
        <v>3</v>
      </c>
      <c r="G170" t="s">
        <v>49</v>
      </c>
      <c r="H170" t="s">
        <v>71</v>
      </c>
      <c r="K170" t="s">
        <v>33</v>
      </c>
      <c r="L170">
        <v>2</v>
      </c>
      <c r="N170">
        <v>3</v>
      </c>
      <c r="O170" t="s">
        <v>46</v>
      </c>
      <c r="P170" t="s">
        <v>35</v>
      </c>
      <c r="Q170" t="s">
        <v>36</v>
      </c>
      <c r="S170" t="s">
        <v>45</v>
      </c>
      <c r="T170">
        <v>3</v>
      </c>
      <c r="V170">
        <v>1</v>
      </c>
      <c r="W170" t="s">
        <v>47</v>
      </c>
      <c r="AA170" t="s">
        <v>63</v>
      </c>
      <c r="AB170">
        <v>3</v>
      </c>
      <c r="AD170">
        <v>1</v>
      </c>
      <c r="AE170" t="s">
        <v>103</v>
      </c>
      <c r="AI170">
        <v>12</v>
      </c>
      <c r="AJ170">
        <v>40</v>
      </c>
      <c r="AK170">
        <v>120</v>
      </c>
      <c r="AL170">
        <v>2</v>
      </c>
    </row>
    <row r="171" spans="1:38" x14ac:dyDescent="0.4">
      <c r="A171" s="4" t="s">
        <v>348</v>
      </c>
      <c r="B171">
        <v>169</v>
      </c>
      <c r="C171" t="s">
        <v>45</v>
      </c>
      <c r="D171">
        <v>2</v>
      </c>
      <c r="F171">
        <v>1</v>
      </c>
      <c r="G171" t="s">
        <v>47</v>
      </c>
      <c r="H171" t="s">
        <v>92</v>
      </c>
      <c r="K171" t="s">
        <v>38</v>
      </c>
      <c r="L171">
        <v>1</v>
      </c>
      <c r="M171">
        <v>1</v>
      </c>
      <c r="N171">
        <v>2</v>
      </c>
      <c r="O171" t="s">
        <v>67</v>
      </c>
      <c r="P171" t="s">
        <v>70</v>
      </c>
      <c r="S171" t="s">
        <v>48</v>
      </c>
      <c r="T171">
        <v>2</v>
      </c>
      <c r="V171">
        <v>1</v>
      </c>
      <c r="W171" t="s">
        <v>89</v>
      </c>
      <c r="AA171" t="s">
        <v>33</v>
      </c>
      <c r="AB171">
        <v>1</v>
      </c>
      <c r="AD171">
        <v>2</v>
      </c>
      <c r="AE171" t="s">
        <v>46</v>
      </c>
      <c r="AI171">
        <v>6</v>
      </c>
      <c r="AJ171">
        <v>45</v>
      </c>
      <c r="AK171">
        <v>120</v>
      </c>
      <c r="AL171">
        <v>2</v>
      </c>
    </row>
    <row r="172" spans="1:38" x14ac:dyDescent="0.4">
      <c r="A172" s="4" t="s">
        <v>349</v>
      </c>
      <c r="B172">
        <v>170</v>
      </c>
      <c r="C172" t="s">
        <v>63</v>
      </c>
      <c r="D172">
        <v>2</v>
      </c>
      <c r="F172">
        <v>3</v>
      </c>
      <c r="G172" t="s">
        <v>103</v>
      </c>
      <c r="H172" t="s">
        <v>95</v>
      </c>
      <c r="K172" t="s">
        <v>38</v>
      </c>
      <c r="L172">
        <v>3</v>
      </c>
      <c r="M172">
        <v>1</v>
      </c>
      <c r="N172">
        <v>1</v>
      </c>
      <c r="O172" t="s">
        <v>155</v>
      </c>
      <c r="P172" t="s">
        <v>70</v>
      </c>
      <c r="S172" t="s">
        <v>48</v>
      </c>
      <c r="T172">
        <v>3</v>
      </c>
      <c r="V172">
        <v>1</v>
      </c>
      <c r="W172" t="s">
        <v>49</v>
      </c>
      <c r="X172" t="s">
        <v>71</v>
      </c>
      <c r="AA172" t="s">
        <v>33</v>
      </c>
      <c r="AB172">
        <v>2</v>
      </c>
      <c r="AD172">
        <v>1</v>
      </c>
      <c r="AE172" t="s">
        <v>46</v>
      </c>
      <c r="AF172" t="s">
        <v>35</v>
      </c>
      <c r="AI172">
        <v>12</v>
      </c>
      <c r="AJ172">
        <v>51</v>
      </c>
      <c r="AK172">
        <v>120</v>
      </c>
      <c r="AL172">
        <v>2</v>
      </c>
    </row>
    <row r="173" spans="1:38" x14ac:dyDescent="0.4">
      <c r="A173" s="4" t="s">
        <v>350</v>
      </c>
      <c r="B173">
        <v>171</v>
      </c>
      <c r="C173" t="s">
        <v>48</v>
      </c>
      <c r="D173">
        <v>1</v>
      </c>
      <c r="F173">
        <v>1</v>
      </c>
      <c r="G173" t="s">
        <v>129</v>
      </c>
      <c r="H173" t="s">
        <v>71</v>
      </c>
      <c r="K173" t="s">
        <v>43</v>
      </c>
      <c r="L173">
        <v>1</v>
      </c>
      <c r="N173">
        <v>1</v>
      </c>
      <c r="O173" t="s">
        <v>138</v>
      </c>
      <c r="P173" t="s">
        <v>99</v>
      </c>
      <c r="S173" t="s">
        <v>33</v>
      </c>
      <c r="T173">
        <v>1</v>
      </c>
      <c r="V173">
        <v>1</v>
      </c>
      <c r="W173" t="s">
        <v>46</v>
      </c>
      <c r="X173" t="s">
        <v>133</v>
      </c>
      <c r="AA173" t="s">
        <v>45</v>
      </c>
      <c r="AB173">
        <v>1</v>
      </c>
      <c r="AD173">
        <v>1</v>
      </c>
      <c r="AE173" t="s">
        <v>86</v>
      </c>
      <c r="AI173">
        <v>3</v>
      </c>
      <c r="AJ173">
        <v>32</v>
      </c>
      <c r="AK173">
        <v>120</v>
      </c>
      <c r="AL173">
        <v>2</v>
      </c>
    </row>
    <row r="174" spans="1:38" x14ac:dyDescent="0.4">
      <c r="A174" s="4" t="s">
        <v>351</v>
      </c>
      <c r="B174">
        <v>172</v>
      </c>
      <c r="C174" t="s">
        <v>33</v>
      </c>
      <c r="D174">
        <v>3</v>
      </c>
      <c r="F174">
        <v>3</v>
      </c>
      <c r="G174" t="s">
        <v>65</v>
      </c>
      <c r="H174" t="s">
        <v>35</v>
      </c>
      <c r="I174" t="s">
        <v>135</v>
      </c>
      <c r="K174" t="s">
        <v>63</v>
      </c>
      <c r="L174">
        <v>3</v>
      </c>
      <c r="N174">
        <v>2</v>
      </c>
      <c r="O174" t="s">
        <v>148</v>
      </c>
      <c r="P174" t="s">
        <v>95</v>
      </c>
      <c r="Q174" t="s">
        <v>104</v>
      </c>
      <c r="R174" t="s">
        <v>154</v>
      </c>
      <c r="S174" t="s">
        <v>48</v>
      </c>
      <c r="T174">
        <v>1</v>
      </c>
      <c r="V174">
        <v>1</v>
      </c>
      <c r="W174" t="s">
        <v>49</v>
      </c>
      <c r="AA174" t="s">
        <v>43</v>
      </c>
      <c r="AB174">
        <v>3</v>
      </c>
      <c r="AD174">
        <v>3</v>
      </c>
      <c r="AE174" t="s">
        <v>138</v>
      </c>
      <c r="AF174" t="s">
        <v>139</v>
      </c>
      <c r="AG174" t="s">
        <v>140</v>
      </c>
      <c r="AH174" t="s">
        <v>141</v>
      </c>
      <c r="AI174">
        <v>19</v>
      </c>
      <c r="AJ174">
        <v>53</v>
      </c>
      <c r="AK174">
        <v>120</v>
      </c>
      <c r="AL174">
        <v>2</v>
      </c>
    </row>
    <row r="175" spans="1:38" x14ac:dyDescent="0.4">
      <c r="A175" s="4" t="s">
        <v>352</v>
      </c>
      <c r="B175">
        <v>173</v>
      </c>
      <c r="C175" t="s">
        <v>33</v>
      </c>
      <c r="D175">
        <v>1</v>
      </c>
      <c r="F175">
        <v>1</v>
      </c>
      <c r="G175" t="s">
        <v>65</v>
      </c>
      <c r="H175" t="s">
        <v>66</v>
      </c>
      <c r="K175" t="s">
        <v>38</v>
      </c>
      <c r="L175">
        <v>3</v>
      </c>
      <c r="M175">
        <v>1</v>
      </c>
      <c r="N175">
        <v>2</v>
      </c>
      <c r="O175" t="s">
        <v>67</v>
      </c>
      <c r="P175" t="s">
        <v>70</v>
      </c>
      <c r="S175" t="s">
        <v>48</v>
      </c>
      <c r="T175">
        <v>1</v>
      </c>
      <c r="V175">
        <v>1</v>
      </c>
      <c r="W175" t="s">
        <v>89</v>
      </c>
      <c r="AA175" t="s">
        <v>43</v>
      </c>
      <c r="AB175">
        <v>1</v>
      </c>
      <c r="AD175">
        <v>2</v>
      </c>
      <c r="AE175" t="s">
        <v>138</v>
      </c>
      <c r="AF175" t="s">
        <v>139</v>
      </c>
      <c r="AG175" t="s">
        <v>75</v>
      </c>
      <c r="AI175">
        <v>8</v>
      </c>
      <c r="AJ175">
        <v>37</v>
      </c>
      <c r="AK175">
        <v>120</v>
      </c>
      <c r="AL175">
        <v>2</v>
      </c>
    </row>
    <row r="176" spans="1:38" x14ac:dyDescent="0.4">
      <c r="A176" s="4" t="s">
        <v>353</v>
      </c>
      <c r="B176">
        <v>174</v>
      </c>
      <c r="C176" t="s">
        <v>48</v>
      </c>
      <c r="D176">
        <v>1</v>
      </c>
      <c r="F176">
        <v>1</v>
      </c>
      <c r="G176" t="s">
        <v>49</v>
      </c>
      <c r="H176" t="s">
        <v>50</v>
      </c>
      <c r="K176" t="s">
        <v>43</v>
      </c>
      <c r="L176">
        <v>3</v>
      </c>
      <c r="N176">
        <v>1</v>
      </c>
      <c r="O176" t="s">
        <v>138</v>
      </c>
      <c r="P176" t="s">
        <v>99</v>
      </c>
      <c r="S176" t="s">
        <v>45</v>
      </c>
      <c r="T176">
        <v>2</v>
      </c>
      <c r="V176">
        <v>1</v>
      </c>
      <c r="W176" t="s">
        <v>86</v>
      </c>
      <c r="AA176" t="s">
        <v>63</v>
      </c>
      <c r="AB176">
        <v>1</v>
      </c>
      <c r="AD176">
        <v>1</v>
      </c>
      <c r="AE176" t="s">
        <v>148</v>
      </c>
      <c r="AI176">
        <v>5</v>
      </c>
      <c r="AJ176">
        <v>28</v>
      </c>
      <c r="AK176">
        <v>120</v>
      </c>
      <c r="AL176">
        <v>2</v>
      </c>
    </row>
    <row r="177" spans="1:38" x14ac:dyDescent="0.4">
      <c r="A177" s="4" t="s">
        <v>354</v>
      </c>
      <c r="B177">
        <v>175</v>
      </c>
      <c r="C177" t="s">
        <v>45</v>
      </c>
      <c r="D177">
        <v>2</v>
      </c>
      <c r="F177">
        <v>2</v>
      </c>
      <c r="G177" t="s">
        <v>47</v>
      </c>
      <c r="K177" t="s">
        <v>38</v>
      </c>
      <c r="L177">
        <v>2</v>
      </c>
      <c r="M177">
        <v>1</v>
      </c>
      <c r="N177">
        <v>2</v>
      </c>
      <c r="O177" t="s">
        <v>155</v>
      </c>
      <c r="P177" t="s">
        <v>70</v>
      </c>
      <c r="Q177" t="s">
        <v>41</v>
      </c>
      <c r="R177" t="s">
        <v>159</v>
      </c>
      <c r="S177" t="s">
        <v>48</v>
      </c>
      <c r="T177">
        <v>1</v>
      </c>
      <c r="V177">
        <v>1</v>
      </c>
      <c r="W177" t="s">
        <v>89</v>
      </c>
      <c r="AA177" t="s">
        <v>43</v>
      </c>
      <c r="AB177">
        <v>3</v>
      </c>
      <c r="AD177">
        <v>1</v>
      </c>
      <c r="AE177" t="s">
        <v>138</v>
      </c>
      <c r="AF177" t="s">
        <v>74</v>
      </c>
      <c r="AG177" t="s">
        <v>75</v>
      </c>
      <c r="AI177">
        <v>11</v>
      </c>
      <c r="AJ177">
        <v>38</v>
      </c>
      <c r="AK177">
        <v>120</v>
      </c>
      <c r="AL177">
        <v>2</v>
      </c>
    </row>
    <row r="178" spans="1:38" x14ac:dyDescent="0.4">
      <c r="A178" s="4" t="s">
        <v>355</v>
      </c>
      <c r="B178">
        <v>176</v>
      </c>
      <c r="C178" t="s">
        <v>48</v>
      </c>
      <c r="D178">
        <v>2</v>
      </c>
      <c r="F178">
        <v>1</v>
      </c>
      <c r="G178" t="s">
        <v>49</v>
      </c>
      <c r="H178" t="s">
        <v>71</v>
      </c>
      <c r="K178" t="s">
        <v>43</v>
      </c>
      <c r="L178">
        <v>1</v>
      </c>
      <c r="N178">
        <v>1</v>
      </c>
      <c r="O178" t="s">
        <v>138</v>
      </c>
      <c r="P178" t="s">
        <v>99</v>
      </c>
      <c r="Q178" t="s">
        <v>140</v>
      </c>
      <c r="S178" t="s">
        <v>63</v>
      </c>
      <c r="T178">
        <v>1</v>
      </c>
      <c r="V178">
        <v>1</v>
      </c>
      <c r="W178" t="s">
        <v>148</v>
      </c>
      <c r="AA178" t="s">
        <v>38</v>
      </c>
      <c r="AB178">
        <v>1</v>
      </c>
      <c r="AC178">
        <v>1</v>
      </c>
      <c r="AD178">
        <v>1</v>
      </c>
      <c r="AE178" t="s">
        <v>67</v>
      </c>
      <c r="AF178" t="s">
        <v>40</v>
      </c>
      <c r="AI178">
        <v>5</v>
      </c>
      <c r="AJ178">
        <v>29</v>
      </c>
      <c r="AK178">
        <v>120</v>
      </c>
      <c r="AL178">
        <v>2</v>
      </c>
    </row>
    <row r="179" spans="1:38" x14ac:dyDescent="0.4">
      <c r="A179" s="4" t="s">
        <v>356</v>
      </c>
      <c r="B179">
        <v>177</v>
      </c>
      <c r="C179" t="s">
        <v>48</v>
      </c>
      <c r="D179">
        <v>2</v>
      </c>
      <c r="F179">
        <v>1</v>
      </c>
      <c r="G179" t="s">
        <v>129</v>
      </c>
      <c r="H179" t="s">
        <v>50</v>
      </c>
      <c r="K179" t="s">
        <v>45</v>
      </c>
      <c r="L179">
        <v>3</v>
      </c>
      <c r="N179">
        <v>1</v>
      </c>
      <c r="O179" t="s">
        <v>143</v>
      </c>
      <c r="S179" t="s">
        <v>33</v>
      </c>
      <c r="T179">
        <v>2</v>
      </c>
      <c r="V179">
        <v>3</v>
      </c>
      <c r="W179" t="s">
        <v>46</v>
      </c>
      <c r="X179" t="s">
        <v>133</v>
      </c>
      <c r="Y179" t="s">
        <v>135</v>
      </c>
      <c r="Z179" t="s">
        <v>136</v>
      </c>
      <c r="AA179" t="s">
        <v>43</v>
      </c>
      <c r="AB179">
        <v>2</v>
      </c>
      <c r="AD179">
        <v>1</v>
      </c>
      <c r="AE179" t="s">
        <v>138</v>
      </c>
      <c r="AF179" t="s">
        <v>139</v>
      </c>
      <c r="AI179">
        <v>12</v>
      </c>
      <c r="AJ179">
        <v>39</v>
      </c>
      <c r="AK179">
        <v>120</v>
      </c>
      <c r="AL179">
        <v>2</v>
      </c>
    </row>
    <row r="180" spans="1:38" x14ac:dyDescent="0.4">
      <c r="A180" s="4" t="s">
        <v>357</v>
      </c>
      <c r="B180">
        <v>178</v>
      </c>
      <c r="C180" t="s">
        <v>48</v>
      </c>
      <c r="D180">
        <v>2</v>
      </c>
      <c r="F180">
        <v>1</v>
      </c>
      <c r="G180" t="s">
        <v>49</v>
      </c>
      <c r="K180" t="s">
        <v>45</v>
      </c>
      <c r="L180">
        <v>2</v>
      </c>
      <c r="N180">
        <v>1</v>
      </c>
      <c r="O180" t="s">
        <v>47</v>
      </c>
      <c r="S180" t="s">
        <v>33</v>
      </c>
      <c r="T180">
        <v>3</v>
      </c>
      <c r="V180">
        <v>1</v>
      </c>
      <c r="W180" t="s">
        <v>46</v>
      </c>
      <c r="AA180" t="s">
        <v>63</v>
      </c>
      <c r="AB180">
        <v>2</v>
      </c>
      <c r="AD180">
        <v>1</v>
      </c>
      <c r="AE180" t="s">
        <v>103</v>
      </c>
      <c r="AI180">
        <v>5</v>
      </c>
      <c r="AJ180">
        <v>40</v>
      </c>
      <c r="AK180">
        <v>120</v>
      </c>
      <c r="AL180">
        <v>2</v>
      </c>
    </row>
    <row r="181" spans="1:38" x14ac:dyDescent="0.4">
      <c r="A181" s="4" t="s">
        <v>358</v>
      </c>
      <c r="B181">
        <v>179</v>
      </c>
      <c r="C181" t="s">
        <v>33</v>
      </c>
      <c r="D181">
        <v>2</v>
      </c>
      <c r="F181">
        <v>3</v>
      </c>
      <c r="G181" t="s">
        <v>46</v>
      </c>
      <c r="H181" t="s">
        <v>35</v>
      </c>
      <c r="K181" t="s">
        <v>38</v>
      </c>
      <c r="L181">
        <v>2</v>
      </c>
      <c r="M181">
        <v>1</v>
      </c>
      <c r="N181">
        <v>1</v>
      </c>
      <c r="O181" t="s">
        <v>67</v>
      </c>
      <c r="S181" t="s">
        <v>48</v>
      </c>
      <c r="T181">
        <v>2</v>
      </c>
      <c r="V181">
        <v>1</v>
      </c>
      <c r="W181" t="s">
        <v>89</v>
      </c>
      <c r="AA181" t="s">
        <v>45</v>
      </c>
      <c r="AB181">
        <v>2</v>
      </c>
      <c r="AD181">
        <v>1</v>
      </c>
      <c r="AE181" t="s">
        <v>47</v>
      </c>
      <c r="AI181">
        <v>7</v>
      </c>
      <c r="AJ181">
        <v>33</v>
      </c>
      <c r="AK181">
        <v>120</v>
      </c>
      <c r="AL181">
        <v>2</v>
      </c>
    </row>
    <row r="182" spans="1:38" x14ac:dyDescent="0.4">
      <c r="A182" s="4" t="s">
        <v>359</v>
      </c>
      <c r="B182">
        <v>180</v>
      </c>
      <c r="C182" t="s">
        <v>43</v>
      </c>
      <c r="D182">
        <v>1</v>
      </c>
      <c r="F182">
        <v>2</v>
      </c>
      <c r="G182" t="s">
        <v>138</v>
      </c>
      <c r="H182" t="s">
        <v>139</v>
      </c>
      <c r="K182" t="s">
        <v>63</v>
      </c>
      <c r="L182">
        <v>3</v>
      </c>
      <c r="N182">
        <v>3</v>
      </c>
      <c r="O182" t="s">
        <v>72</v>
      </c>
      <c r="P182" t="s">
        <v>149</v>
      </c>
      <c r="Q182" t="s">
        <v>151</v>
      </c>
      <c r="R182" t="s">
        <v>153</v>
      </c>
      <c r="S182" t="s">
        <v>48</v>
      </c>
      <c r="T182">
        <v>1</v>
      </c>
      <c r="V182">
        <v>1</v>
      </c>
      <c r="W182" t="s">
        <v>129</v>
      </c>
      <c r="X182" t="s">
        <v>71</v>
      </c>
      <c r="Y182" t="s">
        <v>90</v>
      </c>
      <c r="AA182" t="s">
        <v>45</v>
      </c>
      <c r="AB182">
        <v>3</v>
      </c>
      <c r="AD182">
        <v>1</v>
      </c>
      <c r="AE182" t="s">
        <v>143</v>
      </c>
      <c r="AF182" t="s">
        <v>92</v>
      </c>
      <c r="AG182" t="s">
        <v>102</v>
      </c>
      <c r="AH182" t="s">
        <v>147</v>
      </c>
      <c r="AI182">
        <v>16</v>
      </c>
      <c r="AJ182">
        <v>65</v>
      </c>
      <c r="AK182">
        <v>120</v>
      </c>
      <c r="AL182">
        <v>2</v>
      </c>
    </row>
    <row r="183" spans="1:38" x14ac:dyDescent="0.4">
      <c r="A183" s="4" t="s">
        <v>360</v>
      </c>
      <c r="B183">
        <v>181</v>
      </c>
      <c r="C183" t="s">
        <v>43</v>
      </c>
      <c r="D183">
        <v>2</v>
      </c>
      <c r="F183">
        <v>1</v>
      </c>
      <c r="G183" t="s">
        <v>138</v>
      </c>
      <c r="H183" t="s">
        <v>74</v>
      </c>
      <c r="K183" t="s">
        <v>38</v>
      </c>
      <c r="L183">
        <v>3</v>
      </c>
      <c r="M183">
        <v>1</v>
      </c>
      <c r="N183">
        <v>1</v>
      </c>
      <c r="O183" t="s">
        <v>155</v>
      </c>
      <c r="S183" t="s">
        <v>48</v>
      </c>
      <c r="T183">
        <v>2</v>
      </c>
      <c r="V183">
        <v>1</v>
      </c>
      <c r="W183" t="s">
        <v>129</v>
      </c>
      <c r="X183" t="s">
        <v>71</v>
      </c>
      <c r="AA183" t="s">
        <v>45</v>
      </c>
      <c r="AB183">
        <v>2</v>
      </c>
      <c r="AD183">
        <v>1</v>
      </c>
      <c r="AE183" t="s">
        <v>143</v>
      </c>
      <c r="AI183">
        <v>7</v>
      </c>
      <c r="AJ183">
        <v>26</v>
      </c>
      <c r="AK183">
        <v>120</v>
      </c>
      <c r="AL183">
        <v>2</v>
      </c>
    </row>
    <row r="184" spans="1:38" x14ac:dyDescent="0.4">
      <c r="A184" s="4" t="s">
        <v>361</v>
      </c>
      <c r="B184">
        <v>182</v>
      </c>
      <c r="C184" t="s">
        <v>63</v>
      </c>
      <c r="D184">
        <v>2</v>
      </c>
      <c r="F184">
        <v>2</v>
      </c>
      <c r="G184" t="s">
        <v>103</v>
      </c>
      <c r="K184" t="s">
        <v>38</v>
      </c>
      <c r="L184">
        <v>1</v>
      </c>
      <c r="M184">
        <v>2</v>
      </c>
      <c r="N184">
        <v>1</v>
      </c>
      <c r="O184" t="s">
        <v>155</v>
      </c>
      <c r="S184" t="s">
        <v>48</v>
      </c>
      <c r="T184">
        <v>2</v>
      </c>
      <c r="V184">
        <v>1</v>
      </c>
      <c r="W184" t="s">
        <v>49</v>
      </c>
      <c r="AA184" t="s">
        <v>45</v>
      </c>
      <c r="AB184">
        <v>3</v>
      </c>
      <c r="AD184">
        <v>1</v>
      </c>
      <c r="AE184" t="s">
        <v>86</v>
      </c>
      <c r="AI184">
        <v>6</v>
      </c>
      <c r="AJ184">
        <v>46</v>
      </c>
      <c r="AK184">
        <v>120</v>
      </c>
      <c r="AL184">
        <v>2</v>
      </c>
    </row>
    <row r="185" spans="1:38" x14ac:dyDescent="0.4">
      <c r="A185" s="4" t="s">
        <v>362</v>
      </c>
      <c r="B185">
        <v>183</v>
      </c>
      <c r="C185" t="s">
        <v>33</v>
      </c>
      <c r="D185">
        <v>2</v>
      </c>
      <c r="F185">
        <v>1</v>
      </c>
      <c r="G185" t="s">
        <v>46</v>
      </c>
      <c r="H185" t="s">
        <v>133</v>
      </c>
      <c r="I185" t="s">
        <v>135</v>
      </c>
      <c r="K185" t="s">
        <v>43</v>
      </c>
      <c r="L185">
        <v>2</v>
      </c>
      <c r="N185">
        <v>1</v>
      </c>
      <c r="O185" t="s">
        <v>138</v>
      </c>
      <c r="P185" t="s">
        <v>74</v>
      </c>
      <c r="S185" t="s">
        <v>48</v>
      </c>
      <c r="T185">
        <v>1</v>
      </c>
      <c r="V185">
        <v>1</v>
      </c>
      <c r="W185" t="s">
        <v>129</v>
      </c>
      <c r="AA185" t="s">
        <v>63</v>
      </c>
      <c r="AB185">
        <v>1</v>
      </c>
      <c r="AD185">
        <v>2</v>
      </c>
      <c r="AE185" t="s">
        <v>72</v>
      </c>
      <c r="AF185" t="s">
        <v>149</v>
      </c>
      <c r="AG185" t="s">
        <v>104</v>
      </c>
      <c r="AH185" t="s">
        <v>153</v>
      </c>
      <c r="AI185">
        <v>9</v>
      </c>
      <c r="AJ185">
        <v>51</v>
      </c>
      <c r="AK185">
        <v>120</v>
      </c>
      <c r="AL185">
        <v>2</v>
      </c>
    </row>
    <row r="186" spans="1:38" x14ac:dyDescent="0.4">
      <c r="A186" s="4" t="s">
        <v>363</v>
      </c>
      <c r="B186">
        <v>184</v>
      </c>
      <c r="C186" t="s">
        <v>48</v>
      </c>
      <c r="D186">
        <v>1</v>
      </c>
      <c r="F186">
        <v>1</v>
      </c>
      <c r="G186" t="s">
        <v>89</v>
      </c>
      <c r="H186" t="s">
        <v>50</v>
      </c>
      <c r="K186" t="s">
        <v>63</v>
      </c>
      <c r="L186">
        <v>3</v>
      </c>
      <c r="N186">
        <v>3</v>
      </c>
      <c r="O186" t="s">
        <v>148</v>
      </c>
      <c r="P186" t="s">
        <v>149</v>
      </c>
      <c r="Q186" t="s">
        <v>104</v>
      </c>
      <c r="R186" t="s">
        <v>153</v>
      </c>
      <c r="S186" t="s">
        <v>33</v>
      </c>
      <c r="T186">
        <v>2</v>
      </c>
      <c r="V186">
        <v>1</v>
      </c>
      <c r="W186" t="s">
        <v>46</v>
      </c>
      <c r="X186" t="s">
        <v>35</v>
      </c>
      <c r="Y186" t="s">
        <v>135</v>
      </c>
      <c r="Z186" t="s">
        <v>137</v>
      </c>
      <c r="AA186" t="s">
        <v>45</v>
      </c>
      <c r="AB186">
        <v>3</v>
      </c>
      <c r="AD186">
        <v>1</v>
      </c>
      <c r="AE186" t="s">
        <v>86</v>
      </c>
      <c r="AF186" t="s">
        <v>144</v>
      </c>
      <c r="AG186" t="s">
        <v>93</v>
      </c>
      <c r="AH186" t="s">
        <v>146</v>
      </c>
      <c r="AI186">
        <v>17</v>
      </c>
      <c r="AJ186">
        <v>56</v>
      </c>
      <c r="AK186">
        <v>120</v>
      </c>
      <c r="AL186">
        <v>2</v>
      </c>
    </row>
    <row r="187" spans="1:38" x14ac:dyDescent="0.4">
      <c r="A187" s="4" t="s">
        <v>364</v>
      </c>
      <c r="B187">
        <v>185</v>
      </c>
      <c r="C187" t="s">
        <v>48</v>
      </c>
      <c r="D187">
        <v>2</v>
      </c>
      <c r="F187">
        <v>2</v>
      </c>
      <c r="G187" t="s">
        <v>89</v>
      </c>
      <c r="K187" t="s">
        <v>63</v>
      </c>
      <c r="L187">
        <v>1</v>
      </c>
      <c r="N187">
        <v>1</v>
      </c>
      <c r="O187" t="s">
        <v>103</v>
      </c>
      <c r="S187" t="s">
        <v>33</v>
      </c>
      <c r="T187">
        <v>3</v>
      </c>
      <c r="V187">
        <v>2</v>
      </c>
      <c r="W187" t="s">
        <v>46</v>
      </c>
      <c r="AA187" t="s">
        <v>38</v>
      </c>
      <c r="AB187">
        <v>1</v>
      </c>
      <c r="AC187">
        <v>1</v>
      </c>
      <c r="AD187">
        <v>1</v>
      </c>
      <c r="AE187" t="s">
        <v>155</v>
      </c>
      <c r="AF187" t="s">
        <v>70</v>
      </c>
      <c r="AG187" t="s">
        <v>157</v>
      </c>
      <c r="AI187">
        <v>7</v>
      </c>
      <c r="AJ187">
        <v>24</v>
      </c>
      <c r="AK187">
        <v>120</v>
      </c>
      <c r="AL187">
        <v>2</v>
      </c>
    </row>
    <row r="188" spans="1:38" x14ac:dyDescent="0.4">
      <c r="A188" s="4" t="s">
        <v>365</v>
      </c>
      <c r="B188">
        <v>186</v>
      </c>
      <c r="C188" t="s">
        <v>43</v>
      </c>
      <c r="D188">
        <v>3</v>
      </c>
      <c r="F188">
        <v>3</v>
      </c>
      <c r="G188" t="s">
        <v>138</v>
      </c>
      <c r="H188" t="s">
        <v>139</v>
      </c>
      <c r="I188" t="s">
        <v>140</v>
      </c>
      <c r="J188" t="s">
        <v>141</v>
      </c>
      <c r="K188" t="s">
        <v>45</v>
      </c>
      <c r="L188">
        <v>1</v>
      </c>
      <c r="N188">
        <v>1</v>
      </c>
      <c r="O188" t="s">
        <v>86</v>
      </c>
      <c r="P188" t="s">
        <v>144</v>
      </c>
      <c r="Q188" t="s">
        <v>102</v>
      </c>
      <c r="R188" t="s">
        <v>94</v>
      </c>
      <c r="S188" t="s">
        <v>48</v>
      </c>
      <c r="T188">
        <v>3</v>
      </c>
      <c r="V188">
        <v>3</v>
      </c>
      <c r="W188" t="s">
        <v>129</v>
      </c>
      <c r="X188" t="s">
        <v>71</v>
      </c>
      <c r="AA188" t="s">
        <v>63</v>
      </c>
      <c r="AB188">
        <v>1</v>
      </c>
      <c r="AD188">
        <v>1</v>
      </c>
      <c r="AE188" t="s">
        <v>72</v>
      </c>
      <c r="AF188" t="s">
        <v>149</v>
      </c>
      <c r="AI188">
        <v>16</v>
      </c>
      <c r="AJ188">
        <v>77</v>
      </c>
      <c r="AK188">
        <v>120</v>
      </c>
      <c r="AL188">
        <v>2</v>
      </c>
    </row>
    <row r="189" spans="1:38" x14ac:dyDescent="0.4">
      <c r="A189" s="4" t="s">
        <v>366</v>
      </c>
      <c r="B189">
        <v>187</v>
      </c>
      <c r="C189" t="s">
        <v>48</v>
      </c>
      <c r="D189">
        <v>2</v>
      </c>
      <c r="F189">
        <v>1</v>
      </c>
      <c r="G189" t="s">
        <v>129</v>
      </c>
      <c r="H189" t="s">
        <v>71</v>
      </c>
      <c r="K189" t="s">
        <v>63</v>
      </c>
      <c r="L189">
        <v>1</v>
      </c>
      <c r="N189">
        <v>1</v>
      </c>
      <c r="O189" t="s">
        <v>72</v>
      </c>
      <c r="S189" t="s">
        <v>43</v>
      </c>
      <c r="T189">
        <v>2</v>
      </c>
      <c r="V189">
        <v>1</v>
      </c>
      <c r="W189" t="s">
        <v>138</v>
      </c>
      <c r="X189" t="s">
        <v>74</v>
      </c>
      <c r="Y189" t="s">
        <v>75</v>
      </c>
      <c r="Z189" t="s">
        <v>101</v>
      </c>
      <c r="AA189" t="s">
        <v>38</v>
      </c>
      <c r="AB189">
        <v>1</v>
      </c>
      <c r="AC189">
        <v>1</v>
      </c>
      <c r="AD189">
        <v>1</v>
      </c>
      <c r="AE189" t="s">
        <v>155</v>
      </c>
      <c r="AF189" t="s">
        <v>40</v>
      </c>
      <c r="AI189">
        <v>7</v>
      </c>
      <c r="AJ189">
        <v>40</v>
      </c>
      <c r="AK189">
        <v>120</v>
      </c>
      <c r="AL189">
        <v>2</v>
      </c>
    </row>
    <row r="190" spans="1:38" x14ac:dyDescent="0.4">
      <c r="A190" s="4" t="s">
        <v>367</v>
      </c>
      <c r="B190">
        <v>188</v>
      </c>
      <c r="C190" t="s">
        <v>48</v>
      </c>
      <c r="D190">
        <v>1</v>
      </c>
      <c r="F190">
        <v>2</v>
      </c>
      <c r="G190" t="s">
        <v>89</v>
      </c>
      <c r="H190" t="s">
        <v>84</v>
      </c>
      <c r="I190" t="s">
        <v>51</v>
      </c>
      <c r="J190" t="s">
        <v>131</v>
      </c>
      <c r="K190" t="s">
        <v>63</v>
      </c>
      <c r="L190">
        <v>3</v>
      </c>
      <c r="N190">
        <v>1</v>
      </c>
      <c r="O190" t="s">
        <v>103</v>
      </c>
      <c r="P190" t="s">
        <v>95</v>
      </c>
      <c r="S190" t="s">
        <v>45</v>
      </c>
      <c r="T190">
        <v>3</v>
      </c>
      <c r="V190">
        <v>1</v>
      </c>
      <c r="W190" t="s">
        <v>86</v>
      </c>
      <c r="AA190" t="s">
        <v>38</v>
      </c>
      <c r="AB190">
        <v>3</v>
      </c>
      <c r="AC190">
        <v>1</v>
      </c>
      <c r="AD190">
        <v>2</v>
      </c>
      <c r="AE190" t="s">
        <v>67</v>
      </c>
      <c r="AF190" t="s">
        <v>96</v>
      </c>
      <c r="AG190" t="s">
        <v>157</v>
      </c>
      <c r="AI190">
        <v>14</v>
      </c>
      <c r="AJ190">
        <v>68</v>
      </c>
      <c r="AK190">
        <v>120</v>
      </c>
      <c r="AL190">
        <v>2</v>
      </c>
    </row>
    <row r="191" spans="1:38" x14ac:dyDescent="0.4">
      <c r="A191" s="4" t="s">
        <v>368</v>
      </c>
      <c r="B191">
        <v>189</v>
      </c>
      <c r="C191" t="s">
        <v>33</v>
      </c>
      <c r="D191">
        <v>3</v>
      </c>
      <c r="F191">
        <v>3</v>
      </c>
      <c r="G191" t="s">
        <v>46</v>
      </c>
      <c r="H191" t="s">
        <v>133</v>
      </c>
      <c r="I191" t="s">
        <v>36</v>
      </c>
      <c r="J191" t="s">
        <v>137</v>
      </c>
      <c r="K191" t="s">
        <v>43</v>
      </c>
      <c r="L191">
        <v>1</v>
      </c>
      <c r="N191">
        <v>1</v>
      </c>
      <c r="O191" t="s">
        <v>138</v>
      </c>
      <c r="P191" t="s">
        <v>74</v>
      </c>
      <c r="S191" t="s">
        <v>48</v>
      </c>
      <c r="T191">
        <v>3</v>
      </c>
      <c r="V191">
        <v>2</v>
      </c>
      <c r="W191" t="s">
        <v>129</v>
      </c>
      <c r="X191" t="s">
        <v>50</v>
      </c>
      <c r="Y191" t="s">
        <v>130</v>
      </c>
      <c r="AA191" t="s">
        <v>38</v>
      </c>
      <c r="AB191">
        <v>1</v>
      </c>
      <c r="AC191">
        <v>1</v>
      </c>
      <c r="AD191">
        <v>1</v>
      </c>
      <c r="AE191" t="s">
        <v>67</v>
      </c>
      <c r="AF191" t="s">
        <v>70</v>
      </c>
      <c r="AI191">
        <v>14</v>
      </c>
      <c r="AJ191">
        <v>50</v>
      </c>
      <c r="AK191">
        <v>120</v>
      </c>
      <c r="AL191">
        <v>2</v>
      </c>
    </row>
    <row r="192" spans="1:38" x14ac:dyDescent="0.4">
      <c r="A192" s="4" t="s">
        <v>369</v>
      </c>
      <c r="B192">
        <v>190</v>
      </c>
      <c r="C192" t="s">
        <v>33</v>
      </c>
      <c r="D192">
        <v>3</v>
      </c>
      <c r="F192">
        <v>1</v>
      </c>
      <c r="G192" t="s">
        <v>46</v>
      </c>
      <c r="H192" t="s">
        <v>133</v>
      </c>
      <c r="I192" t="s">
        <v>36</v>
      </c>
      <c r="K192" t="s">
        <v>45</v>
      </c>
      <c r="L192">
        <v>3</v>
      </c>
      <c r="N192">
        <v>1</v>
      </c>
      <c r="O192" t="s">
        <v>47</v>
      </c>
      <c r="P192" t="s">
        <v>76</v>
      </c>
      <c r="S192" t="s">
        <v>48</v>
      </c>
      <c r="T192">
        <v>2</v>
      </c>
      <c r="V192">
        <v>1</v>
      </c>
      <c r="W192" t="s">
        <v>129</v>
      </c>
      <c r="X192" t="s">
        <v>71</v>
      </c>
      <c r="Y192" t="s">
        <v>130</v>
      </c>
      <c r="AA192" t="s">
        <v>38</v>
      </c>
      <c r="AB192">
        <v>1</v>
      </c>
      <c r="AC192">
        <v>1</v>
      </c>
      <c r="AD192">
        <v>1</v>
      </c>
      <c r="AE192" t="s">
        <v>67</v>
      </c>
      <c r="AI192">
        <v>10</v>
      </c>
      <c r="AJ192">
        <v>37</v>
      </c>
      <c r="AK192">
        <v>120</v>
      </c>
      <c r="AL192">
        <v>2</v>
      </c>
    </row>
    <row r="193" spans="1:38" x14ac:dyDescent="0.4">
      <c r="A193" s="4" t="s">
        <v>370</v>
      </c>
      <c r="B193">
        <v>191</v>
      </c>
      <c r="C193" t="s">
        <v>48</v>
      </c>
      <c r="D193">
        <v>3</v>
      </c>
      <c r="F193">
        <v>2</v>
      </c>
      <c r="G193" t="s">
        <v>49</v>
      </c>
      <c r="H193" t="s">
        <v>84</v>
      </c>
      <c r="I193" t="s">
        <v>130</v>
      </c>
      <c r="J193" t="s">
        <v>52</v>
      </c>
      <c r="K193" t="s">
        <v>38</v>
      </c>
      <c r="L193">
        <v>1</v>
      </c>
      <c r="M193">
        <v>2</v>
      </c>
      <c r="N193">
        <v>1</v>
      </c>
      <c r="O193" t="s">
        <v>67</v>
      </c>
      <c r="P193" t="s">
        <v>70</v>
      </c>
      <c r="S193" t="s">
        <v>33</v>
      </c>
      <c r="T193">
        <v>2</v>
      </c>
      <c r="V193">
        <v>1</v>
      </c>
      <c r="W193" t="s">
        <v>46</v>
      </c>
      <c r="AA193" t="s">
        <v>63</v>
      </c>
      <c r="AB193">
        <v>3</v>
      </c>
      <c r="AD193">
        <v>3</v>
      </c>
      <c r="AE193" t="s">
        <v>103</v>
      </c>
      <c r="AF193" t="s">
        <v>149</v>
      </c>
      <c r="AI193">
        <v>14</v>
      </c>
      <c r="AJ193">
        <v>58</v>
      </c>
      <c r="AK193">
        <v>120</v>
      </c>
      <c r="AL193">
        <v>2</v>
      </c>
    </row>
    <row r="194" spans="1:38" x14ac:dyDescent="0.4">
      <c r="A194" s="4" t="s">
        <v>371</v>
      </c>
      <c r="B194">
        <v>192</v>
      </c>
      <c r="C194" t="s">
        <v>48</v>
      </c>
      <c r="D194">
        <v>3</v>
      </c>
      <c r="F194">
        <v>1</v>
      </c>
      <c r="G194" t="s">
        <v>129</v>
      </c>
      <c r="H194" t="s">
        <v>50</v>
      </c>
      <c r="K194" t="s">
        <v>38</v>
      </c>
      <c r="L194">
        <v>3</v>
      </c>
      <c r="M194">
        <v>2</v>
      </c>
      <c r="N194">
        <v>3</v>
      </c>
      <c r="O194" t="s">
        <v>67</v>
      </c>
      <c r="P194" t="s">
        <v>96</v>
      </c>
      <c r="Q194" t="s">
        <v>41</v>
      </c>
      <c r="R194" t="s">
        <v>42</v>
      </c>
      <c r="S194" t="s">
        <v>43</v>
      </c>
      <c r="T194">
        <v>1</v>
      </c>
      <c r="V194">
        <v>1</v>
      </c>
      <c r="W194" t="s">
        <v>73</v>
      </c>
      <c r="X194" t="s">
        <v>139</v>
      </c>
      <c r="Y194" t="s">
        <v>100</v>
      </c>
      <c r="AA194" t="s">
        <v>45</v>
      </c>
      <c r="AB194">
        <v>3</v>
      </c>
      <c r="AD194">
        <v>2</v>
      </c>
      <c r="AE194" t="s">
        <v>47</v>
      </c>
      <c r="AF194" t="s">
        <v>144</v>
      </c>
      <c r="AG194" t="s">
        <v>93</v>
      </c>
      <c r="AI194">
        <v>18</v>
      </c>
      <c r="AJ194">
        <v>73</v>
      </c>
      <c r="AK194">
        <v>120</v>
      </c>
      <c r="AL194">
        <v>2</v>
      </c>
    </row>
    <row r="195" spans="1:38" x14ac:dyDescent="0.4">
      <c r="A195" s="4" t="s">
        <v>372</v>
      </c>
      <c r="B195">
        <v>193</v>
      </c>
      <c r="C195" t="s">
        <v>48</v>
      </c>
      <c r="D195">
        <v>1</v>
      </c>
      <c r="F195">
        <v>2</v>
      </c>
      <c r="G195" t="s">
        <v>129</v>
      </c>
      <c r="H195" t="s">
        <v>50</v>
      </c>
      <c r="I195" t="s">
        <v>51</v>
      </c>
      <c r="J195" t="s">
        <v>132</v>
      </c>
      <c r="K195" t="s">
        <v>38</v>
      </c>
      <c r="L195">
        <v>3</v>
      </c>
      <c r="M195">
        <v>1</v>
      </c>
      <c r="N195">
        <v>1</v>
      </c>
      <c r="O195" t="s">
        <v>67</v>
      </c>
      <c r="P195" t="s">
        <v>96</v>
      </c>
      <c r="S195" t="s">
        <v>43</v>
      </c>
      <c r="T195">
        <v>2</v>
      </c>
      <c r="V195">
        <v>2</v>
      </c>
      <c r="W195" t="s">
        <v>73</v>
      </c>
      <c r="X195" t="s">
        <v>99</v>
      </c>
      <c r="Y195" t="s">
        <v>100</v>
      </c>
      <c r="Z195" t="s">
        <v>142</v>
      </c>
      <c r="AA195" t="s">
        <v>63</v>
      </c>
      <c r="AB195">
        <v>1</v>
      </c>
      <c r="AD195">
        <v>2</v>
      </c>
      <c r="AE195" t="s">
        <v>72</v>
      </c>
      <c r="AF195" t="s">
        <v>95</v>
      </c>
      <c r="AG195" t="s">
        <v>151</v>
      </c>
      <c r="AI195">
        <v>15</v>
      </c>
      <c r="AJ195">
        <v>48</v>
      </c>
      <c r="AK195">
        <v>120</v>
      </c>
      <c r="AL195">
        <v>2</v>
      </c>
    </row>
    <row r="196" spans="1:38" x14ac:dyDescent="0.4">
      <c r="A196" s="4" t="s">
        <v>373</v>
      </c>
      <c r="B196">
        <v>194</v>
      </c>
      <c r="C196" t="s">
        <v>48</v>
      </c>
      <c r="D196">
        <v>1</v>
      </c>
      <c r="F196">
        <v>1</v>
      </c>
      <c r="G196" t="s">
        <v>49</v>
      </c>
      <c r="H196" t="s">
        <v>84</v>
      </c>
      <c r="I196" t="s">
        <v>51</v>
      </c>
      <c r="K196" t="s">
        <v>38</v>
      </c>
      <c r="L196">
        <v>3</v>
      </c>
      <c r="M196">
        <v>1</v>
      </c>
      <c r="N196">
        <v>2</v>
      </c>
      <c r="O196" t="s">
        <v>155</v>
      </c>
      <c r="P196" t="s">
        <v>96</v>
      </c>
      <c r="Q196" t="s">
        <v>41</v>
      </c>
      <c r="R196" t="s">
        <v>158</v>
      </c>
      <c r="S196" t="s">
        <v>45</v>
      </c>
      <c r="T196">
        <v>3</v>
      </c>
      <c r="V196">
        <v>3</v>
      </c>
      <c r="W196" t="s">
        <v>86</v>
      </c>
      <c r="AA196" t="s">
        <v>63</v>
      </c>
      <c r="AB196">
        <v>2</v>
      </c>
      <c r="AD196">
        <v>2</v>
      </c>
      <c r="AE196" t="s">
        <v>103</v>
      </c>
      <c r="AI196">
        <v>14</v>
      </c>
      <c r="AJ196">
        <v>41</v>
      </c>
      <c r="AK196">
        <v>120</v>
      </c>
      <c r="AL196">
        <v>2</v>
      </c>
    </row>
    <row r="197" spans="1:38" x14ac:dyDescent="0.4">
      <c r="A197" s="4" t="s">
        <v>374</v>
      </c>
      <c r="B197">
        <v>195</v>
      </c>
      <c r="C197" t="s">
        <v>45</v>
      </c>
      <c r="D197">
        <v>3</v>
      </c>
      <c r="F197">
        <v>1</v>
      </c>
      <c r="G197" t="s">
        <v>47</v>
      </c>
      <c r="K197" t="s">
        <v>63</v>
      </c>
      <c r="L197">
        <v>3</v>
      </c>
      <c r="N197">
        <v>1</v>
      </c>
      <c r="O197" t="s">
        <v>148</v>
      </c>
      <c r="S197" t="s">
        <v>33</v>
      </c>
      <c r="T197">
        <v>2</v>
      </c>
      <c r="V197">
        <v>1</v>
      </c>
      <c r="W197" t="s">
        <v>46</v>
      </c>
      <c r="AA197" t="s">
        <v>43</v>
      </c>
      <c r="AB197">
        <v>2</v>
      </c>
      <c r="AD197">
        <v>3</v>
      </c>
      <c r="AE197" t="s">
        <v>138</v>
      </c>
      <c r="AF197" t="s">
        <v>139</v>
      </c>
      <c r="AI197">
        <v>9</v>
      </c>
      <c r="AJ197">
        <v>36</v>
      </c>
      <c r="AK197">
        <v>120</v>
      </c>
      <c r="AL197">
        <v>2</v>
      </c>
    </row>
    <row r="198" spans="1:38" x14ac:dyDescent="0.4">
      <c r="A198" s="4" t="s">
        <v>375</v>
      </c>
      <c r="B198">
        <v>196</v>
      </c>
      <c r="C198" t="s">
        <v>45</v>
      </c>
      <c r="D198">
        <v>3</v>
      </c>
      <c r="F198">
        <v>1</v>
      </c>
      <c r="G198" t="s">
        <v>47</v>
      </c>
      <c r="K198" t="s">
        <v>38</v>
      </c>
      <c r="L198">
        <v>1</v>
      </c>
      <c r="M198">
        <v>1</v>
      </c>
      <c r="N198">
        <v>2</v>
      </c>
      <c r="O198" t="s">
        <v>67</v>
      </c>
      <c r="S198" t="s">
        <v>33</v>
      </c>
      <c r="T198">
        <v>2</v>
      </c>
      <c r="V198">
        <v>1</v>
      </c>
      <c r="W198" t="s">
        <v>46</v>
      </c>
      <c r="AA198" t="s">
        <v>43</v>
      </c>
      <c r="AB198">
        <v>1</v>
      </c>
      <c r="AD198">
        <v>2</v>
      </c>
      <c r="AE198" t="s">
        <v>138</v>
      </c>
      <c r="AF198" t="s">
        <v>139</v>
      </c>
      <c r="AI198">
        <v>6</v>
      </c>
      <c r="AJ198">
        <v>21</v>
      </c>
      <c r="AK198">
        <v>120</v>
      </c>
      <c r="AL198">
        <v>2</v>
      </c>
    </row>
    <row r="199" spans="1:38" x14ac:dyDescent="0.4">
      <c r="A199" s="4" t="s">
        <v>376</v>
      </c>
      <c r="B199">
        <v>197</v>
      </c>
      <c r="C199" t="s">
        <v>33</v>
      </c>
      <c r="D199">
        <v>2</v>
      </c>
      <c r="F199">
        <v>1</v>
      </c>
      <c r="G199" t="s">
        <v>46</v>
      </c>
      <c r="H199" t="s">
        <v>35</v>
      </c>
      <c r="K199" t="s">
        <v>43</v>
      </c>
      <c r="L199">
        <v>3</v>
      </c>
      <c r="N199">
        <v>1</v>
      </c>
      <c r="O199" t="s">
        <v>138</v>
      </c>
      <c r="P199" t="s">
        <v>74</v>
      </c>
      <c r="S199" t="s">
        <v>63</v>
      </c>
      <c r="T199">
        <v>1</v>
      </c>
      <c r="V199">
        <v>1</v>
      </c>
      <c r="W199" t="s">
        <v>148</v>
      </c>
      <c r="AA199" t="s">
        <v>38</v>
      </c>
      <c r="AB199">
        <v>1</v>
      </c>
      <c r="AC199">
        <v>1</v>
      </c>
      <c r="AD199">
        <v>2</v>
      </c>
      <c r="AE199" t="s">
        <v>67</v>
      </c>
      <c r="AI199">
        <v>6</v>
      </c>
      <c r="AJ199">
        <v>23</v>
      </c>
      <c r="AK199">
        <v>120</v>
      </c>
      <c r="AL199">
        <v>2</v>
      </c>
    </row>
    <row r="200" spans="1:38" x14ac:dyDescent="0.4">
      <c r="A200" s="4" t="s">
        <v>377</v>
      </c>
      <c r="B200">
        <v>198</v>
      </c>
      <c r="C200" t="s">
        <v>43</v>
      </c>
      <c r="D200">
        <v>3</v>
      </c>
      <c r="F200">
        <v>2</v>
      </c>
      <c r="G200" t="s">
        <v>138</v>
      </c>
      <c r="H200" t="s">
        <v>74</v>
      </c>
      <c r="K200" t="s">
        <v>63</v>
      </c>
      <c r="L200">
        <v>1</v>
      </c>
      <c r="N200">
        <v>1</v>
      </c>
      <c r="O200" t="s">
        <v>148</v>
      </c>
      <c r="S200" t="s">
        <v>33</v>
      </c>
      <c r="T200">
        <v>1</v>
      </c>
      <c r="V200">
        <v>2</v>
      </c>
      <c r="W200" t="s">
        <v>46</v>
      </c>
      <c r="AA200" t="s">
        <v>45</v>
      </c>
      <c r="AB200">
        <v>2</v>
      </c>
      <c r="AD200">
        <v>1</v>
      </c>
      <c r="AE200" t="s">
        <v>86</v>
      </c>
      <c r="AI200">
        <v>6</v>
      </c>
      <c r="AJ200">
        <v>44</v>
      </c>
      <c r="AK200">
        <v>120</v>
      </c>
      <c r="AL200">
        <v>2</v>
      </c>
    </row>
    <row r="201" spans="1:38" x14ac:dyDescent="0.4">
      <c r="A201" s="4" t="s">
        <v>378</v>
      </c>
      <c r="B201">
        <v>199</v>
      </c>
      <c r="C201" t="s">
        <v>33</v>
      </c>
      <c r="D201">
        <v>3</v>
      </c>
      <c r="F201">
        <v>1</v>
      </c>
      <c r="G201" t="s">
        <v>34</v>
      </c>
      <c r="K201" t="s">
        <v>45</v>
      </c>
      <c r="L201">
        <v>2</v>
      </c>
      <c r="N201">
        <v>1</v>
      </c>
      <c r="O201" t="s">
        <v>143</v>
      </c>
      <c r="S201" t="s">
        <v>43</v>
      </c>
      <c r="T201">
        <v>1</v>
      </c>
      <c r="V201">
        <v>3</v>
      </c>
      <c r="W201" t="s">
        <v>138</v>
      </c>
      <c r="X201" t="s">
        <v>139</v>
      </c>
      <c r="AA201" t="s">
        <v>38</v>
      </c>
      <c r="AB201">
        <v>1</v>
      </c>
      <c r="AC201">
        <v>1</v>
      </c>
      <c r="AD201">
        <v>2</v>
      </c>
      <c r="AE201" t="s">
        <v>67</v>
      </c>
      <c r="AI201">
        <v>7</v>
      </c>
      <c r="AJ201">
        <v>49</v>
      </c>
      <c r="AK201">
        <v>120</v>
      </c>
      <c r="AL201">
        <v>2</v>
      </c>
    </row>
    <row r="202" spans="1:38" x14ac:dyDescent="0.4">
      <c r="A202" s="4" t="s">
        <v>379</v>
      </c>
      <c r="B202">
        <v>200</v>
      </c>
      <c r="C202" t="s">
        <v>63</v>
      </c>
      <c r="D202">
        <v>2</v>
      </c>
      <c r="F202">
        <v>3</v>
      </c>
      <c r="G202" t="s">
        <v>103</v>
      </c>
      <c r="H202" t="s">
        <v>95</v>
      </c>
      <c r="K202" t="s">
        <v>38</v>
      </c>
      <c r="L202">
        <v>3</v>
      </c>
      <c r="M202">
        <v>1</v>
      </c>
      <c r="N202">
        <v>3</v>
      </c>
      <c r="O202" t="s">
        <v>67</v>
      </c>
      <c r="P202" t="s">
        <v>70</v>
      </c>
      <c r="S202" t="s">
        <v>33</v>
      </c>
      <c r="T202">
        <v>1</v>
      </c>
      <c r="V202">
        <v>1</v>
      </c>
      <c r="W202" t="s">
        <v>46</v>
      </c>
      <c r="AA202" t="s">
        <v>45</v>
      </c>
      <c r="AB202">
        <v>3</v>
      </c>
      <c r="AD202">
        <v>3</v>
      </c>
      <c r="AE202" t="s">
        <v>86</v>
      </c>
      <c r="AF202" t="s">
        <v>76</v>
      </c>
      <c r="AG202" t="s">
        <v>93</v>
      </c>
      <c r="AH202" t="s">
        <v>147</v>
      </c>
      <c r="AI202">
        <v>16</v>
      </c>
      <c r="AJ202">
        <v>49</v>
      </c>
      <c r="AK202">
        <v>120</v>
      </c>
      <c r="AL202">
        <v>2</v>
      </c>
    </row>
    <row r="203" spans="1:38" x14ac:dyDescent="0.4">
      <c r="A203" s="4" t="s">
        <v>380</v>
      </c>
      <c r="B203">
        <v>201</v>
      </c>
      <c r="C203" t="s">
        <v>33</v>
      </c>
      <c r="D203">
        <v>2</v>
      </c>
      <c r="F203">
        <v>3</v>
      </c>
      <c r="G203" t="s">
        <v>46</v>
      </c>
      <c r="H203" t="s">
        <v>35</v>
      </c>
      <c r="K203" t="s">
        <v>63</v>
      </c>
      <c r="L203">
        <v>1</v>
      </c>
      <c r="N203">
        <v>3</v>
      </c>
      <c r="O203" t="s">
        <v>148</v>
      </c>
      <c r="P203" t="s">
        <v>149</v>
      </c>
      <c r="S203" t="s">
        <v>43</v>
      </c>
      <c r="T203">
        <v>3</v>
      </c>
      <c r="V203">
        <v>2</v>
      </c>
      <c r="W203" t="s">
        <v>138</v>
      </c>
      <c r="X203" t="s">
        <v>99</v>
      </c>
      <c r="Y203" t="s">
        <v>75</v>
      </c>
      <c r="AA203" t="s">
        <v>45</v>
      </c>
      <c r="AB203">
        <v>3</v>
      </c>
      <c r="AD203">
        <v>1</v>
      </c>
      <c r="AE203" t="s">
        <v>47</v>
      </c>
      <c r="AF203" t="s">
        <v>76</v>
      </c>
      <c r="AI203">
        <v>15</v>
      </c>
      <c r="AJ203">
        <v>46</v>
      </c>
      <c r="AK203">
        <v>120</v>
      </c>
      <c r="AL203">
        <v>2</v>
      </c>
    </row>
    <row r="204" spans="1:38" x14ac:dyDescent="0.4">
      <c r="A204" s="4" t="s">
        <v>381</v>
      </c>
      <c r="B204">
        <v>202</v>
      </c>
      <c r="C204" t="s">
        <v>43</v>
      </c>
      <c r="D204">
        <v>2</v>
      </c>
      <c r="F204">
        <v>1</v>
      </c>
      <c r="G204" t="s">
        <v>138</v>
      </c>
      <c r="H204" t="s">
        <v>139</v>
      </c>
      <c r="I204" t="s">
        <v>140</v>
      </c>
      <c r="K204" t="s">
        <v>38</v>
      </c>
      <c r="L204">
        <v>2</v>
      </c>
      <c r="M204">
        <v>3</v>
      </c>
      <c r="N204">
        <v>2</v>
      </c>
      <c r="O204" t="s">
        <v>67</v>
      </c>
      <c r="P204" t="s">
        <v>40</v>
      </c>
      <c r="S204" t="s">
        <v>33</v>
      </c>
      <c r="T204">
        <v>3</v>
      </c>
      <c r="V204">
        <v>1</v>
      </c>
      <c r="W204" t="s">
        <v>65</v>
      </c>
      <c r="AA204" t="s">
        <v>63</v>
      </c>
      <c r="AB204">
        <v>1</v>
      </c>
      <c r="AD204">
        <v>1</v>
      </c>
      <c r="AE204" t="s">
        <v>148</v>
      </c>
      <c r="AI204">
        <v>10</v>
      </c>
      <c r="AJ204">
        <v>46</v>
      </c>
      <c r="AK204">
        <v>120</v>
      </c>
      <c r="AL204">
        <v>2</v>
      </c>
    </row>
    <row r="205" spans="1:38" x14ac:dyDescent="0.4">
      <c r="A205" s="4" t="s">
        <v>382</v>
      </c>
      <c r="B205">
        <v>203</v>
      </c>
      <c r="C205" t="s">
        <v>45</v>
      </c>
      <c r="D205">
        <v>1</v>
      </c>
      <c r="F205">
        <v>2</v>
      </c>
      <c r="G205" t="s">
        <v>47</v>
      </c>
      <c r="K205" t="s">
        <v>38</v>
      </c>
      <c r="L205">
        <v>3</v>
      </c>
      <c r="M205">
        <v>3</v>
      </c>
      <c r="N205">
        <v>3</v>
      </c>
      <c r="O205" t="s">
        <v>155</v>
      </c>
      <c r="P205" t="s">
        <v>96</v>
      </c>
      <c r="Q205" t="s">
        <v>41</v>
      </c>
      <c r="R205" t="s">
        <v>159</v>
      </c>
      <c r="S205" t="s">
        <v>33</v>
      </c>
      <c r="T205">
        <v>2</v>
      </c>
      <c r="V205">
        <v>3</v>
      </c>
      <c r="W205" t="s">
        <v>46</v>
      </c>
      <c r="X205" t="s">
        <v>35</v>
      </c>
      <c r="Y205" t="s">
        <v>135</v>
      </c>
      <c r="AA205" t="s">
        <v>63</v>
      </c>
      <c r="AB205">
        <v>3</v>
      </c>
      <c r="AD205">
        <v>1</v>
      </c>
      <c r="AE205" t="s">
        <v>72</v>
      </c>
      <c r="AF205" t="s">
        <v>95</v>
      </c>
      <c r="AI205">
        <v>18</v>
      </c>
      <c r="AJ205">
        <v>53</v>
      </c>
      <c r="AK205">
        <v>120</v>
      </c>
      <c r="AL205">
        <v>2</v>
      </c>
    </row>
    <row r="206" spans="1:38" x14ac:dyDescent="0.4">
      <c r="A206" s="4" t="s">
        <v>383</v>
      </c>
      <c r="B206">
        <v>204</v>
      </c>
      <c r="C206" t="s">
        <v>33</v>
      </c>
      <c r="D206">
        <v>3</v>
      </c>
      <c r="F206">
        <v>2</v>
      </c>
      <c r="G206" t="s">
        <v>46</v>
      </c>
      <c r="H206" t="s">
        <v>66</v>
      </c>
      <c r="K206" t="s">
        <v>38</v>
      </c>
      <c r="L206">
        <v>1</v>
      </c>
      <c r="M206">
        <v>2</v>
      </c>
      <c r="N206">
        <v>2</v>
      </c>
      <c r="O206" t="s">
        <v>67</v>
      </c>
      <c r="S206" t="s">
        <v>43</v>
      </c>
      <c r="T206">
        <v>2</v>
      </c>
      <c r="V206">
        <v>1</v>
      </c>
      <c r="W206" t="s">
        <v>138</v>
      </c>
      <c r="X206" t="s">
        <v>139</v>
      </c>
      <c r="AA206" t="s">
        <v>45</v>
      </c>
      <c r="AB206">
        <v>2</v>
      </c>
      <c r="AD206">
        <v>1</v>
      </c>
      <c r="AE206" t="s">
        <v>86</v>
      </c>
      <c r="AI206">
        <v>9</v>
      </c>
      <c r="AJ206">
        <v>35</v>
      </c>
      <c r="AK206">
        <v>120</v>
      </c>
      <c r="AL206">
        <v>2</v>
      </c>
    </row>
    <row r="207" spans="1:38" x14ac:dyDescent="0.4">
      <c r="A207" s="4" t="s">
        <v>384</v>
      </c>
      <c r="B207">
        <v>205</v>
      </c>
      <c r="C207" t="s">
        <v>43</v>
      </c>
      <c r="D207">
        <v>3</v>
      </c>
      <c r="F207">
        <v>1</v>
      </c>
      <c r="G207" t="s">
        <v>138</v>
      </c>
      <c r="K207" t="s">
        <v>63</v>
      </c>
      <c r="L207">
        <v>2</v>
      </c>
      <c r="N207">
        <v>1</v>
      </c>
      <c r="O207" t="s">
        <v>72</v>
      </c>
      <c r="S207" t="s">
        <v>33</v>
      </c>
      <c r="T207">
        <v>1</v>
      </c>
      <c r="V207">
        <v>1</v>
      </c>
      <c r="W207" t="s">
        <v>65</v>
      </c>
      <c r="X207" t="s">
        <v>133</v>
      </c>
      <c r="Y207" t="s">
        <v>134</v>
      </c>
      <c r="AA207" t="s">
        <v>38</v>
      </c>
      <c r="AB207">
        <v>1</v>
      </c>
      <c r="AC207">
        <v>1</v>
      </c>
      <c r="AD207">
        <v>2</v>
      </c>
      <c r="AE207" t="s">
        <v>67</v>
      </c>
      <c r="AF207" t="s">
        <v>96</v>
      </c>
      <c r="AI207">
        <v>7</v>
      </c>
      <c r="AJ207">
        <v>24</v>
      </c>
      <c r="AK207">
        <v>120</v>
      </c>
      <c r="AL207">
        <v>2</v>
      </c>
    </row>
    <row r="208" spans="1:38" x14ac:dyDescent="0.4">
      <c r="A208" s="4" t="s">
        <v>385</v>
      </c>
      <c r="B208">
        <v>206</v>
      </c>
      <c r="C208" t="s">
        <v>45</v>
      </c>
      <c r="D208">
        <v>2</v>
      </c>
      <c r="F208">
        <v>1</v>
      </c>
      <c r="G208" t="s">
        <v>47</v>
      </c>
      <c r="K208" t="s">
        <v>63</v>
      </c>
      <c r="L208">
        <v>1</v>
      </c>
      <c r="N208">
        <v>2</v>
      </c>
      <c r="O208" t="s">
        <v>103</v>
      </c>
      <c r="S208" t="s">
        <v>33</v>
      </c>
      <c r="T208">
        <v>2</v>
      </c>
      <c r="V208">
        <v>1</v>
      </c>
      <c r="W208" t="s">
        <v>46</v>
      </c>
      <c r="X208" t="s">
        <v>35</v>
      </c>
      <c r="AA208" t="s">
        <v>38</v>
      </c>
      <c r="AB208">
        <v>1</v>
      </c>
      <c r="AC208">
        <v>2</v>
      </c>
      <c r="AD208">
        <v>1</v>
      </c>
      <c r="AE208" t="s">
        <v>67</v>
      </c>
      <c r="AI208">
        <v>5</v>
      </c>
      <c r="AJ208">
        <v>27</v>
      </c>
      <c r="AK208">
        <v>120</v>
      </c>
      <c r="AL208">
        <v>2</v>
      </c>
    </row>
    <row r="209" spans="1:38" x14ac:dyDescent="0.4">
      <c r="A209" s="4" t="s">
        <v>386</v>
      </c>
      <c r="B209">
        <v>207</v>
      </c>
      <c r="C209" t="s">
        <v>63</v>
      </c>
      <c r="D209">
        <v>3</v>
      </c>
      <c r="F209">
        <v>2</v>
      </c>
      <c r="G209" t="s">
        <v>148</v>
      </c>
      <c r="H209" t="s">
        <v>149</v>
      </c>
      <c r="I209" t="s">
        <v>150</v>
      </c>
      <c r="J209" t="s">
        <v>152</v>
      </c>
      <c r="K209" t="s">
        <v>38</v>
      </c>
      <c r="L209">
        <v>1</v>
      </c>
      <c r="M209">
        <v>1</v>
      </c>
      <c r="N209">
        <v>1</v>
      </c>
      <c r="O209" t="s">
        <v>67</v>
      </c>
      <c r="S209" t="s">
        <v>43</v>
      </c>
      <c r="T209">
        <v>3</v>
      </c>
      <c r="V209">
        <v>1</v>
      </c>
      <c r="W209" t="s">
        <v>138</v>
      </c>
      <c r="X209" t="s">
        <v>139</v>
      </c>
      <c r="AA209" t="s">
        <v>45</v>
      </c>
      <c r="AB209">
        <v>1</v>
      </c>
      <c r="AD209">
        <v>1</v>
      </c>
      <c r="AE209" t="s">
        <v>47</v>
      </c>
      <c r="AF209" t="s">
        <v>144</v>
      </c>
      <c r="AG209" t="s">
        <v>145</v>
      </c>
      <c r="AI209">
        <v>11</v>
      </c>
      <c r="AJ209">
        <v>42</v>
      </c>
      <c r="AK209">
        <v>120</v>
      </c>
      <c r="AL209">
        <v>2</v>
      </c>
    </row>
    <row r="210" spans="1:38" x14ac:dyDescent="0.4">
      <c r="A210" s="4" t="s">
        <v>387</v>
      </c>
      <c r="B210">
        <v>208</v>
      </c>
      <c r="C210" t="s">
        <v>45</v>
      </c>
      <c r="D210">
        <v>3</v>
      </c>
      <c r="F210">
        <v>3</v>
      </c>
      <c r="G210" t="s">
        <v>86</v>
      </c>
      <c r="H210" t="s">
        <v>76</v>
      </c>
      <c r="I210" t="s">
        <v>145</v>
      </c>
      <c r="J210" t="s">
        <v>147</v>
      </c>
      <c r="K210" t="s">
        <v>38</v>
      </c>
      <c r="L210">
        <v>1</v>
      </c>
      <c r="M210">
        <v>1</v>
      </c>
      <c r="N210">
        <v>1</v>
      </c>
      <c r="O210" t="s">
        <v>67</v>
      </c>
      <c r="P210" t="s">
        <v>40</v>
      </c>
      <c r="Q210" t="s">
        <v>41</v>
      </c>
      <c r="S210" t="s">
        <v>43</v>
      </c>
      <c r="T210">
        <v>1</v>
      </c>
      <c r="V210">
        <v>1</v>
      </c>
      <c r="W210" t="s">
        <v>138</v>
      </c>
      <c r="X210" t="s">
        <v>139</v>
      </c>
      <c r="AA210" t="s">
        <v>63</v>
      </c>
      <c r="AB210">
        <v>3</v>
      </c>
      <c r="AD210">
        <v>3</v>
      </c>
      <c r="AE210" t="s">
        <v>72</v>
      </c>
      <c r="AF210" t="s">
        <v>95</v>
      </c>
      <c r="AI210">
        <v>15</v>
      </c>
      <c r="AJ210">
        <v>41</v>
      </c>
      <c r="AK210">
        <v>120</v>
      </c>
      <c r="AL210">
        <v>2</v>
      </c>
    </row>
    <row r="211" spans="1:38" x14ac:dyDescent="0.4">
      <c r="A211" s="4" t="s">
        <v>388</v>
      </c>
      <c r="B211">
        <v>209</v>
      </c>
      <c r="C211" t="s">
        <v>45</v>
      </c>
      <c r="D211">
        <v>3</v>
      </c>
      <c r="F211">
        <v>1</v>
      </c>
      <c r="G211" t="s">
        <v>143</v>
      </c>
      <c r="K211" t="s">
        <v>63</v>
      </c>
      <c r="L211">
        <v>1</v>
      </c>
      <c r="N211">
        <v>1</v>
      </c>
      <c r="O211" t="s">
        <v>148</v>
      </c>
      <c r="P211" t="s">
        <v>95</v>
      </c>
      <c r="S211" t="s">
        <v>43</v>
      </c>
      <c r="T211">
        <v>3</v>
      </c>
      <c r="V211">
        <v>1</v>
      </c>
      <c r="W211" t="s">
        <v>138</v>
      </c>
      <c r="X211" t="s">
        <v>74</v>
      </c>
      <c r="AA211" t="s">
        <v>38</v>
      </c>
      <c r="AB211">
        <v>1</v>
      </c>
      <c r="AC211">
        <v>3</v>
      </c>
      <c r="AD211">
        <v>1</v>
      </c>
      <c r="AE211" t="s">
        <v>155</v>
      </c>
      <c r="AI211">
        <v>8</v>
      </c>
      <c r="AJ211">
        <v>26</v>
      </c>
      <c r="AK211">
        <v>120</v>
      </c>
      <c r="AL211">
        <v>2</v>
      </c>
    </row>
  </sheetData>
  <phoneticPr fontId="3" type="noConversion"/>
  <conditionalFormatting sqref="B1:B1048576">
    <cfRule type="duplicateValues" dxfId="89" priority="1"/>
  </conditionalFormatting>
  <conditionalFormatting sqref="A2:B211">
    <cfRule type="duplicateValues" dxfId="88" priority="49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workbookViewId="0">
      <selection activeCell="C17" sqref="C17"/>
    </sheetView>
  </sheetViews>
  <sheetFormatPr defaultRowHeight="14.6" x14ac:dyDescent="0.4"/>
  <cols>
    <col min="1" max="1" width="19.3828125" bestFit="1" customWidth="1"/>
    <col min="2" max="2" width="8" bestFit="1" customWidth="1"/>
    <col min="3" max="3" width="7.3828125" bestFit="1" customWidth="1"/>
    <col min="4" max="4" width="18.3828125" style="3" bestFit="1" customWidth="1"/>
    <col min="5" max="5" width="15.53515625" style="3" bestFit="1" customWidth="1"/>
    <col min="7" max="7" width="7.69140625" bestFit="1" customWidth="1"/>
    <col min="8" max="8" width="9.69140625" bestFit="1" customWidth="1"/>
    <col min="9" max="9" width="12.84375" bestFit="1" customWidth="1"/>
  </cols>
  <sheetData>
    <row r="1" spans="1:9" x14ac:dyDescent="0.4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164</v>
      </c>
      <c r="H1" t="s">
        <v>171</v>
      </c>
      <c r="I1" t="s">
        <v>167</v>
      </c>
    </row>
    <row r="2" spans="1:9" x14ac:dyDescent="0.4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Row],[ability]])+COUNTIF(Table41[loser1-ability1],Table712162024[[#This Row],[ability]])+COUNTIF(Table41[loser2-ability1],Table712162024[[#This Row],[ability]])</f>
        <v>0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</f>
        <v>0</v>
      </c>
      <c r="D2" s="3">
        <f>IF(SUM(Table712162024[[#This Row],[takes]]) &gt; 0,Table712162024[[#This Row],[takes]]/SUM(Table712162024[takes]),0)</f>
        <v>0</v>
      </c>
      <c r="E2" s="3">
        <f>IF(Table712162024[[#This Row],[takes]]&gt;0,Table712162024[[#This Row],[wins]]/Table712162024[[#This Row],[takes]],0)</f>
        <v>0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Row],[level]])+COUNTIFS(Table41[loser1],"avatar",Table41[loser1-pw],Table4244454647[[#This Row],[level]])+COUNTIFS(Table41[loser2],"avatar",Table41[loser2-pw],Table4244454647[[#This Row],[level]])</f>
        <v>41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Row],[level]])+COUNTIFS(Table41[loser1],"avatar",Table41[loser1-cp],Table4244454647[[#This Row],[level]])+COUNTIFS(Table41[loser2],"avatar",Table41[loser2-cp],Table4244454647[[#This Row],[level]])</f>
        <v>68</v>
      </c>
    </row>
    <row r="3" spans="1:9" x14ac:dyDescent="0.4">
      <c r="A3" t="s">
        <v>138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Row],[ability]])+COUNTIF(Table41[loser1-ability1],Table712162024[[#This Row],[ability]])+COUNTIF(Table41[loser2-ability1],Table712162024[[#This Row],[ability]])</f>
        <v>100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</f>
        <v>43</v>
      </c>
      <c r="D3" s="3">
        <f>IF(SUM(Table712162024[[#This Row],[takes]]) &gt; 0,Table712162024[[#This Row],[takes]]/SUM(Table712162024[takes]),0)</f>
        <v>0.95238095238095233</v>
      </c>
      <c r="E3" s="3">
        <f>IF(Table712162024[[#This Row],[takes]]&gt;0,Table712162024[[#This Row],[wins]]/Table712162024[[#This Row],[takes]],0)</f>
        <v>0.43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Row],[level]])+COUNTIFS(Table41[loser1],"avatar",Table41[loser1-pw],Table4244454647[[#This Row],[level]])+COUNTIFS(Table41[loser2],"avatar",Table41[loser2-pw],Table4244454647[[#This Row],[level]])</f>
        <v>36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Row],[level]])+COUNTIFS(Table41[loser1],"avatar",Table41[loser1-cp],Table4244454647[[#This Row],[level]])+COUNTIFS(Table41[loser2],"avatar",Table41[loser2-cp],Table4244454647[[#This Row],[level]])</f>
        <v>13</v>
      </c>
    </row>
    <row r="4" spans="1:9" x14ac:dyDescent="0.4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Row],[ability]])+COUNTIF(Table41[loser1-ability1],Table712162024[[#This Row],[ability]])+COUNTIF(Table41[loser2-ability1],Table712162024[[#This Row],[ability]])</f>
        <v>5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</f>
        <v>1</v>
      </c>
      <c r="D4" s="3">
        <f>IF(SUM(Table712162024[[#This Row],[takes]]) &gt; 0,Table712162024[[#This Row],[takes]]/SUM(Table712162024[takes]),0)</f>
        <v>4.7619047619047616E-2</v>
      </c>
      <c r="E4" s="3">
        <f>IF(Table712162024[[#This Row],[takes]]&gt;0,Table712162024[[#This Row],[wins]]/Table712162024[[#This Row],[takes]],0)</f>
        <v>0.2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Row],[level]])+COUNTIFS(Table41[loser1],"avatar",Table41[loser1-pw],Table4244454647[[#This Row],[level]])+COUNTIFS(Table41[loser2],"avatar",Table41[loser2-pw],Table4244454647[[#This Row],[level]])</f>
        <v>28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Row],[level]])+COUNTIFS(Table41[loser1],"avatar",Table41[loser1-cp],Table4244454647[[#This Row],[level]])+COUNTIFS(Table41[loser2],"avatar",Table41[loser2-cp],Table4244454647[[#This Row],[level]])</f>
        <v>24</v>
      </c>
    </row>
    <row r="6" spans="1:9" x14ac:dyDescent="0.4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4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Row],[ability]])+COUNTIF(Table41[loser1-ability2],Table813172125[[#This Row],[ability]])+COUNTIF(Table41[loser2-ability2],Table813172125[[#This Row],[ability]])</f>
        <v>21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</f>
        <v>13</v>
      </c>
      <c r="D7" s="16">
        <f>IF(SUM(Table813172125[[#This Row],[takes]]) &gt; 0,Table813172125[[#This Row],[takes]]/SUM(Table813172125[takes]),0)</f>
        <v>0.25</v>
      </c>
      <c r="E7" s="16">
        <f>IF(Table813172125[[#This Row],[takes]]&gt;0,Table813172125[[#This Row],[wins]]/Table813172125[[#This Row],[takes]],0)</f>
        <v>0.61904761904761907</v>
      </c>
    </row>
    <row r="8" spans="1:9" x14ac:dyDescent="0.4">
      <c r="A8" t="s">
        <v>139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Row],[ability]])+COUNTIF(Table41[loser1-ability2],Table813172125[[#This Row],[ability]])+COUNTIF(Table41[loser2-ability2],Table813172125[[#This Row],[ability]])</f>
        <v>34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</f>
        <v>12</v>
      </c>
      <c r="D8" s="3">
        <f>IF(SUM(Table813172125[[#This Row],[takes]]) &gt; 0,Table813172125[[#This Row],[takes]]/SUM(Table813172125[takes]),0)</f>
        <v>0.40476190476190477</v>
      </c>
      <c r="E8" s="3">
        <f>IF(Table813172125[[#This Row],[takes]]&gt;0,Table813172125[[#This Row],[wins]]/Table813172125[[#This Row],[takes]],0)</f>
        <v>0.35294117647058826</v>
      </c>
    </row>
    <row r="9" spans="1:9" x14ac:dyDescent="0.4">
      <c r="A9" s="14" t="s">
        <v>99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Row],[ability]])+COUNTIF(Table41[loser1-ability2],Table813172125[[#This Row],[ability]])+COUNTIF(Table41[loser2-ability2],Table813172125[[#This Row],[ability]])</f>
        <v>29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</f>
        <v>15</v>
      </c>
      <c r="D9" s="17">
        <f>IF(SUM(Table813172125[[#This Row],[takes]]) &gt; 0,Table813172125[[#This Row],[takes]]/SUM(Table813172125[takes]),0)</f>
        <v>0.34523809523809523</v>
      </c>
      <c r="E9" s="17">
        <f>IF(Table813172125[[#This Row],[takes]]&gt;0,Table813172125[[#This Row],[wins]]/Table813172125[[#This Row],[takes]],0)</f>
        <v>0.51724137931034486</v>
      </c>
    </row>
    <row r="11" spans="1:9" x14ac:dyDescent="0.4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4">
      <c r="A12" s="1" t="s">
        <v>140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Row],[ability]])+COUNTIF(Table41[loser1-ability3],Table914182226[[#This Row],[ability]])+COUNTIF(Table41[loser2-ability3],Table914182226[[#This Row],[ability]])</f>
        <v>19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</f>
        <v>11</v>
      </c>
      <c r="D12" s="18">
        <f>IF(SUM(Table914182226[[#This Row],[takes]]) &gt; 0,Table914182226[[#This Row],[takes]]/SUM(Table914182226[takes]),0)</f>
        <v>0.44186046511627908</v>
      </c>
      <c r="E12" s="18">
        <f>IF(Table914182226[[#This Row],[takes]]&gt;0,Table914182226[[#This Row],[wins]]/Table914182226[[#This Row],[takes]],0)</f>
        <v>0.57894736842105265</v>
      </c>
    </row>
    <row r="13" spans="1:9" x14ac:dyDescent="0.4">
      <c r="A13" s="2" t="s">
        <v>100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Row],[ability]])+COUNTIF(Table41[loser1-ability3],Table914182226[[#This Row],[ability]])+COUNTIF(Table41[loser2-ability3],Table914182226[[#This Row],[ability]])</f>
        <v>5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</f>
        <v>2</v>
      </c>
      <c r="D13" s="16">
        <f>IF(SUM(Table914182226[[#This Row],[takes]]) &gt; 0,Table914182226[[#This Row],[takes]]/SUM(Table914182226[takes]),0)</f>
        <v>0.11627906976744186</v>
      </c>
      <c r="E13" s="16">
        <f>IF(Table914182226[[#This Row],[takes]]&gt;0,Table914182226[[#This Row],[wins]]/Table914182226[[#This Row],[takes]],0)</f>
        <v>0.4</v>
      </c>
    </row>
    <row r="14" spans="1:9" x14ac:dyDescent="0.4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Row],[ability]])+COUNTIF(Table41[loser1-ability3],Table914182226[[#This Row],[ability]])+COUNTIF(Table41[loser2-ability3],Table914182226[[#This Row],[ability]])</f>
        <v>19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</f>
        <v>7</v>
      </c>
      <c r="D14" s="19">
        <f>IF(SUM(Table914182226[[#This Row],[takes]]) &gt; 0,Table914182226[[#This Row],[takes]]/SUM(Table914182226[takes]),0)</f>
        <v>0.44186046511627908</v>
      </c>
      <c r="E14" s="19">
        <f>IF(Table914182226[[#This Row],[takes]]&gt;0,Table914182226[[#This Row],[wins]]/Table914182226[[#This Row],[takes]],0)</f>
        <v>0.36842105263157893</v>
      </c>
    </row>
    <row r="16" spans="1:9" x14ac:dyDescent="0.4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4">
      <c r="A17" s="2" t="s">
        <v>141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Row],[ability]])+COUNTIF(Table41[loser1-ability4],Table1015192327[[#This Row],[ability]])+COUNTIF(Table41[loser2-ability4],Table1015192327[[#This Row],[ability]])</f>
        <v>9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</f>
        <v>4</v>
      </c>
      <c r="D17" s="16">
        <f>IF(SUM(Table1015192327[[#This Row],[takes]]) &gt; 0,Table1015192327[[#This Row],[takes]]/SUM(Table1015192327[takes]),0)</f>
        <v>0.5625</v>
      </c>
      <c r="E17" s="16">
        <f>IF(Table1015192327[[#This Row],[takes]]&gt;0,Table1015192327[[#This Row],[wins]]/Table1015192327[[#This Row],[takes]],0)</f>
        <v>0.44444444444444442</v>
      </c>
    </row>
    <row r="18" spans="1:5" x14ac:dyDescent="0.4">
      <c r="A18" s="2" t="s">
        <v>101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Row],[ability]])+COUNTIF(Table41[loser1-ability4],Table1015192327[[#This Row],[ability]])+COUNTIF(Table41[loser2-ability4],Table1015192327[[#This Row],[ability]])</f>
        <v>3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</f>
        <v>1</v>
      </c>
      <c r="D18" s="16">
        <f>IF(SUM(Table1015192327[[#This Row],[takes]]) &gt; 0,Table1015192327[[#This Row],[takes]]/SUM(Table1015192327[takes]),0)</f>
        <v>0.1875</v>
      </c>
      <c r="E18" s="16">
        <f>IF(Table1015192327[[#This Row],[takes]]&gt;0,Table1015192327[[#This Row],[wins]]/Table1015192327[[#This Row],[takes]],0)</f>
        <v>0.33333333333333331</v>
      </c>
    </row>
    <row r="19" spans="1:5" x14ac:dyDescent="0.4">
      <c r="A19" s="14" t="s">
        <v>142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Row],[ability]])+COUNTIF(Table41[loser1-ability4],Table1015192327[[#This Row],[ability]])+COUNTIF(Table41[loser2-ability4],Table1015192327[[#This Row],[ability]])</f>
        <v>4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</f>
        <v>2</v>
      </c>
      <c r="D19" s="17">
        <f>IF(SUM(Table1015192327[[#This Row],[takes]]) &gt; 0,Table1015192327[[#This Row],[takes]]/SUM(Table1015192327[takes]),0)</f>
        <v>0.25</v>
      </c>
      <c r="E19" s="17">
        <f>IF(Table1015192327[[#This Row],[takes]]&gt;0,Table1015192327[[#This Row],[wins]]/Table1015192327[[#This Row],[takes]],0)</f>
        <v>0.5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C17" sqref="C17"/>
    </sheetView>
  </sheetViews>
  <sheetFormatPr defaultRowHeight="14.6" x14ac:dyDescent="0.4"/>
  <cols>
    <col min="1" max="1" width="18.84375" bestFit="1" customWidth="1"/>
    <col min="2" max="2" width="8" bestFit="1" customWidth="1"/>
    <col min="3" max="3" width="7.3828125" bestFit="1" customWidth="1"/>
    <col min="4" max="4" width="18.3828125" style="3" bestFit="1" customWidth="1"/>
    <col min="5" max="5" width="15.53515625" style="3" bestFit="1" customWidth="1"/>
    <col min="7" max="7" width="7.69140625" bestFit="1" customWidth="1"/>
    <col min="8" max="8" width="7.15234375" bestFit="1" customWidth="1"/>
    <col min="9" max="9" width="12.84375" bestFit="1" customWidth="1"/>
  </cols>
  <sheetData>
    <row r="1" spans="1:9" x14ac:dyDescent="0.4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164</v>
      </c>
      <c r="H1" t="s">
        <v>172</v>
      </c>
      <c r="I1" t="s">
        <v>167</v>
      </c>
    </row>
    <row r="2" spans="1:9" x14ac:dyDescent="0.4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Row],[ability]])+COUNTIF(Table41[loser1-ability1],Table71216202428[[#This Row],[ability]])+COUNTIF(Table41[loser2-ability1],Table71216202428[[#This Row],[ability]])</f>
        <v>46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</f>
        <v>26</v>
      </c>
      <c r="D2" s="3">
        <f>IF(SUM(Table71216202428[[#This Row],[takes]]) &gt; 0,Table71216202428[[#This Row],[takes]]/SUM(Table71216202428[takes]),0)</f>
        <v>0.43809523809523809</v>
      </c>
      <c r="E2" s="3">
        <f>IF(Table71216202428[[#This Row],[takes]]&gt;0,Table71216202428[[#This Row],[wins]]/Table71216202428[[#This Row],[takes]],0)</f>
        <v>0.56521739130434778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Row],[level]])+COUNTIFS(Table41[loser1],"shadow",Table41[loser1-pw],Table424445464748[[#This Row],[level]])+COUNTIFS(Table41[loser2],"shadow",Table41[loser2-pw],Table424445464748[[#This Row],[level]])</f>
        <v>6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Row],[level]])+COUNTIFS(Table41[loser1],"shadow",Table41[loser1-cp],Table424445464748[[#This Row],[level]])+COUNTIFS(Table41[loser2],"shadow",Table41[loser2-cp],Table424445464748[[#This Row],[level]])</f>
        <v>78</v>
      </c>
    </row>
    <row r="3" spans="1:9" x14ac:dyDescent="0.4">
      <c r="A3" t="s">
        <v>86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Row],[ability]])+COUNTIF(Table41[loser1-ability1],Table71216202428[[#This Row],[ability]])+COUNTIF(Table41[loser2-ability1],Table71216202428[[#This Row],[ability]])</f>
        <v>51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</f>
        <v>21</v>
      </c>
      <c r="D3" s="3">
        <f>IF(SUM(Table71216202428[[#This Row],[takes]]) &gt; 0,Table71216202428[[#This Row],[takes]]/SUM(Table71216202428[takes]),0)</f>
        <v>0.48571428571428571</v>
      </c>
      <c r="E3" s="3">
        <f>IF(Table71216202428[[#This Row],[takes]]&gt;0,Table71216202428[[#This Row],[wins]]/Table71216202428[[#This Row],[takes]],0)</f>
        <v>0.41176470588235292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Row],[level]])+COUNTIFS(Table41[loser1],"shadow",Table41[loser1-pw],Table424445464748[[#This Row],[level]])+COUNTIFS(Table41[loser2],"shadow",Table41[loser2-pw],Table424445464748[[#This Row],[level]])</f>
        <v>40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Row],[level]])+COUNTIFS(Table41[loser1],"shadow",Table41[loser1-cp],Table424445464748[[#This Row],[level]])+COUNTIFS(Table41[loser2],"shadow",Table41[loser2-cp],Table424445464748[[#This Row],[level]])</f>
        <v>15</v>
      </c>
    </row>
    <row r="4" spans="1:9" x14ac:dyDescent="0.4">
      <c r="A4" t="s">
        <v>143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Row],[ability]])+COUNTIF(Table41[loser1-ability1],Table71216202428[[#This Row],[ability]])+COUNTIF(Table41[loser2-ability1],Table71216202428[[#This Row],[ability]])</f>
        <v>8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</f>
        <v>5</v>
      </c>
      <c r="D4" s="3">
        <f>IF(SUM(Table71216202428[[#This Row],[takes]]) &gt; 0,Table71216202428[[#This Row],[takes]]/SUM(Table71216202428[takes]),0)</f>
        <v>7.6190476190476197E-2</v>
      </c>
      <c r="E4" s="3">
        <f>IF(Table71216202428[[#This Row],[takes]]&gt;0,Table71216202428[[#This Row],[wins]]/Table71216202428[[#This Row],[takes]],0)</f>
        <v>0.625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Row],[level]])+COUNTIFS(Table41[loser1],"shadow",Table41[loser1-pw],Table424445464748[[#This Row],[level]])+COUNTIFS(Table41[loser2],"shadow",Table41[loser2-pw],Table424445464748[[#This Row],[level]])</f>
        <v>59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Row],[level]])+COUNTIFS(Table41[loser1],"shadow",Table41[loser1-cp],Table424445464748[[#This Row],[level]])+COUNTIFS(Table41[loser2],"shadow",Table41[loser2-cp],Table424445464748[[#This Row],[level]])</f>
        <v>12</v>
      </c>
    </row>
    <row r="6" spans="1:9" x14ac:dyDescent="0.4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4">
      <c r="A7" s="2" t="s">
        <v>144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Row],[ability]])+COUNTIF(Table41[loser1-ability2],Table81317212529[[#This Row],[ability]])+COUNTIF(Table41[loser2-ability2],Table81317212529[[#This Row],[ability]])</f>
        <v>13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</f>
        <v>6</v>
      </c>
      <c r="D7" s="16">
        <f>IF(SUM(Table81317212529[[#This Row],[takes]]) &gt; 0,Table81317212529[[#This Row],[takes]]/SUM(Table81317212529[takes]),0)</f>
        <v>0.34210526315789475</v>
      </c>
      <c r="E7" s="16">
        <f>IF(Table81317212529[[#This Row],[takes]]&gt;0,Table81317212529[[#This Row],[wins]]/Table81317212529[[#This Row],[takes]],0)</f>
        <v>0.46153846153846156</v>
      </c>
    </row>
    <row r="8" spans="1:9" x14ac:dyDescent="0.4">
      <c r="A8" t="s">
        <v>92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Row],[ability]])+COUNTIF(Table41[loser1-ability2],Table81317212529[[#This Row],[ability]])+COUNTIF(Table41[loser2-ability2],Table81317212529[[#This Row],[ability]])</f>
        <v>5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</f>
        <v>2</v>
      </c>
      <c r="D8" s="3">
        <f>IF(SUM(Table81317212529[[#This Row],[takes]]) &gt; 0,Table81317212529[[#This Row],[takes]]/SUM(Table81317212529[takes]),0)</f>
        <v>0.13157894736842105</v>
      </c>
      <c r="E8" s="3">
        <f>IF(Table81317212529[[#This Row],[takes]]&gt;0,Table81317212529[[#This Row],[wins]]/Table81317212529[[#This Row],[takes]],0)</f>
        <v>0.4</v>
      </c>
    </row>
    <row r="9" spans="1:9" x14ac:dyDescent="0.4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Row],[ability]])+COUNTIF(Table41[loser1-ability2],Table81317212529[[#This Row],[ability]])+COUNTIF(Table41[loser2-ability2],Table81317212529[[#This Row],[ability]])</f>
        <v>20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</f>
        <v>8</v>
      </c>
      <c r="D9" s="17">
        <f>IF(SUM(Table81317212529[[#This Row],[takes]]) &gt; 0,Table81317212529[[#This Row],[takes]]/SUM(Table81317212529[takes]),0)</f>
        <v>0.52631578947368418</v>
      </c>
      <c r="E9" s="17">
        <f>IF(Table81317212529[[#This Row],[takes]]&gt;0,Table81317212529[[#This Row],[wins]]/Table81317212529[[#This Row],[takes]],0)</f>
        <v>0.4</v>
      </c>
    </row>
    <row r="11" spans="1:9" x14ac:dyDescent="0.4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4">
      <c r="A12" s="1" t="s">
        <v>102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Row],[ability]])+COUNTIF(Table41[loser1-ability3],Table91418222630[[#This Row],[ability]])+COUNTIF(Table41[loser2-ability3],Table91418222630[[#This Row],[ability]])</f>
        <v>4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</f>
        <v>2</v>
      </c>
      <c r="D12" s="18">
        <f>IF(SUM(Table91418222630[[#This Row],[takes]]) &gt; 0,Table91418222630[[#This Row],[takes]]/SUM(Table91418222630[takes]),0)</f>
        <v>0.16</v>
      </c>
      <c r="E12" s="18">
        <f>IF(Table91418222630[[#This Row],[takes]]&gt;0,Table91418222630[[#This Row],[wins]]/Table91418222630[[#This Row],[takes]],0)</f>
        <v>0.5</v>
      </c>
    </row>
    <row r="13" spans="1:9" x14ac:dyDescent="0.4">
      <c r="A13" s="2" t="s">
        <v>145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Row],[ability]])+COUNTIF(Table41[loser1-ability3],Table91418222630[[#This Row],[ability]])+COUNTIF(Table41[loser2-ability3],Table91418222630[[#This Row],[ability]])</f>
        <v>7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</f>
        <v>4</v>
      </c>
      <c r="D13" s="16">
        <f>IF(SUM(Table91418222630[[#This Row],[takes]]) &gt; 0,Table91418222630[[#This Row],[takes]]/SUM(Table91418222630[takes]),0)</f>
        <v>0.28000000000000003</v>
      </c>
      <c r="E13" s="16">
        <f>IF(Table91418222630[[#This Row],[takes]]&gt;0,Table91418222630[[#This Row],[wins]]/Table91418222630[[#This Row],[takes]],0)</f>
        <v>0.5714285714285714</v>
      </c>
    </row>
    <row r="14" spans="1:9" x14ac:dyDescent="0.4">
      <c r="A14" s="15" t="s">
        <v>93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Row],[ability]])+COUNTIF(Table41[loser1-ability3],Table91418222630[[#This Row],[ability]])+COUNTIF(Table41[loser2-ability3],Table91418222630[[#This Row],[ability]])</f>
        <v>14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</f>
        <v>5</v>
      </c>
      <c r="D14" s="19">
        <f>IF(SUM(Table91418222630[[#This Row],[takes]]) &gt; 0,Table91418222630[[#This Row],[takes]]/SUM(Table91418222630[takes]),0)</f>
        <v>0.56000000000000005</v>
      </c>
      <c r="E14" s="19">
        <f>IF(Table91418222630[[#This Row],[takes]]&gt;0,Table91418222630[[#This Row],[wins]]/Table91418222630[[#This Row],[takes]],0)</f>
        <v>0.35714285714285715</v>
      </c>
    </row>
    <row r="16" spans="1:9" x14ac:dyDescent="0.4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4">
      <c r="A17" s="2" t="s">
        <v>146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Row],[ability]])+COUNTIF(Table41[loser1-ability4],Table101519232731[[#This Row],[ability]])+COUNTIF(Table41[loser2-ability4],Table101519232731[[#This Row],[ability]])</f>
        <v>2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</f>
        <v>1</v>
      </c>
      <c r="D17" s="16">
        <f>IF(SUM(Table101519232731[[#This Row],[takes]]) &gt; 0,Table101519232731[[#This Row],[takes]]/SUM(Table101519232731[takes]),0)</f>
        <v>0.18181818181818182</v>
      </c>
      <c r="E17" s="16">
        <f>IF(Table101519232731[[#This Row],[takes]]&gt;0,Table101519232731[[#This Row],[wins]]/Table101519232731[[#This Row],[takes]],0)</f>
        <v>0.5</v>
      </c>
    </row>
    <row r="18" spans="1:5" x14ac:dyDescent="0.4">
      <c r="A18" s="2" t="s">
        <v>147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Row],[ability]])+COUNTIF(Table41[loser1-ability4],Table101519232731[[#This Row],[ability]])+COUNTIF(Table41[loser2-ability4],Table101519232731[[#This Row],[ability]])</f>
        <v>6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</f>
        <v>1</v>
      </c>
      <c r="D18" s="16">
        <f>IF(SUM(Table101519232731[[#This Row],[takes]]) &gt; 0,Table101519232731[[#This Row],[takes]]/SUM(Table101519232731[takes]),0)</f>
        <v>0.54545454545454541</v>
      </c>
      <c r="E18" s="16">
        <f>IF(Table101519232731[[#This Row],[takes]]&gt;0,Table101519232731[[#This Row],[wins]]/Table101519232731[[#This Row],[takes]],0)</f>
        <v>0.16666666666666666</v>
      </c>
    </row>
    <row r="19" spans="1:5" x14ac:dyDescent="0.4">
      <c r="A19" s="14" t="s">
        <v>94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Row],[ability]])+COUNTIF(Table41[loser1-ability4],Table101519232731[[#This Row],[ability]])+COUNTIF(Table41[loser2-ability4],Table101519232731[[#This Row],[ability]])</f>
        <v>3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</f>
        <v>1</v>
      </c>
      <c r="D19" s="17">
        <f>IF(SUM(Table101519232731[[#This Row],[takes]]) &gt; 0,Table101519232731[[#This Row],[takes]]/SUM(Table101519232731[takes]),0)</f>
        <v>0.27272727272727271</v>
      </c>
      <c r="E19" s="17">
        <f>IF(Table101519232731[[#This Row],[takes]]&gt;0,Table101519232731[[#This Row],[wins]]/Table101519232731[[#This Row],[takes]],0)</f>
        <v>0.33333333333333331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H2" sqref="H2"/>
    </sheetView>
  </sheetViews>
  <sheetFormatPr defaultRowHeight="14.6" x14ac:dyDescent="0.4"/>
  <cols>
    <col min="1" max="1" width="19.84375" bestFit="1" customWidth="1"/>
    <col min="2" max="2" width="8" bestFit="1" customWidth="1"/>
    <col min="3" max="3" width="7.3828125" bestFit="1" customWidth="1"/>
    <col min="4" max="4" width="18.3828125" style="3" bestFit="1" customWidth="1"/>
    <col min="5" max="5" width="15.53515625" style="3" bestFit="1" customWidth="1"/>
    <col min="7" max="7" width="7.69140625" bestFit="1" customWidth="1"/>
    <col min="8" max="8" width="10.69140625" bestFit="1" customWidth="1"/>
    <col min="9" max="9" width="12.84375" bestFit="1" customWidth="1"/>
  </cols>
  <sheetData>
    <row r="1" spans="1:9" x14ac:dyDescent="0.4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164</v>
      </c>
      <c r="H1" t="s">
        <v>173</v>
      </c>
      <c r="I1" t="s">
        <v>167</v>
      </c>
    </row>
    <row r="2" spans="1:9" x14ac:dyDescent="0.4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Row],[ability]])+COUNTIF(Table41[loser1-ability1],Table7121620242832[[#This Row],[ability]])+COUNTIF(Table41[loser2-ability1],Table7121620242832[[#This Row],[ability]])</f>
        <v>20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</f>
        <v>12</v>
      </c>
      <c r="D2" s="3">
        <f>IF(SUM(Table7121620242832[[#This Row],[takes]]) &gt; 0,Table7121620242832[[#This Row],[takes]]/SUM(Table7121620242832[takes]),0)</f>
        <v>0.19047619047619047</v>
      </c>
      <c r="E2" s="3">
        <f>IF(Table7121620242832[[#This Row],[takes]]&gt;0,Table7121620242832[[#This Row],[wins]]/Table7121620242832[[#This Row],[takes]],0)</f>
        <v>0.6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Row],[level]])+COUNTIFS(Table41[loser1],"lightbringer",Table41[loser1-pw],Table42444546474849[[#This Row],[level]])+COUNTIFS(Table41[loser2],"lightbringer",Table41[loser2-pw],Table42444546474849[[#This Row],[level]])</f>
        <v>43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Row],[level]])+COUNTIFS(Table41[loser1],"lightbringer",Table41[loser1-cp],Table42444546474849[[#This Row],[level]])+COUNTIFS(Table41[loser2],"lightbringer",Table41[loser2-cp],Table42444546474849[[#This Row],[level]])</f>
        <v>53</v>
      </c>
    </row>
    <row r="3" spans="1:9" x14ac:dyDescent="0.4">
      <c r="A3" t="s">
        <v>148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Row],[ability]])+COUNTIF(Table41[loser1-ability1],Table7121620242832[[#This Row],[ability]])+COUNTIF(Table41[loser2-ability1],Table7121620242832[[#This Row],[ability]])</f>
        <v>19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</f>
        <v>14</v>
      </c>
      <c r="D3" s="3">
        <f>IF(SUM(Table7121620242832[[#This Row],[takes]]) &gt; 0,Table7121620242832[[#This Row],[takes]]/SUM(Table7121620242832[takes]),0)</f>
        <v>0.18095238095238095</v>
      </c>
      <c r="E3" s="3">
        <f>IF(Table7121620242832[[#This Row],[takes]]&gt;0,Table7121620242832[[#This Row],[wins]]/Table7121620242832[[#This Row],[takes]],0)</f>
        <v>0.73684210526315785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Row],[level]])+COUNTIFS(Table41[loser1],"lightbringer",Table41[loser1-pw],Table42444546474849[[#This Row],[level]])+COUNTIFS(Table41[loser2],"lightbringer",Table41[loser2-pw],Table42444546474849[[#This Row],[level]])</f>
        <v>37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Row],[level]])+COUNTIFS(Table41[loser1],"lightbringer",Table41[loser1-cp],Table42444546474849[[#This Row],[level]])+COUNTIFS(Table41[loser2],"lightbringer",Table41[loser2-cp],Table42444546474849[[#This Row],[level]])</f>
        <v>34</v>
      </c>
    </row>
    <row r="4" spans="1:9" x14ac:dyDescent="0.4">
      <c r="A4" t="s">
        <v>103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Row],[ability]])+COUNTIF(Table41[loser1-ability1],Table7121620242832[[#This Row],[ability]])+COUNTIF(Table41[loser2-ability1],Table7121620242832[[#This Row],[ability]])</f>
        <v>66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</f>
        <v>27</v>
      </c>
      <c r="D4" s="3">
        <f>IF(SUM(Table7121620242832[[#This Row],[takes]]) &gt; 0,Table7121620242832[[#This Row],[takes]]/SUM(Table7121620242832[takes]),0)</f>
        <v>0.62857142857142856</v>
      </c>
      <c r="E4" s="3">
        <f>IF(Table7121620242832[[#This Row],[takes]]&gt;0,Table7121620242832[[#This Row],[wins]]/Table7121620242832[[#This Row],[takes]],0)</f>
        <v>0.40909090909090912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Row],[level]])+COUNTIFS(Table41[loser1],"lightbringer",Table41[loser1-pw],Table42444546474849[[#This Row],[level]])+COUNTIFS(Table41[loser2],"lightbringer",Table41[loser2-pw],Table42444546474849[[#This Row],[level]])</f>
        <v>25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Row],[level]])+COUNTIFS(Table41[loser1],"lightbringer",Table41[loser1-cp],Table42444546474849[[#This Row],[level]])+COUNTIFS(Table41[loser2],"lightbringer",Table41[loser2-cp],Table42444546474849[[#This Row],[level]])</f>
        <v>18</v>
      </c>
    </row>
    <row r="6" spans="1:9" x14ac:dyDescent="0.4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4">
      <c r="A7" s="2" t="s">
        <v>95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Row],[ability]])+COUNTIF(Table41[loser1-ability2],Table8131721252933[[#This Row],[ability]])+COUNTIF(Table41[loser2-ability2],Table8131721252933[[#This Row],[ability]])</f>
        <v>24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</f>
        <v>16</v>
      </c>
      <c r="D7" s="16">
        <f>IF(SUM(Table8131721252933[[#This Row],[takes]]) &gt; 0,Table8131721252933[[#This Row],[takes]]/SUM(Table8131721252933[takes]),0)</f>
        <v>0.45283018867924529</v>
      </c>
      <c r="E7" s="16">
        <f>IF(Table8131721252933[[#This Row],[takes]]&gt;0,Table8131721252933[[#This Row],[wins]]/Table8131721252933[[#This Row],[takes]],0)</f>
        <v>0.66666666666666663</v>
      </c>
    </row>
    <row r="8" spans="1:9" x14ac:dyDescent="0.4">
      <c r="A8" t="s">
        <v>149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Row],[ability]])+COUNTIF(Table41[loser1-ability2],Table8131721252933[[#This Row],[ability]])+COUNTIF(Table41[loser2-ability2],Table8131721252933[[#This Row],[ability]])</f>
        <v>25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</f>
        <v>10</v>
      </c>
      <c r="D8" s="3">
        <f>IF(SUM(Table8131721252933[[#This Row],[takes]]) &gt; 0,Table8131721252933[[#This Row],[takes]]/SUM(Table8131721252933[takes]),0)</f>
        <v>0.47169811320754718</v>
      </c>
      <c r="E8" s="3">
        <f>IF(Table8131721252933[[#This Row],[takes]]&gt;0,Table8131721252933[[#This Row],[wins]]/Table8131721252933[[#This Row],[takes]],0)</f>
        <v>0.4</v>
      </c>
    </row>
    <row r="9" spans="1:9" x14ac:dyDescent="0.4">
      <c r="A9" s="14" t="s">
        <v>91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Row],[ability]])+COUNTIF(Table41[loser1-ability2],Table8131721252933[[#This Row],[ability]])+COUNTIF(Table41[loser2-ability2],Table8131721252933[[#This Row],[ability]])</f>
        <v>4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</f>
        <v>3</v>
      </c>
      <c r="D9" s="17">
        <f>IF(SUM(Table8131721252933[[#This Row],[takes]]) &gt; 0,Table8131721252933[[#This Row],[takes]]/SUM(Table8131721252933[takes]),0)</f>
        <v>7.5471698113207544E-2</v>
      </c>
      <c r="E9" s="17">
        <f>IF(Table8131721252933[[#This Row],[takes]]&gt;0,Table8131721252933[[#This Row],[wins]]/Table8131721252933[[#This Row],[takes]],0)</f>
        <v>0.75</v>
      </c>
    </row>
    <row r="11" spans="1:9" x14ac:dyDescent="0.4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4">
      <c r="A12" s="1" t="s">
        <v>104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Row],[ability]])+COUNTIF(Table41[loser1-ability3],Table9141822263034[[#This Row],[ability]])+COUNTIF(Table41[loser2-ability3],Table9141822263034[[#This Row],[ability]])</f>
        <v>7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</f>
        <v>6</v>
      </c>
      <c r="D12" s="18">
        <f>IF(SUM(Table9141822263034[[#This Row],[takes]]) &gt; 0,Table9141822263034[[#This Row],[takes]]/SUM(Table9141822263034[takes]),0)</f>
        <v>0.29166666666666669</v>
      </c>
      <c r="E12" s="18">
        <f>IF(Table9141822263034[[#This Row],[takes]]&gt;0,Table9141822263034[[#This Row],[wins]]/Table9141822263034[[#This Row],[takes]],0)</f>
        <v>0.8571428571428571</v>
      </c>
    </row>
    <row r="13" spans="1:9" x14ac:dyDescent="0.4">
      <c r="A13" s="2" t="s">
        <v>150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Row],[ability]])+COUNTIF(Table41[loser1-ability3],Table9141822263034[[#This Row],[ability]])+COUNTIF(Table41[loser2-ability3],Table9141822263034[[#This Row],[ability]])</f>
        <v>7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</f>
        <v>3</v>
      </c>
      <c r="D13" s="16">
        <f>IF(SUM(Table9141822263034[[#This Row],[takes]]) &gt; 0,Table9141822263034[[#This Row],[takes]]/SUM(Table9141822263034[takes]),0)</f>
        <v>0.29166666666666669</v>
      </c>
      <c r="E13" s="16">
        <f>IF(Table9141822263034[[#This Row],[takes]]&gt;0,Table9141822263034[[#This Row],[wins]]/Table9141822263034[[#This Row],[takes]],0)</f>
        <v>0.42857142857142855</v>
      </c>
    </row>
    <row r="14" spans="1:9" x14ac:dyDescent="0.4">
      <c r="A14" s="15" t="s">
        <v>151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Row],[ability]])+COUNTIF(Table41[loser1-ability3],Table9141822263034[[#This Row],[ability]])+COUNTIF(Table41[loser2-ability3],Table9141822263034[[#This Row],[ability]])</f>
        <v>10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</f>
        <v>5</v>
      </c>
      <c r="D14" s="19">
        <f>IF(SUM(Table9141822263034[[#This Row],[takes]]) &gt; 0,Table9141822263034[[#This Row],[takes]]/SUM(Table9141822263034[takes]),0)</f>
        <v>0.41666666666666669</v>
      </c>
      <c r="E14" s="19">
        <f>IF(Table9141822263034[[#This Row],[takes]]&gt;0,Table9141822263034[[#This Row],[wins]]/Table9141822263034[[#This Row],[takes]],0)</f>
        <v>0.5</v>
      </c>
    </row>
    <row r="16" spans="1:9" x14ac:dyDescent="0.4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4">
      <c r="A17" s="2" t="s">
        <v>152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Row],[ability]])+COUNTIF(Table41[loser1-ability4],Table10151923273135[[#This Row],[ability]])+COUNTIF(Table41[loser2-ability4],Table10151923273135[[#This Row],[ability]])</f>
        <v>3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</f>
        <v>2</v>
      </c>
      <c r="D17" s="16">
        <f>IF(SUM(Table10151923273135[[#This Row],[takes]]) &gt; 0,Table10151923273135[[#This Row],[takes]]/SUM(Table10151923273135[takes]),0)</f>
        <v>0.3</v>
      </c>
      <c r="E17" s="16">
        <f>IF(Table10151923273135[[#This Row],[takes]]&gt;0,Table10151923273135[[#This Row],[wins]]/Table10151923273135[[#This Row],[takes]],0)</f>
        <v>0.66666666666666663</v>
      </c>
    </row>
    <row r="18" spans="1:5" x14ac:dyDescent="0.4">
      <c r="A18" s="2" t="s">
        <v>153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Row],[ability]])+COUNTIF(Table41[loser1-ability4],Table10151923273135[[#This Row],[ability]])+COUNTIF(Table41[loser2-ability4],Table10151923273135[[#This Row],[ability]])</f>
        <v>5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</f>
        <v>4</v>
      </c>
      <c r="D18" s="16">
        <f>IF(SUM(Table10151923273135[[#This Row],[takes]]) &gt; 0,Table10151923273135[[#This Row],[takes]]/SUM(Table10151923273135[takes]),0)</f>
        <v>0.5</v>
      </c>
      <c r="E18" s="16">
        <f>IF(Table10151923273135[[#This Row],[takes]]&gt;0,Table10151923273135[[#This Row],[wins]]/Table10151923273135[[#This Row],[takes]],0)</f>
        <v>0.8</v>
      </c>
    </row>
    <row r="19" spans="1:5" x14ac:dyDescent="0.4">
      <c r="A19" s="14" t="s">
        <v>154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Row],[ability]])+COUNTIF(Table41[loser1-ability4],Table10151923273135[[#This Row],[ability]])+COUNTIF(Table41[loser2-ability4],Table10151923273135[[#This Row],[ability]])</f>
        <v>2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</f>
        <v>2</v>
      </c>
      <c r="D19" s="17">
        <f>IF(SUM(Table10151923273135[[#This Row],[takes]]) &gt; 0,Table10151923273135[[#This Row],[takes]]/SUM(Table10151923273135[takes]),0)</f>
        <v>0.2</v>
      </c>
      <c r="E19" s="17">
        <f>IF(Table10151923273135[[#This Row],[takes]]&gt;0,Table10151923273135[[#This Row],[wins]]/Table10151923273135[[#This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workbookViewId="0">
      <selection activeCell="J10" sqref="J10"/>
    </sheetView>
  </sheetViews>
  <sheetFormatPr defaultRowHeight="14.6" x14ac:dyDescent="0.4"/>
  <cols>
    <col min="1" max="1" width="17.84375" bestFit="1" customWidth="1"/>
    <col min="2" max="2" width="8" bestFit="1" customWidth="1"/>
    <col min="3" max="3" width="7.3828125" bestFit="1" customWidth="1"/>
    <col min="4" max="4" width="18.3828125" style="3" bestFit="1" customWidth="1"/>
    <col min="5" max="5" width="15.53515625" style="3" bestFit="1" customWidth="1"/>
    <col min="7" max="7" width="7.69140625" bestFit="1" customWidth="1"/>
    <col min="8" max="8" width="8.15234375" bestFit="1" customWidth="1"/>
    <col min="9" max="9" width="8.3046875" bestFit="1" customWidth="1"/>
    <col min="10" max="10" width="12.84375" bestFit="1" customWidth="1"/>
  </cols>
  <sheetData>
    <row r="1" spans="1:10" x14ac:dyDescent="0.4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164</v>
      </c>
      <c r="H1" t="s">
        <v>174</v>
      </c>
      <c r="I1" t="s">
        <v>175</v>
      </c>
      <c r="J1" t="s">
        <v>167</v>
      </c>
    </row>
    <row r="2" spans="1:10" x14ac:dyDescent="0.4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Row],[ability]])+COUNTIF(Table41[loser1-ability1],Table712162024283236[[#This Row],[ability]])+COUNTIF(Table41[loser2-ability1],Table712162024283236[[#This Row],[ability]])</f>
        <v>45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</f>
        <v>26</v>
      </c>
      <c r="D2" s="3">
        <f>IF(SUM(Table712162024283236[[#This Row],[takes]]) &gt; 0,Table712162024283236[[#This Row],[takes]]/SUM(Table712162024283236[takes]),0)</f>
        <v>0.42857142857142855</v>
      </c>
      <c r="E2" s="3">
        <f>IF(Table712162024283236[[#This Row],[takes]]&gt;0,Table712162024283236[[#This Row],[wins]]/Table712162024283236[[#This Row],[takes]],0)</f>
        <v>0.57777777777777772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Row],[level]])+COUNTIFS(Table41[loser1],"avenger",Table41[loser1-pw],Table4250[[#This Row],[level]])+COUNTIFS(Table41[loser2],"avenger",Table41[loser2-pw],Table4250[[#This Row],[level]])</f>
        <v>56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Row],[level]])+COUNTIFS(Table41[loser1],"avenger",Table41[loser1-sw],Table4250[[#This Row],[level]])+COUNTIFS(Table41[loser2],"avenger",Table41[loser2-sw],Table4250[[#This Row],[level]])</f>
        <v>77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Row],[level]])+COUNTIFS(Table41[loser1],"avenger",Table41[loser1-cp],Table4250[[#This Row],[level]])+COUNTIFS(Table41[loser2],"avenger",Table41[loser2-cp],Table4250[[#This Row],[level]])</f>
        <v>53</v>
      </c>
    </row>
    <row r="3" spans="1:10" x14ac:dyDescent="0.4">
      <c r="A3" t="s">
        <v>155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Row],[ability]])+COUNTIF(Table41[loser1-ability1],Table712162024283236[[#This Row],[ability]])+COUNTIF(Table41[loser2-ability1],Table712162024283236[[#This Row],[ability]])</f>
        <v>50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</f>
        <v>27</v>
      </c>
      <c r="D3" s="3">
        <f>IF(SUM(Table712162024283236[[#This Row],[takes]]) &gt; 0,Table712162024283236[[#This Row],[takes]]/SUM(Table712162024283236[takes]),0)</f>
        <v>0.47619047619047616</v>
      </c>
      <c r="E3" s="3">
        <f>IF(Table712162024283236[[#This Row],[takes]]&gt;0,Table712162024283236[[#This Row],[wins]]/Table712162024283236[[#This Row],[takes]],0)</f>
        <v>0.54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Row],[level]])+COUNTIFS(Table41[loser1],"avenger",Table41[loser1-pw],Table4250[[#This Row],[level]])+COUNTIFS(Table41[loser2],"avenger",Table41[loser2-pw],Table4250[[#This Row],[level]])</f>
        <v>17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Row],[level]])+COUNTIFS(Table41[loser1],"avenger",Table41[loser1-sw],Table4250[[#This Row],[level]])+COUNTIFS(Table41[loser2],"avenger",Table41[loser2-sw],Table4250[[#This Row],[level]])</f>
        <v>14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Row],[level]])+COUNTIFS(Table41[loser1],"avenger",Table41[loser1-cp],Table4250[[#This Row],[level]])+COUNTIFS(Table41[loser2],"avenger",Table41[loser2-cp],Table4250[[#This Row],[level]])</f>
        <v>32</v>
      </c>
    </row>
    <row r="4" spans="1:10" x14ac:dyDescent="0.4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Row],[ability]])+COUNTIF(Table41[loser1-ability1],Table712162024283236[[#This Row],[ability]])+COUNTIF(Table41[loser2-ability1],Table712162024283236[[#This Row],[ability]])</f>
        <v>10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</f>
        <v>5</v>
      </c>
      <c r="D4" s="3">
        <f>IF(SUM(Table712162024283236[[#This Row],[takes]]) &gt; 0,Table712162024283236[[#This Row],[takes]]/SUM(Table712162024283236[takes]),0)</f>
        <v>9.5238095238095233E-2</v>
      </c>
      <c r="E4" s="3">
        <f>IF(Table712162024283236[[#This Row],[takes]]&gt;0,Table712162024283236[[#This Row],[wins]]/Table712162024283236[[#This Row],[takes]],0)</f>
        <v>0.5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Row],[level]])+COUNTIFS(Table41[loser1],"avenger",Table41[loser1-pw],Table4250[[#This Row],[level]])+COUNTIFS(Table41[loser2],"avenger",Table41[loser2-pw],Table4250[[#This Row],[level]])</f>
        <v>32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Row],[level]])+COUNTIFS(Table41[loser1],"avenger",Table41[loser1-sw],Table4250[[#This Row],[level]])+COUNTIFS(Table41[loser2],"avenger",Table41[loser2-sw],Table4250[[#This Row],[level]])</f>
        <v>14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Row],[level]])+COUNTIFS(Table41[loser1],"avenger",Table41[loser1-cp],Table4250[[#This Row],[level]])+COUNTIFS(Table41[loser2],"avenger",Table41[loser2-cp],Table4250[[#This Row],[level]])</f>
        <v>20</v>
      </c>
    </row>
    <row r="6" spans="1:10" x14ac:dyDescent="0.4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4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Row],[ability]])+COUNTIF(Table41[loser1-ability2],Table813172125293337[[#This Row],[ability]])+COUNTIF(Table41[loser2-ability2],Table813172125293337[[#This Row],[ability]])</f>
        <v>16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</f>
        <v>9</v>
      </c>
      <c r="D7" s="16">
        <f>IF(SUM(Table813172125293337[[#This Row],[takes]]) &gt; 0,Table813172125293337[[#This Row],[takes]]/SUM(Table813172125293337[takes]),0)</f>
        <v>0.22857142857142856</v>
      </c>
      <c r="E7" s="16">
        <f>IF(Table813172125293337[[#This Row],[takes]]&gt;0,Table813172125293337[[#This Row],[wins]]/Table813172125293337[[#This Row],[takes]],0)</f>
        <v>0.5625</v>
      </c>
    </row>
    <row r="8" spans="1:10" x14ac:dyDescent="0.4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Row],[ability]])+COUNTIF(Table41[loser1-ability2],Table813172125293337[[#This Row],[ability]])+COUNTIF(Table41[loser2-ability2],Table813172125293337[[#This Row],[ability]])</f>
        <v>27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</f>
        <v>20</v>
      </c>
      <c r="D8" s="3">
        <f>IF(SUM(Table813172125293337[[#This Row],[takes]]) &gt; 0,Table813172125293337[[#This Row],[takes]]/SUM(Table813172125293337[takes]),0)</f>
        <v>0.38571428571428573</v>
      </c>
      <c r="E8" s="3">
        <f>IF(Table813172125293337[[#This Row],[takes]]&gt;0,Table813172125293337[[#This Row],[wins]]/Table813172125293337[[#This Row],[takes]],0)</f>
        <v>0.7407407407407407</v>
      </c>
    </row>
    <row r="9" spans="1:10" x14ac:dyDescent="0.4">
      <c r="A9" s="14" t="s">
        <v>96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Row],[ability]])+COUNTIF(Table41[loser1-ability2],Table813172125293337[[#This Row],[ability]])+COUNTIF(Table41[loser2-ability2],Table813172125293337[[#This Row],[ability]])</f>
        <v>27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</f>
        <v>15</v>
      </c>
      <c r="D9" s="17">
        <f>IF(SUM(Table813172125293337[[#This Row],[takes]]) &gt; 0,Table813172125293337[[#This Row],[takes]]/SUM(Table813172125293337[takes]),0)</f>
        <v>0.38571428571428573</v>
      </c>
      <c r="E9" s="17">
        <f>IF(Table813172125293337[[#This Row],[takes]]&gt;0,Table813172125293337[[#This Row],[wins]]/Table813172125293337[[#This Row],[takes]],0)</f>
        <v>0.55555555555555558</v>
      </c>
    </row>
    <row r="11" spans="1:10" x14ac:dyDescent="0.4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4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Row],[ability]])+COUNTIF(Table41[loser1-ability3],Table914182226303438[[#This Row],[ability]])+COUNTIF(Table41[loser2-ability3],Table914182226303438[[#This Row],[ability]])</f>
        <v>15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</f>
        <v>13</v>
      </c>
      <c r="D12" s="18">
        <f>IF(SUM(Table914182226303438[[#This Row],[takes]]) &gt; 0,Table914182226303438[[#This Row],[takes]]/SUM(Table914182226303438[takes]),0)</f>
        <v>0.375</v>
      </c>
      <c r="E12" s="18">
        <f>IF(Table914182226303438[[#This Row],[takes]]&gt;0,Table914182226303438[[#This Row],[wins]]/Table914182226303438[[#This Row],[takes]],0)</f>
        <v>0.8666666666666667</v>
      </c>
    </row>
    <row r="13" spans="1:10" x14ac:dyDescent="0.4">
      <c r="A13" s="2" t="s">
        <v>156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Row],[ability]])+COUNTIF(Table41[loser1-ability3],Table914182226303438[[#This Row],[ability]])+COUNTIF(Table41[loser2-ability3],Table914182226303438[[#This Row],[ability]])</f>
        <v>6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</f>
        <v>2</v>
      </c>
      <c r="D13" s="16">
        <f>IF(SUM(Table914182226303438[[#This Row],[takes]]) &gt; 0,Table914182226303438[[#This Row],[takes]]/SUM(Table914182226303438[takes]),0)</f>
        <v>0.15</v>
      </c>
      <c r="E13" s="16">
        <f>IF(Table914182226303438[[#This Row],[takes]]&gt;0,Table914182226303438[[#This Row],[wins]]/Table914182226303438[[#This Row],[takes]],0)</f>
        <v>0.33333333333333331</v>
      </c>
    </row>
    <row r="14" spans="1:10" x14ac:dyDescent="0.4">
      <c r="A14" s="15" t="s">
        <v>157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Row],[ability]])+COUNTIF(Table41[loser1-ability3],Table914182226303438[[#This Row],[ability]])+COUNTIF(Table41[loser2-ability3],Table914182226303438[[#This Row],[ability]])</f>
        <v>19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</f>
        <v>12</v>
      </c>
      <c r="D14" s="19">
        <f>IF(SUM(Table914182226303438[[#This Row],[takes]]) &gt; 0,Table914182226303438[[#This Row],[takes]]/SUM(Table914182226303438[takes]),0)</f>
        <v>0.47499999999999998</v>
      </c>
      <c r="E14" s="19">
        <f>IF(Table914182226303438[[#This Row],[takes]]&gt;0,Table914182226303438[[#This Row],[wins]]/Table914182226303438[[#This Row],[takes]],0)</f>
        <v>0.63157894736842102</v>
      </c>
    </row>
    <row r="16" spans="1:10" x14ac:dyDescent="0.4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4">
      <c r="A17" s="2" t="s">
        <v>158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Row],[ability]])+COUNTIF(Table41[loser1-ability4],Table1015192327313539[[#This Row],[ability]])+COUNTIF(Table41[loser2-ability4],Table1015192327313539[[#This Row],[ability]])</f>
        <v>5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</f>
        <v>5</v>
      </c>
      <c r="D17" s="16">
        <f>IF(SUM(Table1015192327313539[[#This Row],[takes]]) &gt; 0,Table1015192327313539[[#This Row],[takes]]/SUM(Table1015192327313539[takes]),0)</f>
        <v>0.29411764705882354</v>
      </c>
      <c r="E17" s="16">
        <f>IF(Table1015192327313539[[#This Row],[takes]]&gt;0,Table1015192327313539[[#This Row],[wins]]/Table1015192327313539[[#This Row],[takes]],0)</f>
        <v>1</v>
      </c>
    </row>
    <row r="18" spans="1:5" x14ac:dyDescent="0.4">
      <c r="A18" s="2" t="s">
        <v>159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Row],[ability]])+COUNTIF(Table41[loser1-ability4],Table1015192327313539[[#This Row],[ability]])+COUNTIF(Table41[loser2-ability4],Table1015192327313539[[#This Row],[ability]])</f>
        <v>8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</f>
        <v>6</v>
      </c>
      <c r="D18" s="16">
        <f>IF(SUM(Table1015192327313539[[#This Row],[takes]]) &gt; 0,Table1015192327313539[[#This Row],[takes]]/SUM(Table1015192327313539[takes]),0)</f>
        <v>0.47058823529411764</v>
      </c>
      <c r="E18" s="16">
        <f>IF(Table1015192327313539[[#This Row],[takes]]&gt;0,Table1015192327313539[[#This Row],[wins]]/Table1015192327313539[[#This Row],[takes]],0)</f>
        <v>0.75</v>
      </c>
    </row>
    <row r="19" spans="1:5" x14ac:dyDescent="0.4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Row],[ability]])+COUNTIF(Table41[loser1-ability4],Table1015192327313539[[#This Row],[ability]])+COUNTIF(Table41[loser2-ability4],Table1015192327313539[[#This Row],[ability]])</f>
        <v>4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</f>
        <v>3</v>
      </c>
      <c r="D19" s="17">
        <f>IF(SUM(Table1015192327313539[[#This Row],[takes]]) &gt; 0,Table1015192327313539[[#This Row],[takes]]/SUM(Table1015192327313539[takes]),0)</f>
        <v>0.23529411764705882</v>
      </c>
      <c r="E19" s="17">
        <f>IF(Table1015192327313539[[#This Row],[takes]]&gt;0,Table1015192327313539[[#This Row],[wins]]/Table1015192327313539[[#This Row],[takes]],0)</f>
        <v>0.75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tabSelected="1" workbookViewId="0">
      <selection activeCell="O11" sqref="O11"/>
    </sheetView>
  </sheetViews>
  <sheetFormatPr defaultRowHeight="14.6" x14ac:dyDescent="0.4"/>
  <cols>
    <col min="1" max="1" width="10.53515625" bestFit="1" customWidth="1"/>
    <col min="2" max="2" width="11.3828125" bestFit="1" customWidth="1"/>
    <col min="3" max="3" width="13.53515625" bestFit="1" customWidth="1"/>
    <col min="4" max="5" width="11.3828125" bestFit="1" customWidth="1"/>
    <col min="6" max="6" width="13.53515625" bestFit="1" customWidth="1"/>
    <col min="7" max="7" width="13.53515625" customWidth="1"/>
    <col min="9" max="10" width="11.3828125" bestFit="1" customWidth="1"/>
    <col min="11" max="11" width="11.3828125" customWidth="1"/>
    <col min="12" max="12" width="7.3828125" bestFit="1" customWidth="1"/>
    <col min="13" max="13" width="10.69140625" customWidth="1"/>
    <col min="15" max="15" width="25.15234375" bestFit="1" customWidth="1"/>
    <col min="18" max="18" width="12.15234375" bestFit="1" customWidth="1"/>
    <col min="19" max="19" width="27.23046875" style="10" bestFit="1" customWidth="1"/>
    <col min="20" max="20" width="29.765625" style="5" bestFit="1" customWidth="1"/>
    <col min="21" max="21" width="9.3046875" bestFit="1" customWidth="1"/>
  </cols>
  <sheetData>
    <row r="1" spans="1:20" ht="15" thickBot="1" x14ac:dyDescent="0.45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160</v>
      </c>
      <c r="P1" s="7">
        <f>MIN(Таблица1[crystals])</f>
        <v>2</v>
      </c>
      <c r="R1" t="s">
        <v>109</v>
      </c>
      <c r="S1" s="10" t="s">
        <v>110</v>
      </c>
      <c r="T1" s="5" t="s">
        <v>111</v>
      </c>
    </row>
    <row r="2" spans="1:20" ht="15" thickBot="1" x14ac:dyDescent="0.45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6" t="s">
        <v>107</v>
      </c>
      <c r="P2" s="7">
        <f>AVERAGE(Таблица1[crystals])</f>
        <v>10.642857142857142</v>
      </c>
      <c r="R2">
        <v>30000</v>
      </c>
      <c r="S2" s="10">
        <f>Table6[[#This Row],[Think Time]]*$P$6/1000/60</f>
        <v>21.861904761904764</v>
      </c>
      <c r="T2" s="10">
        <f>Table6[[#This Row],[Estimated Battle Time (mins)]]*COUNTA(Таблица2[hero-1])/60</f>
        <v>76.51666666666668</v>
      </c>
    </row>
    <row r="3" spans="1:20" ht="15" thickBot="1" x14ac:dyDescent="0.45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3" s="3">
        <f>IF(Table3[[#This Row],[battles]],Table3[[#This Row],[wins]]/Table3[[#This Row],[battles]],0)</f>
        <v>0.53333333333333333</v>
      </c>
      <c r="O3" s="6" t="s">
        <v>162</v>
      </c>
      <c r="P3" s="7">
        <f>MAX(Таблица1[crystals])</f>
        <v>21</v>
      </c>
      <c r="R3">
        <v>120000</v>
      </c>
      <c r="S3" s="10">
        <f>Table6[[#This Row],[Think Time]]*$P$6/1000/60</f>
        <v>87.447619047619057</v>
      </c>
      <c r="T3" s="10">
        <f>Table6[[#This Row],[Estimated Battle Time (mins)]]*COUNTA(Таблица2[hero-1])/60</f>
        <v>306.06666666666672</v>
      </c>
    </row>
    <row r="4" spans="1:20" ht="15" thickBot="1" x14ac:dyDescent="0.45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4" s="3">
        <f>IF(Table3[[#This Row],[battles]],Table3[[#This Row],[wins]]/Table3[[#This Row],[battles]],0)</f>
        <v>0.6</v>
      </c>
      <c r="T4" s="10"/>
    </row>
    <row r="5" spans="1:20" ht="15" thickBot="1" x14ac:dyDescent="0.45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5" s="3">
        <f>IF(Table3[[#This Row],[battles]],Table3[[#This Row],[wins]]/Table3[[#This Row],[battles]],0)</f>
        <v>0.66666666666666663</v>
      </c>
      <c r="O5" s="6" t="s">
        <v>161</v>
      </c>
      <c r="P5" s="7">
        <f>MIN(Таблица1[turns])</f>
        <v>18</v>
      </c>
      <c r="T5" s="10"/>
    </row>
    <row r="6" spans="1:20" ht="15" thickBot="1" x14ac:dyDescent="0.45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6" s="3">
        <f>IF(Table3[[#This Row],[battles]],Table3[[#This Row],[wins]]/Table3[[#This Row],[battles]],0)</f>
        <v>0.6</v>
      </c>
      <c r="O6" s="8" t="s">
        <v>108</v>
      </c>
      <c r="P6" s="9">
        <f>AVERAGE(Таблица1[turns])</f>
        <v>43.723809523809521</v>
      </c>
    </row>
    <row r="7" spans="1:20" ht="15" thickBot="1" x14ac:dyDescent="0.45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7" s="3">
        <f>IF(Table3[[#This Row],[battles]],Table3[[#This Row],[wins]]/Table3[[#This Row],[battles]],0)</f>
        <v>0.8</v>
      </c>
      <c r="O7" s="8" t="s">
        <v>163</v>
      </c>
      <c r="P7" s="9">
        <f>MAX(Таблица1[turns])</f>
        <v>106</v>
      </c>
    </row>
    <row r="8" spans="1:20" x14ac:dyDescent="0.4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8" s="3">
        <f>IF(Table3[[#This Row],[battles]],Table3[[#This Row],[wins]]/Table3[[#This Row],[battles]],0)</f>
        <v>0.46666666666666667</v>
      </c>
    </row>
    <row r="9" spans="1:20" x14ac:dyDescent="0.4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9" s="3">
        <f>IF(Table3[[#This Row],[battles]],Table3[[#This Row],[wins]]/Table3[[#This Row],[battles]],0)</f>
        <v>0.8</v>
      </c>
    </row>
    <row r="10" spans="1:20" x14ac:dyDescent="0.4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0" s="3">
        <f>IF(Table3[[#This Row],[battles]],Table3[[#This Row],[wins]]/Table3[[#This Row],[battles]],0)</f>
        <v>0.26666666666666666</v>
      </c>
    </row>
    <row r="11" spans="1:20" x14ac:dyDescent="0.4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1" s="3">
        <f>IF(Table3[[#This Row],[battles]],Table3[[#This Row],[wins]]/Table3[[#This Row],[battles]],0)</f>
        <v>0.4</v>
      </c>
    </row>
    <row r="12" spans="1:20" x14ac:dyDescent="0.4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2" s="3">
        <f>IF(Table3[[#This Row],[battles]],Table3[[#This Row],[wins]]/Table3[[#This Row],[battles]],0)</f>
        <v>0.4</v>
      </c>
    </row>
    <row r="13" spans="1:20" x14ac:dyDescent="0.4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13" s="3">
        <f>IF(Table3[[#This Row],[battles]],Table3[[#This Row],[wins]]/Table3[[#This Row],[battles]],0)</f>
        <v>0.53333333333333333</v>
      </c>
    </row>
    <row r="14" spans="1:20" x14ac:dyDescent="0.4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14" s="3">
        <f>IF(Table3[[#This Row],[battles]],Table3[[#This Row],[wins]]/Table3[[#This Row],[battles]],0)</f>
        <v>0.66666666666666663</v>
      </c>
    </row>
    <row r="15" spans="1:20" x14ac:dyDescent="0.4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5" s="3">
        <f>IF(Table3[[#This Row],[battles]],Table3[[#This Row],[wins]]/Table3[[#This Row],[battles]],0)</f>
        <v>0.46666666666666667</v>
      </c>
    </row>
    <row r="16" spans="1:20" x14ac:dyDescent="0.4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6" s="3">
        <f>IF(Table3[[#This Row],[battles]],Table3[[#This Row],[wins]]/Table3[[#This Row],[battles]],0)</f>
        <v>0.4</v>
      </c>
    </row>
    <row r="17" spans="1:13" x14ac:dyDescent="0.4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7" s="3">
        <f>IF(Table3[[#This Row],[battles]],Table3[[#This Row],[wins]]/Table3[[#This Row],[battles]],0)</f>
        <v>0.26666666666666666</v>
      </c>
    </row>
    <row r="18" spans="1:13" x14ac:dyDescent="0.4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8" s="3">
        <f>IF(Table3[[#This Row],[battles]],Table3[[#This Row],[wins]]/Table3[[#This Row],[battles]],0)</f>
        <v>0.33333333333333331</v>
      </c>
    </row>
    <row r="19" spans="1:13" x14ac:dyDescent="0.4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19" s="3">
        <f>IF(Table3[[#This Row],[battles]],Table3[[#This Row],[wins]]/Table3[[#This Row],[battles]],0)</f>
        <v>0.6</v>
      </c>
    </row>
    <row r="20" spans="1:13" x14ac:dyDescent="0.4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20" s="3">
        <f>IF(Table3[[#This Row],[battles]],Table3[[#This Row],[wins]]/Table3[[#This Row],[battles]],0)</f>
        <v>0.73333333333333328</v>
      </c>
    </row>
    <row r="21" spans="1:13" x14ac:dyDescent="0.4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21" s="3">
        <f>IF(Table3[[#This Row],[battles]],Table3[[#This Row],[wins]]/Table3[[#This Row],[battles]],0)</f>
        <v>0.46666666666666667</v>
      </c>
    </row>
    <row r="22" spans="1:13" x14ac:dyDescent="0.4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22" s="3">
        <f>IF(Table3[[#This Row],[battles]],Table3[[#This Row],[wins]]/Table3[[#This Row],[battles]],0)</f>
        <v>0.46666666666666667</v>
      </c>
    </row>
    <row r="23" spans="1:13" x14ac:dyDescent="0.4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3" s="3">
        <f>IF(Table3[[#This Row],[battles]],Table3[[#This Row],[wins]]/Table3[[#This Row],[battles]],0)</f>
        <v>0.4</v>
      </c>
    </row>
    <row r="24" spans="1:13" x14ac:dyDescent="0.4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24" s="3">
        <f>IF(Table3[[#This Row],[battles]],Table3[[#This Row],[wins]]/Table3[[#This Row],[battles]],0)</f>
        <v>0.46666666666666667</v>
      </c>
    </row>
    <row r="25" spans="1:13" x14ac:dyDescent="0.4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5" s="3">
        <f>IF(Table3[[#This Row],[battles]],Table3[[#This Row],[wins]]/Table3[[#This Row],[battles]],0)</f>
        <v>0.26666666666666666</v>
      </c>
    </row>
    <row r="26" spans="1:13" x14ac:dyDescent="0.4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6" s="3">
        <f>IF(Table3[[#This Row],[battles]],Table3[[#This Row],[wins]]/Table3[[#This Row],[battles]],0)</f>
        <v>0.53333333333333333</v>
      </c>
    </row>
    <row r="27" spans="1:13" x14ac:dyDescent="0.4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7" s="3">
        <f>IF(Table3[[#This Row],[battles]],Table3[[#This Row],[wins]]/Table3[[#This Row],[battles]],0)</f>
        <v>0.4</v>
      </c>
    </row>
    <row r="28" spans="1:13" x14ac:dyDescent="0.4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28" s="3">
        <f>IF(Table3[[#This Row],[battles]],Table3[[#This Row],[wins]]/Table3[[#This Row],[battles]],0)</f>
        <v>0.46666666666666667</v>
      </c>
    </row>
    <row r="29" spans="1:13" x14ac:dyDescent="0.4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29" s="3">
        <f>IF(Table3[[#This Row],[battles]],Table3[[#This Row],[wins]]/Table3[[#This Row],[battles]],0)</f>
        <v>0.6</v>
      </c>
    </row>
    <row r="30" spans="1:13" x14ac:dyDescent="0.4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30" s="3">
        <f>IF(Table3[[#This Row],[battles]],Table3[[#This Row],[wins]]/Table3[[#This Row],[battles]],0)</f>
        <v>0.4</v>
      </c>
    </row>
    <row r="31" spans="1:13" x14ac:dyDescent="0.4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1">
        <f>Таблица2[[#This Row],[team-1-win]]+Таблица2[[#This Row],[team-2-win]]</f>
        <v>1</v>
      </c>
    </row>
    <row r="32" spans="1:13" x14ac:dyDescent="0.4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2">
        <f>Таблица2[[#This Row],[team-1-win]]+Таблица2[[#This Row],[team-2-win]]</f>
        <v>1</v>
      </c>
    </row>
    <row r="33" spans="1:7" x14ac:dyDescent="0.4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1</v>
      </c>
    </row>
    <row r="34" spans="1:7" x14ac:dyDescent="0.4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4">
        <f>Таблица2[[#This Row],[team-1-win]]+Таблица2[[#This Row],[team-2-win]]</f>
        <v>1</v>
      </c>
    </row>
    <row r="35" spans="1:7" x14ac:dyDescent="0.4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5">
        <f>Таблица2[[#This Row],[team-1-win]]+Таблица2[[#This Row],[team-2-win]]</f>
        <v>1</v>
      </c>
    </row>
    <row r="36" spans="1:7" x14ac:dyDescent="0.4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6">
        <f>Таблица2[[#This Row],[team-1-win]]+Таблица2[[#This Row],[team-2-win]]</f>
        <v>1</v>
      </c>
    </row>
    <row r="37" spans="1:7" x14ac:dyDescent="0.4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7">
        <f>Таблица2[[#This Row],[team-1-win]]+Таблица2[[#This Row],[team-2-win]]</f>
        <v>1</v>
      </c>
    </row>
    <row r="38" spans="1:7" x14ac:dyDescent="0.4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4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9">
        <f>Таблица2[[#This Row],[team-1-win]]+Таблица2[[#This Row],[team-2-win]]</f>
        <v>1</v>
      </c>
    </row>
    <row r="40" spans="1:7" x14ac:dyDescent="0.4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0">
        <f>Таблица2[[#This Row],[team-1-win]]+Таблица2[[#This Row],[team-2-win]]</f>
        <v>1</v>
      </c>
    </row>
    <row r="41" spans="1:7" x14ac:dyDescent="0.4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1">
        <f>Таблица2[[#This Row],[team-1-win]]+Таблица2[[#This Row],[team-2-win]]</f>
        <v>1</v>
      </c>
    </row>
    <row r="42" spans="1:7" x14ac:dyDescent="0.4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2">
        <f>Таблица2[[#This Row],[team-1-win]]+Таблица2[[#This Row],[team-2-win]]</f>
        <v>1</v>
      </c>
    </row>
    <row r="43" spans="1:7" x14ac:dyDescent="0.4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3">
        <f>Таблица2[[#This Row],[team-1-win]]+Таблица2[[#This Row],[team-2-win]]</f>
        <v>1</v>
      </c>
    </row>
    <row r="44" spans="1:7" x14ac:dyDescent="0.4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4">
        <f>Таблица2[[#This Row],[team-1-win]]+Таблица2[[#This Row],[team-2-win]]</f>
        <v>1</v>
      </c>
    </row>
    <row r="45" spans="1:7" x14ac:dyDescent="0.4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1</v>
      </c>
    </row>
    <row r="46" spans="1:7" x14ac:dyDescent="0.4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6">
        <f>Таблица2[[#This Row],[team-1-win]]+Таблица2[[#This Row],[team-2-win]]</f>
        <v>1</v>
      </c>
    </row>
    <row r="47" spans="1:7" x14ac:dyDescent="0.4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1</v>
      </c>
    </row>
    <row r="48" spans="1:7" x14ac:dyDescent="0.4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8">
        <f>Таблица2[[#This Row],[team-1-win]]+Таблица2[[#This Row],[team-2-win]]</f>
        <v>1</v>
      </c>
    </row>
    <row r="49" spans="1:7" x14ac:dyDescent="0.4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9">
        <f>Таблица2[[#This Row],[team-1-win]]+Таблица2[[#This Row],[team-2-win]]</f>
        <v>1</v>
      </c>
    </row>
    <row r="50" spans="1:7" x14ac:dyDescent="0.4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0">
        <f>Таблица2[[#This Row],[team-1-win]]+Таблица2[[#This Row],[team-2-win]]</f>
        <v>1</v>
      </c>
    </row>
    <row r="51" spans="1:7" x14ac:dyDescent="0.4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1">
        <f>Таблица2[[#This Row],[team-1-win]]+Таблица2[[#This Row],[team-2-win]]</f>
        <v>1</v>
      </c>
    </row>
    <row r="52" spans="1:7" x14ac:dyDescent="0.4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2">
        <f>Таблица2[[#This Row],[team-1-win]]+Таблица2[[#This Row],[team-2-win]]</f>
        <v>1</v>
      </c>
    </row>
    <row r="53" spans="1:7" x14ac:dyDescent="0.4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3">
        <f>Таблица2[[#This Row],[team-1-win]]+Таблица2[[#This Row],[team-2-win]]</f>
        <v>1</v>
      </c>
    </row>
    <row r="54" spans="1:7" x14ac:dyDescent="0.4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4">
        <f>Таблица2[[#This Row],[team-1-win]]+Таблица2[[#This Row],[team-2-win]]</f>
        <v>1</v>
      </c>
    </row>
    <row r="55" spans="1:7" x14ac:dyDescent="0.4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5">
        <f>Таблица2[[#This Row],[team-1-win]]+Таблица2[[#This Row],[team-2-win]]</f>
        <v>1</v>
      </c>
    </row>
    <row r="56" spans="1:7" x14ac:dyDescent="0.4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6">
        <f>Таблица2[[#This Row],[team-1-win]]+Таблица2[[#This Row],[team-2-win]]</f>
        <v>1</v>
      </c>
    </row>
    <row r="57" spans="1:7" x14ac:dyDescent="0.4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1</v>
      </c>
    </row>
    <row r="58" spans="1:7" x14ac:dyDescent="0.4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8">
        <f>Таблица2[[#This Row],[team-1-win]]+Таблица2[[#This Row],[team-2-win]]</f>
        <v>1</v>
      </c>
    </row>
    <row r="59" spans="1:7" x14ac:dyDescent="0.4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9">
        <f>Таблица2[[#This Row],[team-1-win]]+Таблица2[[#This Row],[team-2-win]]</f>
        <v>1</v>
      </c>
    </row>
    <row r="60" spans="1:7" x14ac:dyDescent="0.4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0">
        <f>Таблица2[[#This Row],[team-1-win]]+Таблица2[[#This Row],[team-2-win]]</f>
        <v>1</v>
      </c>
    </row>
    <row r="61" spans="1:7" x14ac:dyDescent="0.4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1">
        <f>Таблица2[[#This Row],[team-1-win]]+Таблица2[[#This Row],[team-2-win]]</f>
        <v>1</v>
      </c>
    </row>
    <row r="62" spans="1:7" x14ac:dyDescent="0.4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2">
        <f>Таблица2[[#This Row],[team-1-win]]+Таблица2[[#This Row],[team-2-win]]</f>
        <v>1</v>
      </c>
    </row>
    <row r="63" spans="1:7" x14ac:dyDescent="0.4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3">
        <f>Таблица2[[#This Row],[team-1-win]]+Таблица2[[#This Row],[team-2-win]]</f>
        <v>1</v>
      </c>
    </row>
    <row r="64" spans="1:7" x14ac:dyDescent="0.4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4">
        <f>Таблица2[[#This Row],[team-1-win]]+Таблица2[[#This Row],[team-2-win]]</f>
        <v>1</v>
      </c>
    </row>
    <row r="65" spans="1:7" x14ac:dyDescent="0.4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5">
        <f>Таблица2[[#This Row],[team-1-win]]+Таблица2[[#This Row],[team-2-win]]</f>
        <v>1</v>
      </c>
    </row>
    <row r="66" spans="1:7" x14ac:dyDescent="0.4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1</v>
      </c>
    </row>
    <row r="67" spans="1:7" x14ac:dyDescent="0.4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7">
        <f>Таблица2[[#This Row],[team-1-win]]+Таблица2[[#This Row],[team-2-win]]</f>
        <v>1</v>
      </c>
    </row>
    <row r="68" spans="1:7" x14ac:dyDescent="0.4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1</v>
      </c>
    </row>
    <row r="69" spans="1:7" x14ac:dyDescent="0.4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9">
        <f>Таблица2[[#This Row],[team-1-win]]+Таблица2[[#This Row],[team-2-win]]</f>
        <v>1</v>
      </c>
    </row>
    <row r="70" spans="1:7" x14ac:dyDescent="0.4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0">
        <f>Таблица2[[#This Row],[team-1-win]]+Таблица2[[#This Row],[team-2-win]]</f>
        <v>1</v>
      </c>
    </row>
    <row r="71" spans="1:7" x14ac:dyDescent="0.4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1">
        <f>Таблица2[[#This Row],[team-1-win]]+Таблица2[[#This Row],[team-2-win]]</f>
        <v>1</v>
      </c>
    </row>
    <row r="72" spans="1:7" x14ac:dyDescent="0.4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4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x14ac:dyDescent="0.4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1</v>
      </c>
    </row>
    <row r="75" spans="1:7" x14ac:dyDescent="0.4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1</v>
      </c>
    </row>
    <row r="76" spans="1:7" x14ac:dyDescent="0.4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6">
        <f>Таблица2[[#This Row],[team-1-win]]+Таблица2[[#This Row],[team-2-win]]</f>
        <v>1</v>
      </c>
    </row>
    <row r="77" spans="1:7" x14ac:dyDescent="0.4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7">
        <f>Таблица2[[#This Row],[team-1-win]]+Таблица2[[#This Row],[team-2-win]]</f>
        <v>1</v>
      </c>
    </row>
    <row r="78" spans="1:7" x14ac:dyDescent="0.4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8">
        <f>Таблица2[[#This Row],[team-1-win]]+Таблица2[[#This Row],[team-2-win]]</f>
        <v>1</v>
      </c>
    </row>
    <row r="79" spans="1:7" x14ac:dyDescent="0.4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9">
        <f>Таблица2[[#This Row],[team-1-win]]+Таблица2[[#This Row],[team-2-win]]</f>
        <v>1</v>
      </c>
    </row>
    <row r="80" spans="1:7" x14ac:dyDescent="0.4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0">
        <f>Таблица2[[#This Row],[team-1-win]]+Таблица2[[#This Row],[team-2-win]]</f>
        <v>1</v>
      </c>
    </row>
    <row r="81" spans="1:7" x14ac:dyDescent="0.4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1">
        <f>Таблица2[[#This Row],[team-1-win]]+Таблица2[[#This Row],[team-2-win]]</f>
        <v>1</v>
      </c>
    </row>
    <row r="82" spans="1:7" x14ac:dyDescent="0.4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2">
        <f>Таблица2[[#This Row],[team-1-win]]+Таблица2[[#This Row],[team-2-win]]</f>
        <v>1</v>
      </c>
    </row>
    <row r="83" spans="1:7" x14ac:dyDescent="0.4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3">
        <f>Таблица2[[#This Row],[team-1-win]]+Таблица2[[#This Row],[team-2-win]]</f>
        <v>1</v>
      </c>
    </row>
    <row r="84" spans="1:7" x14ac:dyDescent="0.4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4">
        <f>Таблица2[[#This Row],[team-1-win]]+Таблица2[[#This Row],[team-2-win]]</f>
        <v>1</v>
      </c>
    </row>
    <row r="85" spans="1:7" x14ac:dyDescent="0.4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1</v>
      </c>
    </row>
    <row r="86" spans="1:7" x14ac:dyDescent="0.4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6">
        <f>Таблица2[[#This Row],[team-1-win]]+Таблица2[[#This Row],[team-2-win]]</f>
        <v>1</v>
      </c>
    </row>
    <row r="87" spans="1:7" x14ac:dyDescent="0.4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7">
        <f>Таблица2[[#This Row],[team-1-win]]+Таблица2[[#This Row],[team-2-win]]</f>
        <v>1</v>
      </c>
    </row>
    <row r="88" spans="1:7" x14ac:dyDescent="0.4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8">
        <f>Таблица2[[#This Row],[team-1-win]]+Таблица2[[#This Row],[team-2-win]]</f>
        <v>1</v>
      </c>
    </row>
    <row r="89" spans="1:7" x14ac:dyDescent="0.4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9">
        <f>Таблица2[[#This Row],[team-1-win]]+Таблица2[[#This Row],[team-2-win]]</f>
        <v>1</v>
      </c>
    </row>
    <row r="90" spans="1:7" x14ac:dyDescent="0.4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1</v>
      </c>
    </row>
    <row r="91" spans="1:7" x14ac:dyDescent="0.4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1">
        <f>Таблица2[[#This Row],[team-1-win]]+Таблица2[[#This Row],[team-2-win]]</f>
        <v>1</v>
      </c>
    </row>
    <row r="92" spans="1:7" x14ac:dyDescent="0.4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2">
        <f>Таблица2[[#This Row],[team-1-win]]+Таблица2[[#This Row],[team-2-win]]</f>
        <v>1</v>
      </c>
    </row>
    <row r="93" spans="1:7" x14ac:dyDescent="0.4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1</v>
      </c>
    </row>
    <row r="94" spans="1:7" x14ac:dyDescent="0.4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x14ac:dyDescent="0.4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1</v>
      </c>
    </row>
    <row r="96" spans="1:7" x14ac:dyDescent="0.4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6">
        <f>Таблица2[[#This Row],[team-1-win]]+Таблица2[[#This Row],[team-2-win]]</f>
        <v>1</v>
      </c>
    </row>
    <row r="97" spans="1:7" x14ac:dyDescent="0.4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7">
        <f>Таблица2[[#This Row],[team-1-win]]+Таблица2[[#This Row],[team-2-win]]</f>
        <v>1</v>
      </c>
    </row>
    <row r="98" spans="1:7" x14ac:dyDescent="0.4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8">
        <f>Таблица2[[#This Row],[team-1-win]]+Таблица2[[#This Row],[team-2-win]]</f>
        <v>1</v>
      </c>
    </row>
    <row r="99" spans="1:7" x14ac:dyDescent="0.4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1</v>
      </c>
    </row>
    <row r="100" spans="1:7" x14ac:dyDescent="0.4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1</v>
      </c>
    </row>
    <row r="101" spans="1:7" x14ac:dyDescent="0.4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1</v>
      </c>
    </row>
    <row r="102" spans="1:7" x14ac:dyDescent="0.4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x14ac:dyDescent="0.4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1</v>
      </c>
    </row>
    <row r="104" spans="1:7" x14ac:dyDescent="0.4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4">
        <f>Таблица2[[#This Row],[team-1-win]]+Таблица2[[#This Row],[team-2-win]]</f>
        <v>1</v>
      </c>
    </row>
    <row r="105" spans="1:7" x14ac:dyDescent="0.4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5">
        <f>Таблица2[[#This Row],[team-1-win]]+Таблица2[[#This Row],[team-2-win]]</f>
        <v>1</v>
      </c>
    </row>
    <row r="106" spans="1:7" x14ac:dyDescent="0.4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x14ac:dyDescent="0.4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1</v>
      </c>
    </row>
    <row r="108" spans="1:7" x14ac:dyDescent="0.4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8">
        <f>Таблица2[[#This Row],[team-1-win]]+Таблица2[[#This Row],[team-2-win]]</f>
        <v>1</v>
      </c>
    </row>
    <row r="109" spans="1:7" x14ac:dyDescent="0.4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9">
        <f>Таблица2[[#This Row],[team-1-win]]+Таблица2[[#This Row],[team-2-win]]</f>
        <v>1</v>
      </c>
    </row>
    <row r="110" spans="1:7" x14ac:dyDescent="0.4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0">
        <f>Таблица2[[#This Row],[team-1-win]]+Таблица2[[#This Row],[team-2-win]]</f>
        <v>1</v>
      </c>
    </row>
    <row r="111" spans="1:7" x14ac:dyDescent="0.4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1">
        <f>Таблица2[[#This Row],[team-1-win]]+Таблица2[[#This Row],[team-2-win]]</f>
        <v>1</v>
      </c>
    </row>
    <row r="112" spans="1:7" x14ac:dyDescent="0.4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2">
        <f>Таблица2[[#This Row],[team-1-win]]+Таблица2[[#This Row],[team-2-win]]</f>
        <v>1</v>
      </c>
    </row>
    <row r="113" spans="1:7" x14ac:dyDescent="0.4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3">
        <f>Таблица2[[#This Row],[team-1-win]]+Таблица2[[#This Row],[team-2-win]]</f>
        <v>1</v>
      </c>
    </row>
    <row r="114" spans="1:7" x14ac:dyDescent="0.4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4">
        <f>Таблица2[[#This Row],[team-1-win]]+Таблица2[[#This Row],[team-2-win]]</f>
        <v>1</v>
      </c>
    </row>
    <row r="115" spans="1:7" x14ac:dyDescent="0.4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5">
        <f>Таблица2[[#This Row],[team-1-win]]+Таблица2[[#This Row],[team-2-win]]</f>
        <v>1</v>
      </c>
    </row>
    <row r="116" spans="1:7" x14ac:dyDescent="0.4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6">
        <f>Таблица2[[#This Row],[team-1-win]]+Таблица2[[#This Row],[team-2-win]]</f>
        <v>1</v>
      </c>
    </row>
    <row r="117" spans="1:7" x14ac:dyDescent="0.4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7">
        <f>Таблица2[[#This Row],[team-1-win]]+Таблица2[[#This Row],[team-2-win]]</f>
        <v>1</v>
      </c>
    </row>
    <row r="118" spans="1:7" x14ac:dyDescent="0.4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8">
        <f>Таблица2[[#This Row],[team-1-win]]+Таблица2[[#This Row],[team-2-win]]</f>
        <v>1</v>
      </c>
    </row>
    <row r="119" spans="1:7" x14ac:dyDescent="0.4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9">
        <f>Таблица2[[#This Row],[team-1-win]]+Таблица2[[#This Row],[team-2-win]]</f>
        <v>1</v>
      </c>
    </row>
    <row r="120" spans="1:7" x14ac:dyDescent="0.4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0">
        <f>Таблица2[[#This Row],[team-1-win]]+Таблица2[[#This Row],[team-2-win]]</f>
        <v>1</v>
      </c>
    </row>
    <row r="121" spans="1:7" x14ac:dyDescent="0.4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1">
        <f>Таблица2[[#This Row],[team-1-win]]+Таблица2[[#This Row],[team-2-win]]</f>
        <v>1</v>
      </c>
    </row>
    <row r="122" spans="1:7" x14ac:dyDescent="0.4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2">
        <f>Таблица2[[#This Row],[team-1-win]]+Таблица2[[#This Row],[team-2-win]]</f>
        <v>1</v>
      </c>
    </row>
    <row r="123" spans="1:7" x14ac:dyDescent="0.4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3">
        <f>Таблица2[[#This Row],[team-1-win]]+Таблица2[[#This Row],[team-2-win]]</f>
        <v>1</v>
      </c>
    </row>
    <row r="124" spans="1:7" x14ac:dyDescent="0.4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4">
        <f>Таблица2[[#This Row],[team-1-win]]+Таблица2[[#This Row],[team-2-win]]</f>
        <v>1</v>
      </c>
    </row>
    <row r="125" spans="1:7" x14ac:dyDescent="0.4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5">
        <f>Таблица2[[#This Row],[team-1-win]]+Таблица2[[#This Row],[team-2-win]]</f>
        <v>1</v>
      </c>
    </row>
    <row r="126" spans="1:7" x14ac:dyDescent="0.4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6">
        <f>Таблица2[[#This Row],[team-1-win]]+Таблица2[[#This Row],[team-2-win]]</f>
        <v>1</v>
      </c>
    </row>
    <row r="127" spans="1:7" x14ac:dyDescent="0.4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7">
        <f>Таблица2[[#This Row],[team-1-win]]+Таблица2[[#This Row],[team-2-win]]</f>
        <v>1</v>
      </c>
    </row>
    <row r="128" spans="1:7" x14ac:dyDescent="0.4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8">
        <f>Таблица2[[#This Row],[team-1-win]]+Таблица2[[#This Row],[team-2-win]]</f>
        <v>1</v>
      </c>
    </row>
    <row r="129" spans="1:7" x14ac:dyDescent="0.4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9">
        <f>Таблица2[[#This Row],[team-1-win]]+Таблица2[[#This Row],[team-2-win]]</f>
        <v>1</v>
      </c>
    </row>
    <row r="130" spans="1:7" x14ac:dyDescent="0.4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0">
        <f>Таблица2[[#This Row],[team-1-win]]+Таблица2[[#This Row],[team-2-win]]</f>
        <v>1</v>
      </c>
    </row>
    <row r="131" spans="1:7" x14ac:dyDescent="0.4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1">
        <f>Таблица2[[#This Row],[team-1-win]]+Таблица2[[#This Row],[team-2-win]]</f>
        <v>1</v>
      </c>
    </row>
    <row r="132" spans="1:7" x14ac:dyDescent="0.4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2">
        <f>Таблица2[[#This Row],[team-1-win]]+Таблица2[[#This Row],[team-2-win]]</f>
        <v>1</v>
      </c>
    </row>
    <row r="133" spans="1:7" x14ac:dyDescent="0.4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3">
        <f>Таблица2[[#This Row],[team-1-win]]+Таблица2[[#This Row],[team-2-win]]</f>
        <v>1</v>
      </c>
    </row>
    <row r="134" spans="1:7" x14ac:dyDescent="0.4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4">
        <f>Таблица2[[#This Row],[team-1-win]]+Таблица2[[#This Row],[team-2-win]]</f>
        <v>1</v>
      </c>
    </row>
    <row r="135" spans="1:7" x14ac:dyDescent="0.4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5">
        <f>Таблица2[[#This Row],[team-1-win]]+Таблица2[[#This Row],[team-2-win]]</f>
        <v>1</v>
      </c>
    </row>
    <row r="136" spans="1:7" x14ac:dyDescent="0.4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6">
        <f>Таблица2[[#This Row],[team-1-win]]+Таблица2[[#This Row],[team-2-win]]</f>
        <v>1</v>
      </c>
    </row>
    <row r="137" spans="1:7" x14ac:dyDescent="0.4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7">
        <f>Таблица2[[#This Row],[team-1-win]]+Таблица2[[#This Row],[team-2-win]]</f>
        <v>1</v>
      </c>
    </row>
    <row r="138" spans="1:7" x14ac:dyDescent="0.4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8">
        <f>Таблица2[[#This Row],[team-1-win]]+Таблица2[[#This Row],[team-2-win]]</f>
        <v>1</v>
      </c>
    </row>
    <row r="139" spans="1:7" x14ac:dyDescent="0.4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9">
        <f>Таблица2[[#This Row],[team-1-win]]+Таблица2[[#This Row],[team-2-win]]</f>
        <v>1</v>
      </c>
    </row>
    <row r="140" spans="1:7" x14ac:dyDescent="0.4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1</v>
      </c>
    </row>
    <row r="141" spans="1:7" x14ac:dyDescent="0.4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1">
        <f>Таблица2[[#This Row],[team-1-win]]+Таблица2[[#This Row],[team-2-win]]</f>
        <v>1</v>
      </c>
    </row>
    <row r="142" spans="1:7" x14ac:dyDescent="0.4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2">
        <f>Таблица2[[#This Row],[team-1-win]]+Таблица2[[#This Row],[team-2-win]]</f>
        <v>1</v>
      </c>
    </row>
    <row r="143" spans="1:7" x14ac:dyDescent="0.4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3">
        <f>Таблица2[[#This Row],[team-1-win]]+Таблица2[[#This Row],[team-2-win]]</f>
        <v>1</v>
      </c>
    </row>
    <row r="144" spans="1:7" x14ac:dyDescent="0.4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4">
        <f>Таблица2[[#This Row],[team-1-win]]+Таблица2[[#This Row],[team-2-win]]</f>
        <v>1</v>
      </c>
    </row>
    <row r="145" spans="1:7" x14ac:dyDescent="0.4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1</v>
      </c>
    </row>
    <row r="146" spans="1:7" x14ac:dyDescent="0.4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6">
        <f>Таблица2[[#This Row],[team-1-win]]+Таблица2[[#This Row],[team-2-win]]</f>
        <v>1</v>
      </c>
    </row>
    <row r="147" spans="1:7" x14ac:dyDescent="0.4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7">
        <f>Таблица2[[#This Row],[team-1-win]]+Таблица2[[#This Row],[team-2-win]]</f>
        <v>1</v>
      </c>
    </row>
    <row r="148" spans="1:7" x14ac:dyDescent="0.4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8">
        <f>Таблица2[[#This Row],[team-1-win]]+Таблица2[[#This Row],[team-2-win]]</f>
        <v>1</v>
      </c>
    </row>
    <row r="149" spans="1:7" x14ac:dyDescent="0.4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9">
        <f>Таблица2[[#This Row],[team-1-win]]+Таблица2[[#This Row],[team-2-win]]</f>
        <v>1</v>
      </c>
    </row>
    <row r="150" spans="1:7" x14ac:dyDescent="0.4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0">
        <f>Таблица2[[#This Row],[team-1-win]]+Таблица2[[#This Row],[team-2-win]]</f>
        <v>1</v>
      </c>
    </row>
    <row r="151" spans="1:7" x14ac:dyDescent="0.4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1">
        <f>Таблица2[[#This Row],[team-1-win]]+Таблица2[[#This Row],[team-2-win]]</f>
        <v>1</v>
      </c>
    </row>
    <row r="152" spans="1:7" x14ac:dyDescent="0.4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2">
        <f>Таблица2[[#This Row],[team-1-win]]+Таблица2[[#This Row],[team-2-win]]</f>
        <v>1</v>
      </c>
    </row>
    <row r="153" spans="1:7" x14ac:dyDescent="0.4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3">
        <f>Таблица2[[#This Row],[team-1-win]]+Таблица2[[#This Row],[team-2-win]]</f>
        <v>1</v>
      </c>
    </row>
    <row r="154" spans="1:7" x14ac:dyDescent="0.4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4">
        <f>Таблица2[[#This Row],[team-1-win]]+Таблица2[[#This Row],[team-2-win]]</f>
        <v>1</v>
      </c>
    </row>
    <row r="155" spans="1:7" x14ac:dyDescent="0.4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1</v>
      </c>
    </row>
    <row r="156" spans="1:7" x14ac:dyDescent="0.4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6">
        <f>Таблица2[[#This Row],[team-1-win]]+Таблица2[[#This Row],[team-2-win]]</f>
        <v>1</v>
      </c>
    </row>
    <row r="157" spans="1:7" x14ac:dyDescent="0.4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7">
        <f>Таблица2[[#This Row],[team-1-win]]+Таблица2[[#This Row],[team-2-win]]</f>
        <v>1</v>
      </c>
    </row>
    <row r="158" spans="1:7" x14ac:dyDescent="0.4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8">
        <f>Таблица2[[#This Row],[team-1-win]]+Таблица2[[#This Row],[team-2-win]]</f>
        <v>1</v>
      </c>
    </row>
    <row r="159" spans="1:7" x14ac:dyDescent="0.4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1</v>
      </c>
    </row>
    <row r="160" spans="1:7" x14ac:dyDescent="0.4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1</v>
      </c>
    </row>
    <row r="161" spans="1:7" x14ac:dyDescent="0.4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1">
        <f>Таблица2[[#This Row],[team-1-win]]+Таблица2[[#This Row],[team-2-win]]</f>
        <v>1</v>
      </c>
    </row>
    <row r="162" spans="1:7" x14ac:dyDescent="0.4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2">
        <f>Таблица2[[#This Row],[team-1-win]]+Таблица2[[#This Row],[team-2-win]]</f>
        <v>1</v>
      </c>
    </row>
    <row r="163" spans="1:7" x14ac:dyDescent="0.4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3">
        <f>Таблица2[[#This Row],[team-1-win]]+Таблица2[[#This Row],[team-2-win]]</f>
        <v>1</v>
      </c>
    </row>
    <row r="164" spans="1:7" x14ac:dyDescent="0.4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4">
        <f>Таблица2[[#This Row],[team-1-win]]+Таблица2[[#This Row],[team-2-win]]</f>
        <v>1</v>
      </c>
    </row>
    <row r="165" spans="1:7" x14ac:dyDescent="0.4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1</v>
      </c>
    </row>
    <row r="166" spans="1:7" x14ac:dyDescent="0.4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6">
        <f>Таблица2[[#This Row],[team-1-win]]+Таблица2[[#This Row],[team-2-win]]</f>
        <v>1</v>
      </c>
    </row>
    <row r="167" spans="1:7" x14ac:dyDescent="0.4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7">
        <f>Таблица2[[#This Row],[team-1-win]]+Таблица2[[#This Row],[team-2-win]]</f>
        <v>1</v>
      </c>
    </row>
    <row r="168" spans="1:7" x14ac:dyDescent="0.4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8">
        <f>Таблица2[[#This Row],[team-1-win]]+Таблица2[[#This Row],[team-2-win]]</f>
        <v>1</v>
      </c>
    </row>
    <row r="169" spans="1:7" x14ac:dyDescent="0.4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9">
        <f>Таблица2[[#This Row],[team-1-win]]+Таблица2[[#This Row],[team-2-win]]</f>
        <v>1</v>
      </c>
    </row>
    <row r="170" spans="1:7" x14ac:dyDescent="0.4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0">
        <f>Таблица2[[#This Row],[team-1-win]]+Таблица2[[#This Row],[team-2-win]]</f>
        <v>1</v>
      </c>
    </row>
    <row r="171" spans="1:7" x14ac:dyDescent="0.4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1">
        <f>Таблица2[[#This Row],[team-1-win]]+Таблица2[[#This Row],[team-2-win]]</f>
        <v>1</v>
      </c>
    </row>
    <row r="172" spans="1:7" x14ac:dyDescent="0.4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2">
        <f>Таблица2[[#This Row],[team-1-win]]+Таблица2[[#This Row],[team-2-win]]</f>
        <v>1</v>
      </c>
    </row>
    <row r="173" spans="1:7" x14ac:dyDescent="0.4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3">
        <f>Таблица2[[#This Row],[team-1-win]]+Таблица2[[#This Row],[team-2-win]]</f>
        <v>1</v>
      </c>
    </row>
    <row r="174" spans="1:7" x14ac:dyDescent="0.4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4">
        <f>Таблица2[[#This Row],[team-1-win]]+Таблица2[[#This Row],[team-2-win]]</f>
        <v>1</v>
      </c>
    </row>
    <row r="175" spans="1:7" x14ac:dyDescent="0.4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5">
        <f>Таблица2[[#This Row],[team-1-win]]+Таблица2[[#This Row],[team-2-win]]</f>
        <v>1</v>
      </c>
    </row>
    <row r="176" spans="1:7" x14ac:dyDescent="0.4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6">
        <f>Таблица2[[#This Row],[team-1-win]]+Таблица2[[#This Row],[team-2-win]]</f>
        <v>1</v>
      </c>
    </row>
    <row r="177" spans="1:7" x14ac:dyDescent="0.4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7">
        <f>Таблица2[[#This Row],[team-1-win]]+Таблица2[[#This Row],[team-2-win]]</f>
        <v>1</v>
      </c>
    </row>
    <row r="178" spans="1:7" x14ac:dyDescent="0.4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8">
        <f>Таблица2[[#This Row],[team-1-win]]+Таблица2[[#This Row],[team-2-win]]</f>
        <v>1</v>
      </c>
    </row>
    <row r="179" spans="1:7" x14ac:dyDescent="0.4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9">
        <f>Таблица2[[#This Row],[team-1-win]]+Таблица2[[#This Row],[team-2-win]]</f>
        <v>1</v>
      </c>
    </row>
    <row r="180" spans="1:7" x14ac:dyDescent="0.4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0">
        <f>Таблица2[[#This Row],[team-1-win]]+Таблица2[[#This Row],[team-2-win]]</f>
        <v>1</v>
      </c>
    </row>
    <row r="181" spans="1:7" x14ac:dyDescent="0.4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1">
        <f>Таблица2[[#This Row],[team-1-win]]+Таблица2[[#This Row],[team-2-win]]</f>
        <v>1</v>
      </c>
    </row>
    <row r="182" spans="1:7" x14ac:dyDescent="0.4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2">
        <f>Таблица2[[#This Row],[team-1-win]]+Таблица2[[#This Row],[team-2-win]]</f>
        <v>1</v>
      </c>
    </row>
    <row r="183" spans="1:7" x14ac:dyDescent="0.4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3">
        <f>Таблица2[[#This Row],[team-1-win]]+Таблица2[[#This Row],[team-2-win]]</f>
        <v>1</v>
      </c>
    </row>
    <row r="184" spans="1:7" x14ac:dyDescent="0.4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4">
        <f>Таблица2[[#This Row],[team-1-win]]+Таблица2[[#This Row],[team-2-win]]</f>
        <v>1</v>
      </c>
    </row>
    <row r="185" spans="1:7" x14ac:dyDescent="0.4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5">
        <f>Таблица2[[#This Row],[team-1-win]]+Таблица2[[#This Row],[team-2-win]]</f>
        <v>1</v>
      </c>
    </row>
    <row r="186" spans="1:7" x14ac:dyDescent="0.4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6">
        <f>Таблица2[[#This Row],[team-1-win]]+Таблица2[[#This Row],[team-2-win]]</f>
        <v>1</v>
      </c>
    </row>
    <row r="187" spans="1:7" x14ac:dyDescent="0.4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7">
        <f>Таблица2[[#This Row],[team-1-win]]+Таблица2[[#This Row],[team-2-win]]</f>
        <v>1</v>
      </c>
    </row>
    <row r="188" spans="1:7" x14ac:dyDescent="0.4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8">
        <f>Таблица2[[#This Row],[team-1-win]]+Таблица2[[#This Row],[team-2-win]]</f>
        <v>1</v>
      </c>
    </row>
    <row r="189" spans="1:7" x14ac:dyDescent="0.4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9">
        <f>Таблица2[[#This Row],[team-1-win]]+Таблица2[[#This Row],[team-2-win]]</f>
        <v>1</v>
      </c>
    </row>
    <row r="190" spans="1:7" x14ac:dyDescent="0.4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0">
        <f>Таблица2[[#This Row],[team-1-win]]+Таблица2[[#This Row],[team-2-win]]</f>
        <v>1</v>
      </c>
    </row>
    <row r="191" spans="1:7" x14ac:dyDescent="0.4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1">
        <f>Таблица2[[#This Row],[team-1-win]]+Таблица2[[#This Row],[team-2-win]]</f>
        <v>1</v>
      </c>
    </row>
    <row r="192" spans="1:7" x14ac:dyDescent="0.4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2">
        <f>Таблица2[[#This Row],[team-1-win]]+Таблица2[[#This Row],[team-2-win]]</f>
        <v>1</v>
      </c>
    </row>
    <row r="193" spans="1:7" x14ac:dyDescent="0.4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3">
        <f>Таблица2[[#This Row],[team-1-win]]+Таблица2[[#This Row],[team-2-win]]</f>
        <v>1</v>
      </c>
    </row>
    <row r="194" spans="1:7" x14ac:dyDescent="0.4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1</v>
      </c>
    </row>
    <row r="195" spans="1:7" x14ac:dyDescent="0.4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5">
        <f>Таблица2[[#This Row],[team-1-win]]+Таблица2[[#This Row],[team-2-win]]</f>
        <v>1</v>
      </c>
    </row>
    <row r="196" spans="1:7" x14ac:dyDescent="0.4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1</v>
      </c>
    </row>
    <row r="197" spans="1:7" x14ac:dyDescent="0.4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1</v>
      </c>
    </row>
    <row r="198" spans="1:7" x14ac:dyDescent="0.4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8">
        <f>Таблица2[[#This Row],[team-1-win]]+Таблица2[[#This Row],[team-2-win]]</f>
        <v>1</v>
      </c>
    </row>
    <row r="199" spans="1:7" x14ac:dyDescent="0.4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9">
        <f>Таблица2[[#This Row],[team-1-win]]+Таблица2[[#This Row],[team-2-win]]</f>
        <v>1</v>
      </c>
    </row>
    <row r="200" spans="1:7" x14ac:dyDescent="0.4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0">
        <f>Таблица2[[#This Row],[team-1-win]]+Таблица2[[#This Row],[team-2-win]]</f>
        <v>1</v>
      </c>
    </row>
    <row r="201" spans="1:7" x14ac:dyDescent="0.4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1">
        <f>Таблица2[[#This Row],[team-1-win]]+Таблица2[[#This Row],[team-2-win]]</f>
        <v>1</v>
      </c>
    </row>
    <row r="202" spans="1:7" x14ac:dyDescent="0.4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2">
        <f>Таблица2[[#This Row],[team-1-win]]+Таблица2[[#This Row],[team-2-win]]</f>
        <v>1</v>
      </c>
    </row>
    <row r="203" spans="1:7" x14ac:dyDescent="0.4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3">
        <f>Таблица2[[#This Row],[team-1-win]]+Таблица2[[#This Row],[team-2-win]]</f>
        <v>1</v>
      </c>
    </row>
    <row r="204" spans="1:7" x14ac:dyDescent="0.4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4">
        <f>Таблица2[[#This Row],[team-1-win]]+Таблица2[[#This Row],[team-2-win]]</f>
        <v>1</v>
      </c>
    </row>
    <row r="205" spans="1:7" x14ac:dyDescent="0.4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5">
        <f>Таблица2[[#This Row],[team-1-win]]+Таблица2[[#This Row],[team-2-win]]</f>
        <v>1</v>
      </c>
    </row>
    <row r="206" spans="1:7" x14ac:dyDescent="0.4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6">
        <f>Таблица2[[#This Row],[team-1-win]]+Таблица2[[#This Row],[team-2-win]]</f>
        <v>1</v>
      </c>
    </row>
    <row r="207" spans="1:7" x14ac:dyDescent="0.4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7">
        <f>Таблица2[[#This Row],[team-1-win]]+Таблица2[[#This Row],[team-2-win]]</f>
        <v>1</v>
      </c>
    </row>
    <row r="208" spans="1:7" x14ac:dyDescent="0.4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8">
        <f>Таблица2[[#This Row],[team-1-win]]+Таблица2[[#This Row],[team-2-win]]</f>
        <v>1</v>
      </c>
    </row>
    <row r="209" spans="1:7" x14ac:dyDescent="0.4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9">
        <f>Таблица2[[#This Row],[team-1-win]]+Таблица2[[#This Row],[team-2-win]]</f>
        <v>1</v>
      </c>
    </row>
    <row r="210" spans="1:7" x14ac:dyDescent="0.4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0">
        <f>Таблица2[[#This Row],[team-1-win]]+Таблица2[[#This Row],[team-2-win]]</f>
        <v>1</v>
      </c>
    </row>
    <row r="211" spans="1:7" x14ac:dyDescent="0.4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1">
        <f>Таблица2[[#This Row],[team-1-win]]+Таблица2[[#This Row],[team-2-win]]</f>
        <v>1</v>
      </c>
    </row>
    <row r="212" spans="1:7" x14ac:dyDescent="0.4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2">
        <f>Таблица2[[#This Row],[team-1-win]]+Таблица2[[#This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X8"/>
  <sheetViews>
    <sheetView workbookViewId="0">
      <selection activeCell="A14" sqref="A14"/>
    </sheetView>
  </sheetViews>
  <sheetFormatPr defaultRowHeight="14.6" x14ac:dyDescent="0.4"/>
  <cols>
    <col min="1" max="1" width="36.84375" bestFit="1" customWidth="1"/>
    <col min="2" max="2" width="7.69140625" bestFit="1" customWidth="1"/>
    <col min="3" max="3" width="9.84375" bestFit="1" customWidth="1"/>
    <col min="4" max="4" width="13" bestFit="1" customWidth="1"/>
    <col min="5" max="5" width="12.69140625" bestFit="1" customWidth="1"/>
    <col min="6" max="6" width="12.3828125" bestFit="1" customWidth="1"/>
    <col min="7" max="7" width="17.07421875" bestFit="1" customWidth="1"/>
    <col min="8" max="10" width="16.61328125" bestFit="1" customWidth="1"/>
    <col min="11" max="11" width="9.84375" bestFit="1" customWidth="1"/>
    <col min="12" max="12" width="14" customWidth="1"/>
    <col min="13" max="13" width="13.69140625" customWidth="1"/>
    <col min="14" max="14" width="13.3046875" customWidth="1"/>
    <col min="15" max="15" width="18" customWidth="1"/>
    <col min="16" max="16" width="18.3046875" customWidth="1"/>
    <col min="17" max="18" width="18" customWidth="1"/>
    <col min="19" max="19" width="10.53515625" bestFit="1" customWidth="1"/>
    <col min="20" max="20" width="14" customWidth="1"/>
    <col min="21" max="21" width="13.69140625" customWidth="1"/>
    <col min="22" max="22" width="13.3046875" customWidth="1"/>
    <col min="23" max="23" width="18.3828125" customWidth="1"/>
    <col min="24" max="24" width="18.69140625" customWidth="1"/>
    <col min="25" max="25" width="18" customWidth="1"/>
    <col min="26" max="26" width="14.765625" bestFit="1" customWidth="1"/>
    <col min="27" max="27" width="8.69140625" bestFit="1" customWidth="1"/>
    <col min="28" max="28" width="12.15234375" customWidth="1"/>
    <col min="29" max="29" width="11.84375" customWidth="1"/>
    <col min="30" max="30" width="11.3828125" customWidth="1"/>
    <col min="31" max="31" width="16.15234375" customWidth="1"/>
    <col min="32" max="32" width="18.84375" customWidth="1"/>
    <col min="33" max="34" width="16.15234375" customWidth="1"/>
    <col min="35" max="35" width="9.23046875" bestFit="1" customWidth="1"/>
    <col min="36" max="36" width="12.15234375" hidden="1" customWidth="1"/>
    <col min="37" max="37" width="11.84375" hidden="1" customWidth="1"/>
    <col min="38" max="38" width="11.3828125" hidden="1" customWidth="1"/>
    <col min="39" max="40" width="16.15234375" hidden="1" customWidth="1"/>
    <col min="41" max="41" width="19.3828125" hidden="1" customWidth="1"/>
    <col min="42" max="42" width="16.15234375" hidden="1" customWidth="1"/>
    <col min="43" max="43" width="11.3828125" bestFit="1" customWidth="1"/>
    <col min="44" max="44" width="12.15234375" hidden="1" customWidth="1"/>
    <col min="45" max="45" width="11.84375" hidden="1" customWidth="1"/>
    <col min="46" max="46" width="11.3828125" hidden="1" customWidth="1"/>
    <col min="47" max="47" width="16.15234375" hidden="1" customWidth="1"/>
    <col min="48" max="48" width="19.15234375" hidden="1" customWidth="1"/>
    <col min="49" max="49" width="16.15234375" hidden="1" customWidth="1"/>
    <col min="50" max="50" width="19.84375" hidden="1" customWidth="1"/>
    <col min="51" max="51" width="9.84375" bestFit="1" customWidth="1"/>
    <col min="52" max="52" width="7.84375" bestFit="1" customWidth="1"/>
    <col min="53" max="53" width="12.69140625" bestFit="1" customWidth="1"/>
    <col min="54" max="54" width="9" bestFit="1" customWidth="1"/>
  </cols>
  <sheetData>
    <row r="1" spans="1:38" x14ac:dyDescent="0.4">
      <c r="A1" t="s">
        <v>0</v>
      </c>
      <c r="B1" t="s">
        <v>178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122</v>
      </c>
      <c r="AG1" t="s">
        <v>30</v>
      </c>
      <c r="AH1" t="s">
        <v>31</v>
      </c>
      <c r="AI1" t="s">
        <v>64</v>
      </c>
      <c r="AJ1" t="s">
        <v>32</v>
      </c>
      <c r="AK1" t="s">
        <v>176</v>
      </c>
      <c r="AL1" t="s">
        <v>177</v>
      </c>
    </row>
    <row r="2" spans="1:38" x14ac:dyDescent="0.4">
      <c r="AJ2">
        <v>31</v>
      </c>
      <c r="AK2">
        <v>120</v>
      </c>
      <c r="AL2">
        <v>2</v>
      </c>
    </row>
    <row r="3" spans="1:38" x14ac:dyDescent="0.4">
      <c r="AJ3">
        <v>38</v>
      </c>
      <c r="AK3">
        <v>120</v>
      </c>
      <c r="AL3">
        <v>2</v>
      </c>
    </row>
    <row r="4" spans="1:38" x14ac:dyDescent="0.4">
      <c r="AJ4">
        <v>35</v>
      </c>
      <c r="AK4">
        <v>120</v>
      </c>
      <c r="AL4">
        <v>2</v>
      </c>
    </row>
    <row r="5" spans="1:38" x14ac:dyDescent="0.4">
      <c r="AJ5">
        <v>39</v>
      </c>
      <c r="AK5">
        <v>120</v>
      </c>
      <c r="AL5">
        <v>2</v>
      </c>
    </row>
    <row r="6" spans="1:38" x14ac:dyDescent="0.4">
      <c r="AJ6">
        <v>27</v>
      </c>
      <c r="AK6">
        <v>120</v>
      </c>
      <c r="AL6">
        <v>2</v>
      </c>
    </row>
    <row r="7" spans="1:38" x14ac:dyDescent="0.4">
      <c r="AJ7">
        <v>24</v>
      </c>
      <c r="AK7">
        <v>120</v>
      </c>
      <c r="AL7">
        <v>2</v>
      </c>
    </row>
    <row r="8" spans="1:38" x14ac:dyDescent="0.4">
      <c r="AJ8">
        <v>27</v>
      </c>
      <c r="AK8">
        <v>120</v>
      </c>
      <c r="AL8">
        <v>2</v>
      </c>
    </row>
  </sheetData>
  <conditionalFormatting sqref="A2:B1048576">
    <cfRule type="duplicateValues" dxfId="87" priority="2"/>
  </conditionalFormatting>
  <conditionalFormatting sqref="B1">
    <cfRule type="duplicateValues" dxfId="86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T282"/>
  <sheetViews>
    <sheetView workbookViewId="0">
      <selection activeCell="P12" sqref="P12"/>
    </sheetView>
  </sheetViews>
  <sheetFormatPr defaultRowHeight="14.6" x14ac:dyDescent="0.4"/>
  <cols>
    <col min="1" max="1" width="9.61328125" bestFit="1" customWidth="1"/>
    <col min="2" max="2" width="10.3828125" bestFit="1" customWidth="1"/>
    <col min="3" max="3" width="12.61328125" bestFit="1" customWidth="1"/>
    <col min="4" max="5" width="10.3828125" bestFit="1" customWidth="1"/>
    <col min="6" max="6" width="12.61328125" bestFit="1" customWidth="1"/>
    <col min="7" max="7" width="11.3828125" customWidth="1"/>
    <col min="9" max="10" width="11.3828125" bestFit="1" customWidth="1"/>
    <col min="11" max="12" width="11.3828125" customWidth="1"/>
    <col min="13" max="13" width="10.07421875" style="3" bestFit="1" customWidth="1"/>
    <col min="15" max="15" width="25.15234375" bestFit="1" customWidth="1"/>
    <col min="16" max="16" width="8.53515625" bestFit="1" customWidth="1"/>
    <col min="18" max="18" width="12.15234375" bestFit="1" customWidth="1"/>
    <col min="19" max="19" width="27.23046875" style="10" bestFit="1" customWidth="1"/>
    <col min="20" max="20" width="29.765625" style="5" bestFit="1" customWidth="1"/>
    <col min="21" max="21" width="9.3046875" bestFit="1" customWidth="1"/>
  </cols>
  <sheetData>
    <row r="1" spans="1:20" ht="15" thickBot="1" x14ac:dyDescent="0.45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160</v>
      </c>
      <c r="P1" s="7">
        <f>MIN(Table41[crystals])</f>
        <v>0</v>
      </c>
      <c r="R1" t="s">
        <v>109</v>
      </c>
      <c r="S1" s="10" t="s">
        <v>110</v>
      </c>
      <c r="T1" s="5" t="s">
        <v>111</v>
      </c>
    </row>
    <row r="2" spans="1:20" ht="15" thickBot="1" x14ac:dyDescent="0.45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6" t="s">
        <v>107</v>
      </c>
      <c r="P2" s="7" t="e">
        <f>AVERAGE(Table41[crystals])</f>
        <v>#DIV/0!</v>
      </c>
      <c r="R2">
        <v>30000</v>
      </c>
      <c r="S2" s="10">
        <f>Table641[[#This Row],[Think Time]]*$P$6/1000/60</f>
        <v>15.785714285714285</v>
      </c>
      <c r="T2" s="10">
        <f>Table641[[#This Row],[Estimated Battle Time (mins)]]*COUNTA(Таблица26[hero-1])/60</f>
        <v>55.25</v>
      </c>
    </row>
    <row r="3" spans="1:20" ht="15" thickBot="1" x14ac:dyDescent="0.45">
      <c r="A3" t="s">
        <v>53</v>
      </c>
      <c r="B3" t="s">
        <v>56</v>
      </c>
      <c r="C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3" t="s">
        <v>48</v>
      </c>
      <c r="E3" t="s">
        <v>33</v>
      </c>
      <c r="F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3">
        <f>Таблица26[[#This Row],[team-1-win]]+Таблица26[[#This Row],[team-2-win]]</f>
        <v>0</v>
      </c>
      <c r="I3" t="s">
        <v>53</v>
      </c>
      <c r="J3" t="s">
        <v>56</v>
      </c>
      <c r="K3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3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3" s="3">
        <f>IF(Table340[[#This Row],[battles]],Table340[[#This Row],[wins]]/Table340[[#This Row],[battles]],0)</f>
        <v>0</v>
      </c>
      <c r="O3" s="6" t="s">
        <v>162</v>
      </c>
      <c r="P3" s="7">
        <f>MAX(Table41[crystals])</f>
        <v>0</v>
      </c>
      <c r="R3">
        <v>120000</v>
      </c>
      <c r="S3" s="10">
        <f>Table641[[#This Row],[Think Time]]*$P$6/1000/60</f>
        <v>63.142857142857139</v>
      </c>
      <c r="T3" s="10">
        <f>Table641[[#This Row],[Estimated Battle Time (mins)]]*COUNTA(Таблица26[hero-1])/60</f>
        <v>221</v>
      </c>
    </row>
    <row r="4" spans="1:20" ht="15" thickBot="1" x14ac:dyDescent="0.45">
      <c r="A4" t="s">
        <v>53</v>
      </c>
      <c r="B4" t="s">
        <v>56</v>
      </c>
      <c r="C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4" t="s">
        <v>48</v>
      </c>
      <c r="E4" t="s">
        <v>43</v>
      </c>
      <c r="F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4">
        <f>Таблица26[[#This Row],[team-1-win]]+Таблица26[[#This Row],[team-2-win]]</f>
        <v>0</v>
      </c>
      <c r="I4" t="s">
        <v>53</v>
      </c>
      <c r="J4" t="s">
        <v>48</v>
      </c>
      <c r="K4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4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4" s="3">
        <f>IF(Table340[[#This Row],[battles]],Table340[[#This Row],[wins]]/Table340[[#This Row],[battles]],0)</f>
        <v>0</v>
      </c>
      <c r="T4" s="10"/>
    </row>
    <row r="5" spans="1:20" ht="15" thickBot="1" x14ac:dyDescent="0.45">
      <c r="A5" t="s">
        <v>53</v>
      </c>
      <c r="B5" t="s">
        <v>56</v>
      </c>
      <c r="C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5" t="s">
        <v>48</v>
      </c>
      <c r="E5" t="s">
        <v>45</v>
      </c>
      <c r="F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5">
        <f>Таблица26[[#This Row],[team-1-win]]+Таблица26[[#This Row],[team-2-win]]</f>
        <v>0</v>
      </c>
      <c r="I5" t="s">
        <v>53</v>
      </c>
      <c r="J5" t="s">
        <v>33</v>
      </c>
      <c r="K5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5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5" s="3">
        <f>IF(Table340[[#This Row],[battles]],Table340[[#This Row],[wins]]/Table340[[#This Row],[battles]],0)</f>
        <v>0</v>
      </c>
      <c r="O5" s="6" t="s">
        <v>161</v>
      </c>
      <c r="P5" s="7">
        <f>MIN(Table41[turns])</f>
        <v>24</v>
      </c>
      <c r="T5" s="10"/>
    </row>
    <row r="6" spans="1:20" ht="15" thickBot="1" x14ac:dyDescent="0.45">
      <c r="A6" t="s">
        <v>53</v>
      </c>
      <c r="B6" t="s">
        <v>56</v>
      </c>
      <c r="C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6" t="s">
        <v>48</v>
      </c>
      <c r="E6" t="s">
        <v>63</v>
      </c>
      <c r="F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6">
        <f>Таблица26[[#This Row],[team-1-win]]+Таблица26[[#This Row],[team-2-win]]</f>
        <v>0</v>
      </c>
      <c r="I6" t="s">
        <v>53</v>
      </c>
      <c r="J6" t="s">
        <v>43</v>
      </c>
      <c r="K6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6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6" s="3">
        <f>IF(Table340[[#This Row],[battles]],Table340[[#This Row],[wins]]/Table340[[#This Row],[battles]],0)</f>
        <v>0</v>
      </c>
      <c r="O6" s="8" t="s">
        <v>108</v>
      </c>
      <c r="P6" s="9">
        <f>AVERAGE(Table41[turns])</f>
        <v>31.571428571428573</v>
      </c>
    </row>
    <row r="7" spans="1:20" ht="15" thickBot="1" x14ac:dyDescent="0.45">
      <c r="A7" t="s">
        <v>53</v>
      </c>
      <c r="B7" t="s">
        <v>56</v>
      </c>
      <c r="C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7" t="s">
        <v>48</v>
      </c>
      <c r="E7" t="s">
        <v>38</v>
      </c>
      <c r="F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7">
        <f>Таблица26[[#This Row],[team-1-win]]+Таблица26[[#This Row],[team-2-win]]</f>
        <v>0</v>
      </c>
      <c r="I7" t="s">
        <v>53</v>
      </c>
      <c r="J7" t="s">
        <v>45</v>
      </c>
      <c r="K7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7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7" s="3">
        <f>IF(Table340[[#This Row],[battles]],Table340[[#This Row],[wins]]/Table340[[#This Row],[battles]],0)</f>
        <v>0</v>
      </c>
      <c r="O7" s="8" t="s">
        <v>163</v>
      </c>
      <c r="P7" s="9">
        <f>MAX(Table41[turns])</f>
        <v>39</v>
      </c>
    </row>
    <row r="8" spans="1:20" x14ac:dyDescent="0.4">
      <c r="A8" t="s">
        <v>53</v>
      </c>
      <c r="B8" t="s">
        <v>56</v>
      </c>
      <c r="C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8" t="s">
        <v>33</v>
      </c>
      <c r="E8" t="s">
        <v>43</v>
      </c>
      <c r="F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8">
        <f>Таблица26[[#This Row],[team-1-win]]+Таблица26[[#This Row],[team-2-win]]</f>
        <v>0</v>
      </c>
      <c r="I8" t="s">
        <v>53</v>
      </c>
      <c r="J8" t="s">
        <v>63</v>
      </c>
      <c r="K8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8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8" s="3">
        <f>IF(Table340[[#This Row],[battles]],Table340[[#This Row],[wins]]/Table340[[#This Row],[battles]],0)</f>
        <v>0</v>
      </c>
    </row>
    <row r="9" spans="1:20" x14ac:dyDescent="0.4">
      <c r="A9" t="s">
        <v>53</v>
      </c>
      <c r="B9" t="s">
        <v>56</v>
      </c>
      <c r="C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9" t="s">
        <v>33</v>
      </c>
      <c r="E9" t="s">
        <v>45</v>
      </c>
      <c r="F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9">
        <f>Таблица26[[#This Row],[team-1-win]]+Таблица26[[#This Row],[team-2-win]]</f>
        <v>0</v>
      </c>
      <c r="I9" t="s">
        <v>53</v>
      </c>
      <c r="J9" t="s">
        <v>38</v>
      </c>
      <c r="K9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9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9" s="3">
        <f>IF(Table340[[#This Row],[battles]],Table340[[#This Row],[wins]]/Table340[[#This Row],[battles]],0)</f>
        <v>0</v>
      </c>
    </row>
    <row r="10" spans="1:20" x14ac:dyDescent="0.4">
      <c r="A10" t="s">
        <v>53</v>
      </c>
      <c r="B10" t="s">
        <v>56</v>
      </c>
      <c r="C1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0" t="s">
        <v>33</v>
      </c>
      <c r="E10" t="s">
        <v>63</v>
      </c>
      <c r="F1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0">
        <f>Таблица26[[#This Row],[team-1-win]]+Таблица26[[#This Row],[team-2-win]]</f>
        <v>0</v>
      </c>
      <c r="I10" t="s">
        <v>56</v>
      </c>
      <c r="J10" t="s">
        <v>48</v>
      </c>
      <c r="K10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10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10" s="3">
        <f>IF(Table340[[#This Row],[battles]],Table340[[#This Row],[wins]]/Table340[[#This Row],[battles]],0)</f>
        <v>0</v>
      </c>
    </row>
    <row r="11" spans="1:20" x14ac:dyDescent="0.4">
      <c r="A11" t="s">
        <v>53</v>
      </c>
      <c r="B11" t="s">
        <v>56</v>
      </c>
      <c r="C1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1" t="s">
        <v>33</v>
      </c>
      <c r="E11" t="s">
        <v>38</v>
      </c>
      <c r="F1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1">
        <f>Таблица26[[#This Row],[team-1-win]]+Таблица26[[#This Row],[team-2-win]]</f>
        <v>0</v>
      </c>
      <c r="I11" t="s">
        <v>56</v>
      </c>
      <c r="J11" t="s">
        <v>33</v>
      </c>
      <c r="K11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11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11" s="3">
        <f>IF(Table340[[#This Row],[battles]],Table340[[#This Row],[wins]]/Table340[[#This Row],[battles]],0)</f>
        <v>0</v>
      </c>
    </row>
    <row r="12" spans="1:20" x14ac:dyDescent="0.4">
      <c r="A12" t="s">
        <v>53</v>
      </c>
      <c r="B12" t="s">
        <v>56</v>
      </c>
      <c r="C1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2" t="s">
        <v>43</v>
      </c>
      <c r="E12" t="s">
        <v>45</v>
      </c>
      <c r="F1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2">
        <f>Таблица26[[#This Row],[team-1-win]]+Таблица26[[#This Row],[team-2-win]]</f>
        <v>0</v>
      </c>
      <c r="I12" t="s">
        <v>56</v>
      </c>
      <c r="J12" t="s">
        <v>43</v>
      </c>
      <c r="K12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12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12" s="3">
        <f>IF(Table340[[#This Row],[battles]],Table340[[#This Row],[wins]]/Table340[[#This Row],[battles]],0)</f>
        <v>0</v>
      </c>
    </row>
    <row r="13" spans="1:20" x14ac:dyDescent="0.4">
      <c r="A13" t="s">
        <v>53</v>
      </c>
      <c r="B13" t="s">
        <v>56</v>
      </c>
      <c r="C1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3" t="s">
        <v>43</v>
      </c>
      <c r="E13" t="s">
        <v>63</v>
      </c>
      <c r="F1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3">
        <f>Таблица26[[#This Row],[team-1-win]]+Таблица26[[#This Row],[team-2-win]]</f>
        <v>0</v>
      </c>
      <c r="I13" t="s">
        <v>56</v>
      </c>
      <c r="J13" t="s">
        <v>45</v>
      </c>
      <c r="K13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13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13" s="3">
        <f>IF(Table340[[#This Row],[battles]],Table340[[#This Row],[wins]]/Table340[[#This Row],[battles]],0)</f>
        <v>0</v>
      </c>
    </row>
    <row r="14" spans="1:20" x14ac:dyDescent="0.4">
      <c r="A14" t="s">
        <v>53</v>
      </c>
      <c r="B14" t="s">
        <v>56</v>
      </c>
      <c r="C1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4" t="s">
        <v>43</v>
      </c>
      <c r="E14" t="s">
        <v>38</v>
      </c>
      <c r="F1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4">
        <f>Таблица26[[#This Row],[team-1-win]]+Таблица26[[#This Row],[team-2-win]]</f>
        <v>0</v>
      </c>
      <c r="I14" t="s">
        <v>56</v>
      </c>
      <c r="J14" t="s">
        <v>63</v>
      </c>
      <c r="K14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14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14" s="3">
        <f>IF(Table340[[#This Row],[battles]],Table340[[#This Row],[wins]]/Table340[[#This Row],[battles]],0)</f>
        <v>0</v>
      </c>
    </row>
    <row r="15" spans="1:20" x14ac:dyDescent="0.4">
      <c r="A15" t="s">
        <v>53</v>
      </c>
      <c r="B15" t="s">
        <v>56</v>
      </c>
      <c r="C1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5" t="s">
        <v>45</v>
      </c>
      <c r="E15" t="s">
        <v>63</v>
      </c>
      <c r="F1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5">
        <f>Таблица26[[#This Row],[team-1-win]]+Таблица26[[#This Row],[team-2-win]]</f>
        <v>0</v>
      </c>
      <c r="I15" t="s">
        <v>56</v>
      </c>
      <c r="J15" t="s">
        <v>38</v>
      </c>
      <c r="K15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15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15" s="3">
        <f>IF(Table340[[#This Row],[battles]],Table340[[#This Row],[wins]]/Table340[[#This Row],[battles]],0)</f>
        <v>0</v>
      </c>
    </row>
    <row r="16" spans="1:20" x14ac:dyDescent="0.4">
      <c r="A16" t="s">
        <v>53</v>
      </c>
      <c r="B16" t="s">
        <v>56</v>
      </c>
      <c r="C1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6" t="s">
        <v>45</v>
      </c>
      <c r="E16" t="s">
        <v>38</v>
      </c>
      <c r="F1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6">
        <f>Таблица26[[#This Row],[team-1-win]]+Таблица26[[#This Row],[team-2-win]]</f>
        <v>0</v>
      </c>
      <c r="I16" t="s">
        <v>48</v>
      </c>
      <c r="J16" t="s">
        <v>33</v>
      </c>
      <c r="K16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16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16" s="3">
        <f>IF(Table340[[#This Row],[battles]],Table340[[#This Row],[wins]]/Table340[[#This Row],[battles]],0)</f>
        <v>0</v>
      </c>
    </row>
    <row r="17" spans="1:13" x14ac:dyDescent="0.4">
      <c r="A17" t="s">
        <v>53</v>
      </c>
      <c r="B17" t="s">
        <v>56</v>
      </c>
      <c r="C1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7" t="s">
        <v>63</v>
      </c>
      <c r="E17" t="s">
        <v>38</v>
      </c>
      <c r="F1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7">
        <f>Таблица26[[#This Row],[team-1-win]]+Таблица26[[#This Row],[team-2-win]]</f>
        <v>0</v>
      </c>
      <c r="I17" t="s">
        <v>48</v>
      </c>
      <c r="J17" t="s">
        <v>43</v>
      </c>
      <c r="K17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17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17" s="3">
        <f>IF(Table340[[#This Row],[battles]],Table340[[#This Row],[wins]]/Table340[[#This Row],[battles]],0)</f>
        <v>0</v>
      </c>
    </row>
    <row r="18" spans="1:13" x14ac:dyDescent="0.4">
      <c r="A18" t="s">
        <v>53</v>
      </c>
      <c r="B18" t="s">
        <v>48</v>
      </c>
      <c r="C1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8" t="s">
        <v>56</v>
      </c>
      <c r="E18" t="s">
        <v>33</v>
      </c>
      <c r="F1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8">
        <f>Таблица26[[#This Row],[team-1-win]]+Таблица26[[#This Row],[team-2-win]]</f>
        <v>0</v>
      </c>
      <c r="I18" t="s">
        <v>48</v>
      </c>
      <c r="J18" t="s">
        <v>45</v>
      </c>
      <c r="K18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18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18" s="3">
        <f>IF(Table340[[#This Row],[battles]],Table340[[#This Row],[wins]]/Table340[[#This Row],[battles]],0)</f>
        <v>0</v>
      </c>
    </row>
    <row r="19" spans="1:13" x14ac:dyDescent="0.4">
      <c r="A19" t="s">
        <v>53</v>
      </c>
      <c r="B19" t="s">
        <v>48</v>
      </c>
      <c r="C1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9" t="s">
        <v>56</v>
      </c>
      <c r="E19" t="s">
        <v>43</v>
      </c>
      <c r="F1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9">
        <f>Таблица26[[#This Row],[team-1-win]]+Таблица26[[#This Row],[team-2-win]]</f>
        <v>0</v>
      </c>
      <c r="I19" t="s">
        <v>48</v>
      </c>
      <c r="J19" t="s">
        <v>63</v>
      </c>
      <c r="K19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19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19" s="3">
        <f>IF(Table340[[#This Row],[battles]],Table340[[#This Row],[wins]]/Table340[[#This Row],[battles]],0)</f>
        <v>0</v>
      </c>
    </row>
    <row r="20" spans="1:13" x14ac:dyDescent="0.4">
      <c r="A20" t="s">
        <v>53</v>
      </c>
      <c r="B20" t="s">
        <v>48</v>
      </c>
      <c r="C2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0" t="s">
        <v>56</v>
      </c>
      <c r="E20" t="s">
        <v>45</v>
      </c>
      <c r="F2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0">
        <f>Таблица26[[#This Row],[team-1-win]]+Таблица26[[#This Row],[team-2-win]]</f>
        <v>0</v>
      </c>
      <c r="I20" t="s">
        <v>48</v>
      </c>
      <c r="J20" t="s">
        <v>38</v>
      </c>
      <c r="K20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20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20" s="3">
        <f>IF(Table340[[#This Row],[battles]],Table340[[#This Row],[wins]]/Table340[[#This Row],[battles]],0)</f>
        <v>0</v>
      </c>
    </row>
    <row r="21" spans="1:13" x14ac:dyDescent="0.4">
      <c r="A21" t="s">
        <v>53</v>
      </c>
      <c r="B21" t="s">
        <v>48</v>
      </c>
      <c r="C2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1" t="s">
        <v>56</v>
      </c>
      <c r="E21" t="s">
        <v>63</v>
      </c>
      <c r="F2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1">
        <f>Таблица26[[#This Row],[team-1-win]]+Таблица26[[#This Row],[team-2-win]]</f>
        <v>0</v>
      </c>
      <c r="I21" t="s">
        <v>33</v>
      </c>
      <c r="J21" t="s">
        <v>43</v>
      </c>
      <c r="K21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21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21" s="3">
        <f>IF(Table340[[#This Row],[battles]],Table340[[#This Row],[wins]]/Table340[[#This Row],[battles]],0)</f>
        <v>0</v>
      </c>
    </row>
    <row r="22" spans="1:13" x14ac:dyDescent="0.4">
      <c r="A22" t="s">
        <v>53</v>
      </c>
      <c r="B22" t="s">
        <v>48</v>
      </c>
      <c r="C2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2" t="s">
        <v>56</v>
      </c>
      <c r="E22" t="s">
        <v>38</v>
      </c>
      <c r="F2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2">
        <f>Таблица26[[#This Row],[team-1-win]]+Таблица26[[#This Row],[team-2-win]]</f>
        <v>0</v>
      </c>
      <c r="I22" t="s">
        <v>33</v>
      </c>
      <c r="J22" t="s">
        <v>45</v>
      </c>
      <c r="K22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22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22" s="3">
        <f>IF(Table340[[#This Row],[battles]],Table340[[#This Row],[wins]]/Table340[[#This Row],[battles]],0)</f>
        <v>0</v>
      </c>
    </row>
    <row r="23" spans="1:13" x14ac:dyDescent="0.4">
      <c r="A23" t="s">
        <v>53</v>
      </c>
      <c r="B23" t="s">
        <v>48</v>
      </c>
      <c r="C2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3" t="s">
        <v>33</v>
      </c>
      <c r="E23" t="s">
        <v>43</v>
      </c>
      <c r="F2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3">
        <f>Таблица26[[#This Row],[team-1-win]]+Таблица26[[#This Row],[team-2-win]]</f>
        <v>0</v>
      </c>
      <c r="I23" t="s">
        <v>33</v>
      </c>
      <c r="J23" t="s">
        <v>63</v>
      </c>
      <c r="K23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23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23" s="3">
        <f>IF(Table340[[#This Row],[battles]],Table340[[#This Row],[wins]]/Table340[[#This Row],[battles]],0)</f>
        <v>0</v>
      </c>
    </row>
    <row r="24" spans="1:13" x14ac:dyDescent="0.4">
      <c r="A24" t="s">
        <v>53</v>
      </c>
      <c r="B24" t="s">
        <v>48</v>
      </c>
      <c r="C2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4" t="s">
        <v>33</v>
      </c>
      <c r="E24" t="s">
        <v>45</v>
      </c>
      <c r="F2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4">
        <f>Таблица26[[#This Row],[team-1-win]]+Таблица26[[#This Row],[team-2-win]]</f>
        <v>0</v>
      </c>
      <c r="I24" t="s">
        <v>33</v>
      </c>
      <c r="J24" t="s">
        <v>38</v>
      </c>
      <c r="K24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24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24" s="3">
        <f>IF(Table340[[#This Row],[battles]],Table340[[#This Row],[wins]]/Table340[[#This Row],[battles]],0)</f>
        <v>0</v>
      </c>
    </row>
    <row r="25" spans="1:13" x14ac:dyDescent="0.4">
      <c r="A25" t="s">
        <v>53</v>
      </c>
      <c r="B25" t="s">
        <v>48</v>
      </c>
      <c r="C2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5" t="s">
        <v>33</v>
      </c>
      <c r="E25" t="s">
        <v>63</v>
      </c>
      <c r="F2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5">
        <f>Таблица26[[#This Row],[team-1-win]]+Таблица26[[#This Row],[team-2-win]]</f>
        <v>0</v>
      </c>
      <c r="I25" t="s">
        <v>43</v>
      </c>
      <c r="J25" t="s">
        <v>45</v>
      </c>
      <c r="K25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25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25" s="3">
        <f>IF(Table340[[#This Row],[battles]],Table340[[#This Row],[wins]]/Table340[[#This Row],[battles]],0)</f>
        <v>0</v>
      </c>
    </row>
    <row r="26" spans="1:13" x14ac:dyDescent="0.4">
      <c r="A26" t="s">
        <v>53</v>
      </c>
      <c r="B26" t="s">
        <v>48</v>
      </c>
      <c r="C2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6" t="s">
        <v>33</v>
      </c>
      <c r="E26" t="s">
        <v>38</v>
      </c>
      <c r="F2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6">
        <f>Таблица26[[#This Row],[team-1-win]]+Таблица26[[#This Row],[team-2-win]]</f>
        <v>0</v>
      </c>
      <c r="I26" t="s">
        <v>43</v>
      </c>
      <c r="J26" t="s">
        <v>63</v>
      </c>
      <c r="K26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26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26" s="3">
        <f>IF(Table340[[#This Row],[battles]],Table340[[#This Row],[wins]]/Table340[[#This Row],[battles]],0)</f>
        <v>0</v>
      </c>
    </row>
    <row r="27" spans="1:13" x14ac:dyDescent="0.4">
      <c r="A27" t="s">
        <v>53</v>
      </c>
      <c r="B27" t="s">
        <v>48</v>
      </c>
      <c r="C2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7" t="s">
        <v>43</v>
      </c>
      <c r="E27" t="s">
        <v>45</v>
      </c>
      <c r="F2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7">
        <f>Таблица26[[#This Row],[team-1-win]]+Таблица26[[#This Row],[team-2-win]]</f>
        <v>0</v>
      </c>
      <c r="I27" t="s">
        <v>43</v>
      </c>
      <c r="J27" t="s">
        <v>38</v>
      </c>
      <c r="K27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27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27" s="3">
        <f>IF(Table340[[#This Row],[battles]],Table340[[#This Row],[wins]]/Table340[[#This Row],[battles]],0)</f>
        <v>0</v>
      </c>
    </row>
    <row r="28" spans="1:13" x14ac:dyDescent="0.4">
      <c r="A28" t="s">
        <v>53</v>
      </c>
      <c r="B28" t="s">
        <v>48</v>
      </c>
      <c r="C2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8" t="s">
        <v>43</v>
      </c>
      <c r="E28" t="s">
        <v>63</v>
      </c>
      <c r="F2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8">
        <f>Таблица26[[#This Row],[team-1-win]]+Таблица26[[#This Row],[team-2-win]]</f>
        <v>0</v>
      </c>
      <c r="I28" t="s">
        <v>45</v>
      </c>
      <c r="J28" t="s">
        <v>63</v>
      </c>
      <c r="K28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28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28" s="3">
        <f>IF(Table340[[#This Row],[battles]],Table340[[#This Row],[wins]]/Table340[[#This Row],[battles]],0)</f>
        <v>0</v>
      </c>
    </row>
    <row r="29" spans="1:13" x14ac:dyDescent="0.4">
      <c r="A29" t="s">
        <v>53</v>
      </c>
      <c r="B29" t="s">
        <v>48</v>
      </c>
      <c r="C2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9" t="s">
        <v>43</v>
      </c>
      <c r="E29" t="s">
        <v>38</v>
      </c>
      <c r="F2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9">
        <f>Таблица26[[#This Row],[team-1-win]]+Таблица26[[#This Row],[team-2-win]]</f>
        <v>0</v>
      </c>
      <c r="I29" t="s">
        <v>45</v>
      </c>
      <c r="J29" t="s">
        <v>38</v>
      </c>
      <c r="K29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29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29" s="3">
        <f>IF(Table340[[#This Row],[battles]],Table340[[#This Row],[wins]]/Table340[[#This Row],[battles]],0)</f>
        <v>0</v>
      </c>
    </row>
    <row r="30" spans="1:13" x14ac:dyDescent="0.4">
      <c r="A30" t="s">
        <v>53</v>
      </c>
      <c r="B30" t="s">
        <v>48</v>
      </c>
      <c r="C3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30" t="s">
        <v>45</v>
      </c>
      <c r="E30" t="s">
        <v>63</v>
      </c>
      <c r="F3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30">
        <f>Таблица26[[#This Row],[team-1-win]]+Таблица26[[#This Row],[team-2-win]]</f>
        <v>0</v>
      </c>
      <c r="I30" t="s">
        <v>63</v>
      </c>
      <c r="J30" t="s">
        <v>38</v>
      </c>
      <c r="K30">
        <f>COUNTIFS(Таблица26[hero-1],Table340[[#This Row],[hero-1]],Таблица26[hero-2],Table340[[#This Row],[hero-2]],Таблица26[battles],"1")+COUNTIFS(Таблица26[hero-3],Table340[[#This Row],[hero-1]],Таблица26[hero-4],Table340[[#This Row],[hero-2]],Таблица26[battles],"1")</f>
        <v>0</v>
      </c>
      <c r="L30" s="20">
        <f>COUNTIFS(Таблица26[hero-1],Table340[[#This Row],[hero-1]],Таблица26[hero-2],Table340[[#This Row],[hero-2]],Таблица26[team-1-win],"1")+COUNTIFS(Таблица26[hero-3],Table340[[#This Row],[hero-1]],Таблица26[hero-4],Table340[[#This Row],[hero-2]],Таблица26[team-2-win],"1")</f>
        <v>0</v>
      </c>
      <c r="M30" s="3">
        <f>IF(Table340[[#This Row],[battles]],Table340[[#This Row],[wins]]/Table340[[#This Row],[battles]],0)</f>
        <v>0</v>
      </c>
    </row>
    <row r="31" spans="1:13" x14ac:dyDescent="0.4">
      <c r="A31" t="s">
        <v>53</v>
      </c>
      <c r="B31" t="s">
        <v>48</v>
      </c>
      <c r="C3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31" t="s">
        <v>45</v>
      </c>
      <c r="E31" t="s">
        <v>38</v>
      </c>
      <c r="F3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31">
        <f>Таблица26[[#This Row],[team-1-win]]+Таблица26[[#This Row],[team-2-win]]</f>
        <v>0</v>
      </c>
      <c r="L31" s="20"/>
    </row>
    <row r="32" spans="1:13" x14ac:dyDescent="0.4">
      <c r="A32" t="s">
        <v>53</v>
      </c>
      <c r="B32" t="s">
        <v>48</v>
      </c>
      <c r="C3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32" t="s">
        <v>63</v>
      </c>
      <c r="E32" t="s">
        <v>38</v>
      </c>
      <c r="F3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32">
        <f>Таблица26[[#This Row],[team-1-win]]+Таблица26[[#This Row],[team-2-win]]</f>
        <v>0</v>
      </c>
      <c r="L32" s="20"/>
    </row>
    <row r="33" spans="1:12" x14ac:dyDescent="0.4">
      <c r="A33" t="s">
        <v>53</v>
      </c>
      <c r="B33" t="s">
        <v>33</v>
      </c>
      <c r="C3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33" t="s">
        <v>56</v>
      </c>
      <c r="E33" t="s">
        <v>48</v>
      </c>
      <c r="F3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33">
        <f>Таблица26[[#This Row],[team-1-win]]+Таблица26[[#This Row],[team-2-win]]</f>
        <v>0</v>
      </c>
      <c r="L33" s="20"/>
    </row>
    <row r="34" spans="1:12" x14ac:dyDescent="0.4">
      <c r="A34" t="s">
        <v>53</v>
      </c>
      <c r="B34" t="s">
        <v>33</v>
      </c>
      <c r="C3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34" t="s">
        <v>56</v>
      </c>
      <c r="E34" t="s">
        <v>43</v>
      </c>
      <c r="F3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34">
        <f>Таблица26[[#This Row],[team-1-win]]+Таблица26[[#This Row],[team-2-win]]</f>
        <v>0</v>
      </c>
      <c r="L34" s="20"/>
    </row>
    <row r="35" spans="1:12" x14ac:dyDescent="0.4">
      <c r="A35" t="s">
        <v>53</v>
      </c>
      <c r="B35" t="s">
        <v>33</v>
      </c>
      <c r="C3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35" t="s">
        <v>56</v>
      </c>
      <c r="E35" t="s">
        <v>45</v>
      </c>
      <c r="F3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35">
        <f>Таблица26[[#This Row],[team-1-win]]+Таблица26[[#This Row],[team-2-win]]</f>
        <v>0</v>
      </c>
      <c r="L35" s="20"/>
    </row>
    <row r="36" spans="1:12" x14ac:dyDescent="0.4">
      <c r="A36" t="s">
        <v>53</v>
      </c>
      <c r="B36" t="s">
        <v>33</v>
      </c>
      <c r="C3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36" t="s">
        <v>56</v>
      </c>
      <c r="E36" t="s">
        <v>63</v>
      </c>
      <c r="F3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36">
        <f>Таблица26[[#This Row],[team-1-win]]+Таблица26[[#This Row],[team-2-win]]</f>
        <v>0</v>
      </c>
      <c r="L36" s="20"/>
    </row>
    <row r="37" spans="1:12" x14ac:dyDescent="0.4">
      <c r="A37" t="s">
        <v>53</v>
      </c>
      <c r="B37" t="s">
        <v>33</v>
      </c>
      <c r="C3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37" t="s">
        <v>56</v>
      </c>
      <c r="E37" t="s">
        <v>38</v>
      </c>
      <c r="F3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37">
        <f>Таблица26[[#This Row],[team-1-win]]+Таблица26[[#This Row],[team-2-win]]</f>
        <v>0</v>
      </c>
      <c r="L37" s="20"/>
    </row>
    <row r="38" spans="1:12" x14ac:dyDescent="0.4">
      <c r="A38" t="s">
        <v>53</v>
      </c>
      <c r="B38" t="s">
        <v>33</v>
      </c>
      <c r="C3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38" t="s">
        <v>48</v>
      </c>
      <c r="E38" t="s">
        <v>43</v>
      </c>
      <c r="F3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38">
        <f>Таблица26[[#This Row],[team-1-win]]+Таблица26[[#This Row],[team-2-win]]</f>
        <v>0</v>
      </c>
      <c r="L38" s="20"/>
    </row>
    <row r="39" spans="1:12" x14ac:dyDescent="0.4">
      <c r="A39" t="s">
        <v>53</v>
      </c>
      <c r="B39" t="s">
        <v>33</v>
      </c>
      <c r="C3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39" t="s">
        <v>48</v>
      </c>
      <c r="E39" t="s">
        <v>45</v>
      </c>
      <c r="F3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39">
        <f>Таблица26[[#This Row],[team-1-win]]+Таблица26[[#This Row],[team-2-win]]</f>
        <v>0</v>
      </c>
      <c r="L39" s="20"/>
    </row>
    <row r="40" spans="1:12" x14ac:dyDescent="0.4">
      <c r="A40" t="s">
        <v>53</v>
      </c>
      <c r="B40" t="s">
        <v>33</v>
      </c>
      <c r="C4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40" t="s">
        <v>48</v>
      </c>
      <c r="E40" t="s">
        <v>63</v>
      </c>
      <c r="F4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40">
        <f>Таблица26[[#This Row],[team-1-win]]+Таблица26[[#This Row],[team-2-win]]</f>
        <v>0</v>
      </c>
      <c r="L40" s="20"/>
    </row>
    <row r="41" spans="1:12" x14ac:dyDescent="0.4">
      <c r="A41" t="s">
        <v>53</v>
      </c>
      <c r="B41" t="s">
        <v>33</v>
      </c>
      <c r="C4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41" t="s">
        <v>48</v>
      </c>
      <c r="E41" t="s">
        <v>38</v>
      </c>
      <c r="F4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41">
        <f>Таблица26[[#This Row],[team-1-win]]+Таблица26[[#This Row],[team-2-win]]</f>
        <v>0</v>
      </c>
      <c r="L41" s="20"/>
    </row>
    <row r="42" spans="1:12" x14ac:dyDescent="0.4">
      <c r="A42" t="s">
        <v>53</v>
      </c>
      <c r="B42" t="s">
        <v>33</v>
      </c>
      <c r="C4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42" t="s">
        <v>43</v>
      </c>
      <c r="E42" t="s">
        <v>45</v>
      </c>
      <c r="F4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42">
        <f>Таблица26[[#This Row],[team-1-win]]+Таблица26[[#This Row],[team-2-win]]</f>
        <v>0</v>
      </c>
      <c r="L42" s="20"/>
    </row>
    <row r="43" spans="1:12" x14ac:dyDescent="0.4">
      <c r="A43" t="s">
        <v>53</v>
      </c>
      <c r="B43" t="s">
        <v>33</v>
      </c>
      <c r="C4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43" t="s">
        <v>43</v>
      </c>
      <c r="E43" t="s">
        <v>63</v>
      </c>
      <c r="F4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43">
        <f>Таблица26[[#This Row],[team-1-win]]+Таблица26[[#This Row],[team-2-win]]</f>
        <v>0</v>
      </c>
      <c r="L43" s="20"/>
    </row>
    <row r="44" spans="1:12" x14ac:dyDescent="0.4">
      <c r="A44" t="s">
        <v>53</v>
      </c>
      <c r="B44" t="s">
        <v>33</v>
      </c>
      <c r="C4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44" t="s">
        <v>43</v>
      </c>
      <c r="E44" t="s">
        <v>38</v>
      </c>
      <c r="F4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44">
        <f>Таблица26[[#This Row],[team-1-win]]+Таблица26[[#This Row],[team-2-win]]</f>
        <v>0</v>
      </c>
      <c r="L44" s="20"/>
    </row>
    <row r="45" spans="1:12" x14ac:dyDescent="0.4">
      <c r="A45" t="s">
        <v>53</v>
      </c>
      <c r="B45" t="s">
        <v>33</v>
      </c>
      <c r="C4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45" t="s">
        <v>45</v>
      </c>
      <c r="E45" t="s">
        <v>63</v>
      </c>
      <c r="F4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45">
        <f>Таблица26[[#This Row],[team-1-win]]+Таблица26[[#This Row],[team-2-win]]</f>
        <v>0</v>
      </c>
      <c r="L45" s="20"/>
    </row>
    <row r="46" spans="1:12" x14ac:dyDescent="0.4">
      <c r="A46" t="s">
        <v>53</v>
      </c>
      <c r="B46" t="s">
        <v>33</v>
      </c>
      <c r="C4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46" t="s">
        <v>45</v>
      </c>
      <c r="E46" t="s">
        <v>38</v>
      </c>
      <c r="F4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46">
        <f>Таблица26[[#This Row],[team-1-win]]+Таблица26[[#This Row],[team-2-win]]</f>
        <v>0</v>
      </c>
      <c r="L46" s="20"/>
    </row>
    <row r="47" spans="1:12" x14ac:dyDescent="0.4">
      <c r="A47" t="s">
        <v>53</v>
      </c>
      <c r="B47" t="s">
        <v>33</v>
      </c>
      <c r="C4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47" t="s">
        <v>63</v>
      </c>
      <c r="E47" t="s">
        <v>38</v>
      </c>
      <c r="F4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47">
        <f>Таблица26[[#This Row],[team-1-win]]+Таблица26[[#This Row],[team-2-win]]</f>
        <v>0</v>
      </c>
      <c r="L47" s="20"/>
    </row>
    <row r="48" spans="1:12" x14ac:dyDescent="0.4">
      <c r="A48" t="s">
        <v>53</v>
      </c>
      <c r="B48" t="s">
        <v>43</v>
      </c>
      <c r="C4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48" t="s">
        <v>56</v>
      </c>
      <c r="E48" t="s">
        <v>48</v>
      </c>
      <c r="F4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48">
        <f>Таблица26[[#This Row],[team-1-win]]+Таблица26[[#This Row],[team-2-win]]</f>
        <v>0</v>
      </c>
      <c r="L48" s="20"/>
    </row>
    <row r="49" spans="1:12" x14ac:dyDescent="0.4">
      <c r="A49" t="s">
        <v>53</v>
      </c>
      <c r="B49" t="s">
        <v>43</v>
      </c>
      <c r="C4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49" t="s">
        <v>56</v>
      </c>
      <c r="E49" t="s">
        <v>33</v>
      </c>
      <c r="F4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49">
        <f>Таблица26[[#This Row],[team-1-win]]+Таблица26[[#This Row],[team-2-win]]</f>
        <v>0</v>
      </c>
      <c r="L49" s="20"/>
    </row>
    <row r="50" spans="1:12" x14ac:dyDescent="0.4">
      <c r="A50" t="s">
        <v>53</v>
      </c>
      <c r="B50" t="s">
        <v>43</v>
      </c>
      <c r="C5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50" t="s">
        <v>56</v>
      </c>
      <c r="E50" t="s">
        <v>45</v>
      </c>
      <c r="F5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50">
        <f>Таблица26[[#This Row],[team-1-win]]+Таблица26[[#This Row],[team-2-win]]</f>
        <v>0</v>
      </c>
      <c r="L50" s="20"/>
    </row>
    <row r="51" spans="1:12" x14ac:dyDescent="0.4">
      <c r="A51" t="s">
        <v>53</v>
      </c>
      <c r="B51" t="s">
        <v>43</v>
      </c>
      <c r="C5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51" t="s">
        <v>56</v>
      </c>
      <c r="E51" t="s">
        <v>63</v>
      </c>
      <c r="F5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51">
        <f>Таблица26[[#This Row],[team-1-win]]+Таблица26[[#This Row],[team-2-win]]</f>
        <v>0</v>
      </c>
      <c r="L51" s="20"/>
    </row>
    <row r="52" spans="1:12" x14ac:dyDescent="0.4">
      <c r="A52" t="s">
        <v>53</v>
      </c>
      <c r="B52" t="s">
        <v>43</v>
      </c>
      <c r="C5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52" t="s">
        <v>56</v>
      </c>
      <c r="E52" t="s">
        <v>38</v>
      </c>
      <c r="F5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52">
        <f>Таблица26[[#This Row],[team-1-win]]+Таблица26[[#This Row],[team-2-win]]</f>
        <v>0</v>
      </c>
      <c r="L52" s="20"/>
    </row>
    <row r="53" spans="1:12" x14ac:dyDescent="0.4">
      <c r="A53" t="s">
        <v>53</v>
      </c>
      <c r="B53" t="s">
        <v>43</v>
      </c>
      <c r="C5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53" t="s">
        <v>48</v>
      </c>
      <c r="E53" t="s">
        <v>33</v>
      </c>
      <c r="F5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53">
        <f>Таблица26[[#This Row],[team-1-win]]+Таблица26[[#This Row],[team-2-win]]</f>
        <v>0</v>
      </c>
      <c r="L53" s="20"/>
    </row>
    <row r="54" spans="1:12" x14ac:dyDescent="0.4">
      <c r="A54" t="s">
        <v>53</v>
      </c>
      <c r="B54" t="s">
        <v>43</v>
      </c>
      <c r="C5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54" t="s">
        <v>48</v>
      </c>
      <c r="E54" t="s">
        <v>45</v>
      </c>
      <c r="F5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54">
        <f>Таблица26[[#This Row],[team-1-win]]+Таблица26[[#This Row],[team-2-win]]</f>
        <v>0</v>
      </c>
      <c r="L54" s="20"/>
    </row>
    <row r="55" spans="1:12" x14ac:dyDescent="0.4">
      <c r="A55" t="s">
        <v>53</v>
      </c>
      <c r="B55" t="s">
        <v>43</v>
      </c>
      <c r="C5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55" t="s">
        <v>48</v>
      </c>
      <c r="E55" t="s">
        <v>63</v>
      </c>
      <c r="F5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55">
        <f>Таблица26[[#This Row],[team-1-win]]+Таблица26[[#This Row],[team-2-win]]</f>
        <v>0</v>
      </c>
      <c r="L55" s="20"/>
    </row>
    <row r="56" spans="1:12" x14ac:dyDescent="0.4">
      <c r="A56" t="s">
        <v>53</v>
      </c>
      <c r="B56" t="s">
        <v>43</v>
      </c>
      <c r="C5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56" t="s">
        <v>48</v>
      </c>
      <c r="E56" t="s">
        <v>38</v>
      </c>
      <c r="F5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56">
        <f>Таблица26[[#This Row],[team-1-win]]+Таблица26[[#This Row],[team-2-win]]</f>
        <v>0</v>
      </c>
      <c r="L56" s="20"/>
    </row>
    <row r="57" spans="1:12" x14ac:dyDescent="0.4">
      <c r="A57" t="s">
        <v>53</v>
      </c>
      <c r="B57" t="s">
        <v>43</v>
      </c>
      <c r="C5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57" t="s">
        <v>33</v>
      </c>
      <c r="E57" t="s">
        <v>45</v>
      </c>
      <c r="F5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57">
        <f>Таблица26[[#This Row],[team-1-win]]+Таблица26[[#This Row],[team-2-win]]</f>
        <v>0</v>
      </c>
      <c r="L57" s="20"/>
    </row>
    <row r="58" spans="1:12" x14ac:dyDescent="0.4">
      <c r="A58" t="s">
        <v>53</v>
      </c>
      <c r="B58" t="s">
        <v>43</v>
      </c>
      <c r="C5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58" t="s">
        <v>33</v>
      </c>
      <c r="E58" t="s">
        <v>63</v>
      </c>
      <c r="F5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58">
        <f>Таблица26[[#This Row],[team-1-win]]+Таблица26[[#This Row],[team-2-win]]</f>
        <v>0</v>
      </c>
      <c r="L58" s="20"/>
    </row>
    <row r="59" spans="1:12" x14ac:dyDescent="0.4">
      <c r="A59" t="s">
        <v>53</v>
      </c>
      <c r="B59" t="s">
        <v>43</v>
      </c>
      <c r="C5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59" t="s">
        <v>33</v>
      </c>
      <c r="E59" t="s">
        <v>38</v>
      </c>
      <c r="F5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59">
        <f>Таблица26[[#This Row],[team-1-win]]+Таблица26[[#This Row],[team-2-win]]</f>
        <v>0</v>
      </c>
    </row>
    <row r="60" spans="1:12" x14ac:dyDescent="0.4">
      <c r="A60" t="s">
        <v>53</v>
      </c>
      <c r="B60" t="s">
        <v>43</v>
      </c>
      <c r="C6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60" t="s">
        <v>45</v>
      </c>
      <c r="E60" t="s">
        <v>63</v>
      </c>
      <c r="F6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60">
        <f>Таблица26[[#This Row],[team-1-win]]+Таблица26[[#This Row],[team-2-win]]</f>
        <v>0</v>
      </c>
    </row>
    <row r="61" spans="1:12" x14ac:dyDescent="0.4">
      <c r="A61" t="s">
        <v>53</v>
      </c>
      <c r="B61" t="s">
        <v>43</v>
      </c>
      <c r="C6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61" t="s">
        <v>45</v>
      </c>
      <c r="E61" t="s">
        <v>38</v>
      </c>
      <c r="F6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61">
        <f>Таблица26[[#This Row],[team-1-win]]+Таблица26[[#This Row],[team-2-win]]</f>
        <v>0</v>
      </c>
    </row>
    <row r="62" spans="1:12" x14ac:dyDescent="0.4">
      <c r="A62" t="s">
        <v>53</v>
      </c>
      <c r="B62" t="s">
        <v>43</v>
      </c>
      <c r="C6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62" t="s">
        <v>63</v>
      </c>
      <c r="E62" t="s">
        <v>38</v>
      </c>
      <c r="F6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62">
        <f>Таблица26[[#This Row],[team-1-win]]+Таблица26[[#This Row],[team-2-win]]</f>
        <v>0</v>
      </c>
    </row>
    <row r="63" spans="1:12" x14ac:dyDescent="0.4">
      <c r="A63" t="s">
        <v>53</v>
      </c>
      <c r="B63" t="s">
        <v>45</v>
      </c>
      <c r="C6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63" t="s">
        <v>56</v>
      </c>
      <c r="E63" t="s">
        <v>48</v>
      </c>
      <c r="F6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63">
        <f>Таблица26[[#This Row],[team-1-win]]+Таблица26[[#This Row],[team-2-win]]</f>
        <v>0</v>
      </c>
    </row>
    <row r="64" spans="1:12" x14ac:dyDescent="0.4">
      <c r="A64" t="s">
        <v>53</v>
      </c>
      <c r="B64" t="s">
        <v>45</v>
      </c>
      <c r="C6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64" t="s">
        <v>56</v>
      </c>
      <c r="E64" t="s">
        <v>33</v>
      </c>
      <c r="F6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64">
        <f>Таблица26[[#This Row],[team-1-win]]+Таблица26[[#This Row],[team-2-win]]</f>
        <v>0</v>
      </c>
    </row>
    <row r="65" spans="1:7" x14ac:dyDescent="0.4">
      <c r="A65" t="s">
        <v>53</v>
      </c>
      <c r="B65" t="s">
        <v>45</v>
      </c>
      <c r="C6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65" t="s">
        <v>56</v>
      </c>
      <c r="E65" t="s">
        <v>43</v>
      </c>
      <c r="F6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65">
        <f>Таблица26[[#This Row],[team-1-win]]+Таблица26[[#This Row],[team-2-win]]</f>
        <v>0</v>
      </c>
    </row>
    <row r="66" spans="1:7" x14ac:dyDescent="0.4">
      <c r="A66" t="s">
        <v>53</v>
      </c>
      <c r="B66" t="s">
        <v>45</v>
      </c>
      <c r="C6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66" t="s">
        <v>56</v>
      </c>
      <c r="E66" t="s">
        <v>63</v>
      </c>
      <c r="F6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66">
        <f>Таблица26[[#This Row],[team-1-win]]+Таблица26[[#This Row],[team-2-win]]</f>
        <v>0</v>
      </c>
    </row>
    <row r="67" spans="1:7" x14ac:dyDescent="0.4">
      <c r="A67" t="s">
        <v>53</v>
      </c>
      <c r="B67" t="s">
        <v>45</v>
      </c>
      <c r="C6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67" t="s">
        <v>56</v>
      </c>
      <c r="E67" t="s">
        <v>38</v>
      </c>
      <c r="F6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67">
        <f>Таблица26[[#This Row],[team-1-win]]+Таблица26[[#This Row],[team-2-win]]</f>
        <v>0</v>
      </c>
    </row>
    <row r="68" spans="1:7" x14ac:dyDescent="0.4">
      <c r="A68" t="s">
        <v>53</v>
      </c>
      <c r="B68" t="s">
        <v>45</v>
      </c>
      <c r="C6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68" t="s">
        <v>48</v>
      </c>
      <c r="E68" t="s">
        <v>33</v>
      </c>
      <c r="F6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68">
        <f>Таблица26[[#This Row],[team-1-win]]+Таблица26[[#This Row],[team-2-win]]</f>
        <v>0</v>
      </c>
    </row>
    <row r="69" spans="1:7" x14ac:dyDescent="0.4">
      <c r="A69" t="s">
        <v>53</v>
      </c>
      <c r="B69" t="s">
        <v>45</v>
      </c>
      <c r="C6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69" t="s">
        <v>48</v>
      </c>
      <c r="E69" t="s">
        <v>43</v>
      </c>
      <c r="F6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69">
        <f>Таблица26[[#This Row],[team-1-win]]+Таблица26[[#This Row],[team-2-win]]</f>
        <v>0</v>
      </c>
    </row>
    <row r="70" spans="1:7" x14ac:dyDescent="0.4">
      <c r="A70" t="s">
        <v>53</v>
      </c>
      <c r="B70" t="s">
        <v>45</v>
      </c>
      <c r="C7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70" t="s">
        <v>48</v>
      </c>
      <c r="E70" t="s">
        <v>63</v>
      </c>
      <c r="F7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70">
        <f>Таблица26[[#This Row],[team-1-win]]+Таблица26[[#This Row],[team-2-win]]</f>
        <v>0</v>
      </c>
    </row>
    <row r="71" spans="1:7" x14ac:dyDescent="0.4">
      <c r="A71" t="s">
        <v>53</v>
      </c>
      <c r="B71" t="s">
        <v>45</v>
      </c>
      <c r="C7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71" t="s">
        <v>48</v>
      </c>
      <c r="E71" t="s">
        <v>38</v>
      </c>
      <c r="F7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71">
        <f>Таблица26[[#This Row],[team-1-win]]+Таблица26[[#This Row],[team-2-win]]</f>
        <v>0</v>
      </c>
    </row>
    <row r="72" spans="1:7" x14ac:dyDescent="0.4">
      <c r="A72" t="s">
        <v>53</v>
      </c>
      <c r="B72" t="s">
        <v>45</v>
      </c>
      <c r="C7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72" t="s">
        <v>33</v>
      </c>
      <c r="E72" t="s">
        <v>43</v>
      </c>
      <c r="F7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72">
        <f>Таблица26[[#This Row],[team-1-win]]+Таблица26[[#This Row],[team-2-win]]</f>
        <v>0</v>
      </c>
    </row>
    <row r="73" spans="1:7" x14ac:dyDescent="0.4">
      <c r="A73" t="s">
        <v>53</v>
      </c>
      <c r="B73" t="s">
        <v>45</v>
      </c>
      <c r="C7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73" t="s">
        <v>33</v>
      </c>
      <c r="E73" t="s">
        <v>63</v>
      </c>
      <c r="F7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73">
        <f>Таблица26[[#This Row],[team-1-win]]+Таблица26[[#This Row],[team-2-win]]</f>
        <v>0</v>
      </c>
    </row>
    <row r="74" spans="1:7" x14ac:dyDescent="0.4">
      <c r="A74" t="s">
        <v>53</v>
      </c>
      <c r="B74" t="s">
        <v>45</v>
      </c>
      <c r="C7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74" t="s">
        <v>33</v>
      </c>
      <c r="E74" t="s">
        <v>38</v>
      </c>
      <c r="F7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74">
        <f>Таблица26[[#This Row],[team-1-win]]+Таблица26[[#This Row],[team-2-win]]</f>
        <v>0</v>
      </c>
    </row>
    <row r="75" spans="1:7" x14ac:dyDescent="0.4">
      <c r="A75" t="s">
        <v>53</v>
      </c>
      <c r="B75" t="s">
        <v>45</v>
      </c>
      <c r="C7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75" t="s">
        <v>43</v>
      </c>
      <c r="E75" t="s">
        <v>63</v>
      </c>
      <c r="F7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75">
        <f>Таблица26[[#This Row],[team-1-win]]+Таблица26[[#This Row],[team-2-win]]</f>
        <v>0</v>
      </c>
    </row>
    <row r="76" spans="1:7" x14ac:dyDescent="0.4">
      <c r="A76" t="s">
        <v>53</v>
      </c>
      <c r="B76" t="s">
        <v>45</v>
      </c>
      <c r="C7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76" t="s">
        <v>43</v>
      </c>
      <c r="E76" t="s">
        <v>38</v>
      </c>
      <c r="F7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76">
        <f>Таблица26[[#This Row],[team-1-win]]+Таблица26[[#This Row],[team-2-win]]</f>
        <v>0</v>
      </c>
    </row>
    <row r="77" spans="1:7" x14ac:dyDescent="0.4">
      <c r="A77" t="s">
        <v>53</v>
      </c>
      <c r="B77" t="s">
        <v>45</v>
      </c>
      <c r="C7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77" t="s">
        <v>63</v>
      </c>
      <c r="E77" t="s">
        <v>38</v>
      </c>
      <c r="F7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77">
        <f>Таблица26[[#This Row],[team-1-win]]+Таблица26[[#This Row],[team-2-win]]</f>
        <v>0</v>
      </c>
    </row>
    <row r="78" spans="1:7" x14ac:dyDescent="0.4">
      <c r="A78" t="s">
        <v>53</v>
      </c>
      <c r="B78" t="s">
        <v>63</v>
      </c>
      <c r="C7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78" t="s">
        <v>56</v>
      </c>
      <c r="E78" t="s">
        <v>48</v>
      </c>
      <c r="F7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78">
        <f>Таблица26[[#This Row],[team-1-win]]+Таблица26[[#This Row],[team-2-win]]</f>
        <v>0</v>
      </c>
    </row>
    <row r="79" spans="1:7" x14ac:dyDescent="0.4">
      <c r="A79" t="s">
        <v>53</v>
      </c>
      <c r="B79" t="s">
        <v>63</v>
      </c>
      <c r="C7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79" t="s">
        <v>56</v>
      </c>
      <c r="E79" t="s">
        <v>33</v>
      </c>
      <c r="F7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79">
        <f>Таблица26[[#This Row],[team-1-win]]+Таблица26[[#This Row],[team-2-win]]</f>
        <v>0</v>
      </c>
    </row>
    <row r="80" spans="1:7" x14ac:dyDescent="0.4">
      <c r="A80" t="s">
        <v>53</v>
      </c>
      <c r="B80" t="s">
        <v>63</v>
      </c>
      <c r="C8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80" t="s">
        <v>56</v>
      </c>
      <c r="E80" t="s">
        <v>43</v>
      </c>
      <c r="F8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80">
        <f>Таблица26[[#This Row],[team-1-win]]+Таблица26[[#This Row],[team-2-win]]</f>
        <v>0</v>
      </c>
    </row>
    <row r="81" spans="1:7" x14ac:dyDescent="0.4">
      <c r="A81" t="s">
        <v>53</v>
      </c>
      <c r="B81" t="s">
        <v>63</v>
      </c>
      <c r="C8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81" t="s">
        <v>56</v>
      </c>
      <c r="E81" t="s">
        <v>45</v>
      </c>
      <c r="F8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81">
        <f>Таблица26[[#This Row],[team-1-win]]+Таблица26[[#This Row],[team-2-win]]</f>
        <v>0</v>
      </c>
    </row>
    <row r="82" spans="1:7" x14ac:dyDescent="0.4">
      <c r="A82" t="s">
        <v>53</v>
      </c>
      <c r="B82" t="s">
        <v>63</v>
      </c>
      <c r="C8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82" t="s">
        <v>56</v>
      </c>
      <c r="E82" t="s">
        <v>38</v>
      </c>
      <c r="F8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82">
        <f>Таблица26[[#This Row],[team-1-win]]+Таблица26[[#This Row],[team-2-win]]</f>
        <v>0</v>
      </c>
    </row>
    <row r="83" spans="1:7" x14ac:dyDescent="0.4">
      <c r="A83" t="s">
        <v>53</v>
      </c>
      <c r="B83" t="s">
        <v>63</v>
      </c>
      <c r="C8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83" t="s">
        <v>48</v>
      </c>
      <c r="E83" t="s">
        <v>33</v>
      </c>
      <c r="F8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83">
        <f>Таблица26[[#This Row],[team-1-win]]+Таблица26[[#This Row],[team-2-win]]</f>
        <v>0</v>
      </c>
    </row>
    <row r="84" spans="1:7" x14ac:dyDescent="0.4">
      <c r="A84" t="s">
        <v>53</v>
      </c>
      <c r="B84" t="s">
        <v>63</v>
      </c>
      <c r="C8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84" t="s">
        <v>48</v>
      </c>
      <c r="E84" t="s">
        <v>43</v>
      </c>
      <c r="F8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84">
        <f>Таблица26[[#This Row],[team-1-win]]+Таблица26[[#This Row],[team-2-win]]</f>
        <v>0</v>
      </c>
    </row>
    <row r="85" spans="1:7" x14ac:dyDescent="0.4">
      <c r="A85" t="s">
        <v>53</v>
      </c>
      <c r="B85" t="s">
        <v>63</v>
      </c>
      <c r="C8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85" t="s">
        <v>48</v>
      </c>
      <c r="E85" t="s">
        <v>45</v>
      </c>
      <c r="F8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85">
        <f>Таблица26[[#This Row],[team-1-win]]+Таблица26[[#This Row],[team-2-win]]</f>
        <v>0</v>
      </c>
    </row>
    <row r="86" spans="1:7" x14ac:dyDescent="0.4">
      <c r="A86" t="s">
        <v>53</v>
      </c>
      <c r="B86" t="s">
        <v>63</v>
      </c>
      <c r="C8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86" t="s">
        <v>48</v>
      </c>
      <c r="E86" t="s">
        <v>38</v>
      </c>
      <c r="F8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86">
        <f>Таблица26[[#This Row],[team-1-win]]+Таблица26[[#This Row],[team-2-win]]</f>
        <v>0</v>
      </c>
    </row>
    <row r="87" spans="1:7" x14ac:dyDescent="0.4">
      <c r="A87" t="s">
        <v>53</v>
      </c>
      <c r="B87" t="s">
        <v>63</v>
      </c>
      <c r="C8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87" t="s">
        <v>33</v>
      </c>
      <c r="E87" t="s">
        <v>43</v>
      </c>
      <c r="F8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87">
        <f>Таблица26[[#This Row],[team-1-win]]+Таблица26[[#This Row],[team-2-win]]</f>
        <v>0</v>
      </c>
    </row>
    <row r="88" spans="1:7" x14ac:dyDescent="0.4">
      <c r="A88" t="s">
        <v>53</v>
      </c>
      <c r="B88" t="s">
        <v>63</v>
      </c>
      <c r="C8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88" t="s">
        <v>33</v>
      </c>
      <c r="E88" t="s">
        <v>45</v>
      </c>
      <c r="F8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88">
        <f>Таблица26[[#This Row],[team-1-win]]+Таблица26[[#This Row],[team-2-win]]</f>
        <v>0</v>
      </c>
    </row>
    <row r="89" spans="1:7" x14ac:dyDescent="0.4">
      <c r="A89" t="s">
        <v>53</v>
      </c>
      <c r="B89" t="s">
        <v>63</v>
      </c>
      <c r="C8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89" t="s">
        <v>33</v>
      </c>
      <c r="E89" t="s">
        <v>38</v>
      </c>
      <c r="F8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89">
        <f>Таблица26[[#This Row],[team-1-win]]+Таблица26[[#This Row],[team-2-win]]</f>
        <v>0</v>
      </c>
    </row>
    <row r="90" spans="1:7" x14ac:dyDescent="0.4">
      <c r="A90" t="s">
        <v>53</v>
      </c>
      <c r="B90" t="s">
        <v>63</v>
      </c>
      <c r="C9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90" t="s">
        <v>43</v>
      </c>
      <c r="E90" t="s">
        <v>45</v>
      </c>
      <c r="F9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90">
        <f>Таблица26[[#This Row],[team-1-win]]+Таблица26[[#This Row],[team-2-win]]</f>
        <v>0</v>
      </c>
    </row>
    <row r="91" spans="1:7" x14ac:dyDescent="0.4">
      <c r="A91" t="s">
        <v>53</v>
      </c>
      <c r="B91" t="s">
        <v>63</v>
      </c>
      <c r="C9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91" t="s">
        <v>43</v>
      </c>
      <c r="E91" t="s">
        <v>38</v>
      </c>
      <c r="F9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91">
        <f>Таблица26[[#This Row],[team-1-win]]+Таблица26[[#This Row],[team-2-win]]</f>
        <v>0</v>
      </c>
    </row>
    <row r="92" spans="1:7" x14ac:dyDescent="0.4">
      <c r="A92" t="s">
        <v>53</v>
      </c>
      <c r="B92" t="s">
        <v>63</v>
      </c>
      <c r="C9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92" t="s">
        <v>45</v>
      </c>
      <c r="E92" t="s">
        <v>38</v>
      </c>
      <c r="F9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92">
        <f>Таблица26[[#This Row],[team-1-win]]+Таблица26[[#This Row],[team-2-win]]</f>
        <v>0</v>
      </c>
    </row>
    <row r="93" spans="1:7" x14ac:dyDescent="0.4">
      <c r="A93" t="s">
        <v>53</v>
      </c>
      <c r="B93" t="s">
        <v>38</v>
      </c>
      <c r="C9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93" t="s">
        <v>56</v>
      </c>
      <c r="E93" t="s">
        <v>48</v>
      </c>
      <c r="F9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93">
        <f>Таблица26[[#This Row],[team-1-win]]+Таблица26[[#This Row],[team-2-win]]</f>
        <v>0</v>
      </c>
    </row>
    <row r="94" spans="1:7" x14ac:dyDescent="0.4">
      <c r="A94" t="s">
        <v>53</v>
      </c>
      <c r="B94" t="s">
        <v>38</v>
      </c>
      <c r="C9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94" t="s">
        <v>56</v>
      </c>
      <c r="E94" t="s">
        <v>33</v>
      </c>
      <c r="F9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94">
        <f>Таблица26[[#This Row],[team-1-win]]+Таблица26[[#This Row],[team-2-win]]</f>
        <v>0</v>
      </c>
    </row>
    <row r="95" spans="1:7" x14ac:dyDescent="0.4">
      <c r="A95" t="s">
        <v>53</v>
      </c>
      <c r="B95" t="s">
        <v>38</v>
      </c>
      <c r="C9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95" t="s">
        <v>56</v>
      </c>
      <c r="E95" t="s">
        <v>43</v>
      </c>
      <c r="F9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95">
        <f>Таблица26[[#This Row],[team-1-win]]+Таблица26[[#This Row],[team-2-win]]</f>
        <v>0</v>
      </c>
    </row>
    <row r="96" spans="1:7" x14ac:dyDescent="0.4">
      <c r="A96" t="s">
        <v>53</v>
      </c>
      <c r="B96" t="s">
        <v>38</v>
      </c>
      <c r="C9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96" t="s">
        <v>56</v>
      </c>
      <c r="E96" t="s">
        <v>45</v>
      </c>
      <c r="F9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96">
        <f>Таблица26[[#This Row],[team-1-win]]+Таблица26[[#This Row],[team-2-win]]</f>
        <v>0</v>
      </c>
    </row>
    <row r="97" spans="1:7" x14ac:dyDescent="0.4">
      <c r="A97" t="s">
        <v>53</v>
      </c>
      <c r="B97" t="s">
        <v>38</v>
      </c>
      <c r="C9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97" t="s">
        <v>56</v>
      </c>
      <c r="E97" t="s">
        <v>63</v>
      </c>
      <c r="F9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97">
        <f>Таблица26[[#This Row],[team-1-win]]+Таблица26[[#This Row],[team-2-win]]</f>
        <v>0</v>
      </c>
    </row>
    <row r="98" spans="1:7" x14ac:dyDescent="0.4">
      <c r="A98" t="s">
        <v>53</v>
      </c>
      <c r="B98" t="s">
        <v>38</v>
      </c>
      <c r="C9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98" t="s">
        <v>48</v>
      </c>
      <c r="E98" t="s">
        <v>33</v>
      </c>
      <c r="F9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98">
        <f>Таблица26[[#This Row],[team-1-win]]+Таблица26[[#This Row],[team-2-win]]</f>
        <v>0</v>
      </c>
    </row>
    <row r="99" spans="1:7" x14ac:dyDescent="0.4">
      <c r="A99" t="s">
        <v>53</v>
      </c>
      <c r="B99" t="s">
        <v>38</v>
      </c>
      <c r="C9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99" t="s">
        <v>48</v>
      </c>
      <c r="E99" t="s">
        <v>43</v>
      </c>
      <c r="F9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99">
        <f>Таблица26[[#This Row],[team-1-win]]+Таблица26[[#This Row],[team-2-win]]</f>
        <v>0</v>
      </c>
    </row>
    <row r="100" spans="1:7" x14ac:dyDescent="0.4">
      <c r="A100" t="s">
        <v>53</v>
      </c>
      <c r="B100" t="s">
        <v>38</v>
      </c>
      <c r="C10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00" t="s">
        <v>48</v>
      </c>
      <c r="E100" t="s">
        <v>45</v>
      </c>
      <c r="F10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00">
        <f>Таблица26[[#This Row],[team-1-win]]+Таблица26[[#This Row],[team-2-win]]</f>
        <v>0</v>
      </c>
    </row>
    <row r="101" spans="1:7" x14ac:dyDescent="0.4">
      <c r="A101" t="s">
        <v>53</v>
      </c>
      <c r="B101" t="s">
        <v>38</v>
      </c>
      <c r="C10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01" t="s">
        <v>48</v>
      </c>
      <c r="E101" t="s">
        <v>63</v>
      </c>
      <c r="F10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01">
        <f>Таблица26[[#This Row],[team-1-win]]+Таблица26[[#This Row],[team-2-win]]</f>
        <v>0</v>
      </c>
    </row>
    <row r="102" spans="1:7" x14ac:dyDescent="0.4">
      <c r="A102" t="s">
        <v>53</v>
      </c>
      <c r="B102" t="s">
        <v>38</v>
      </c>
      <c r="C10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02" t="s">
        <v>33</v>
      </c>
      <c r="E102" t="s">
        <v>43</v>
      </c>
      <c r="F10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02">
        <f>Таблица26[[#This Row],[team-1-win]]+Таблица26[[#This Row],[team-2-win]]</f>
        <v>0</v>
      </c>
    </row>
    <row r="103" spans="1:7" x14ac:dyDescent="0.4">
      <c r="A103" t="s">
        <v>53</v>
      </c>
      <c r="B103" t="s">
        <v>38</v>
      </c>
      <c r="C10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03" t="s">
        <v>33</v>
      </c>
      <c r="E103" t="s">
        <v>45</v>
      </c>
      <c r="F10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03">
        <f>Таблица26[[#This Row],[team-1-win]]+Таблица26[[#This Row],[team-2-win]]</f>
        <v>0</v>
      </c>
    </row>
    <row r="104" spans="1:7" x14ac:dyDescent="0.4">
      <c r="A104" t="s">
        <v>53</v>
      </c>
      <c r="B104" t="s">
        <v>38</v>
      </c>
      <c r="C10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04" t="s">
        <v>33</v>
      </c>
      <c r="E104" t="s">
        <v>63</v>
      </c>
      <c r="F10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04">
        <f>Таблица26[[#This Row],[team-1-win]]+Таблица26[[#This Row],[team-2-win]]</f>
        <v>0</v>
      </c>
    </row>
    <row r="105" spans="1:7" x14ac:dyDescent="0.4">
      <c r="A105" t="s">
        <v>53</v>
      </c>
      <c r="B105" t="s">
        <v>38</v>
      </c>
      <c r="C10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05" t="s">
        <v>43</v>
      </c>
      <c r="E105" t="s">
        <v>45</v>
      </c>
      <c r="F10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05">
        <f>Таблица26[[#This Row],[team-1-win]]+Таблица26[[#This Row],[team-2-win]]</f>
        <v>0</v>
      </c>
    </row>
    <row r="106" spans="1:7" x14ac:dyDescent="0.4">
      <c r="A106" t="s">
        <v>53</v>
      </c>
      <c r="B106" t="s">
        <v>38</v>
      </c>
      <c r="C10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06" t="s">
        <v>43</v>
      </c>
      <c r="E106" t="s">
        <v>63</v>
      </c>
      <c r="F10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06">
        <f>Таблица26[[#This Row],[team-1-win]]+Таблица26[[#This Row],[team-2-win]]</f>
        <v>0</v>
      </c>
    </row>
    <row r="107" spans="1:7" x14ac:dyDescent="0.4">
      <c r="A107" t="s">
        <v>53</v>
      </c>
      <c r="B107" t="s">
        <v>38</v>
      </c>
      <c r="C10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07" t="s">
        <v>45</v>
      </c>
      <c r="E107" t="s">
        <v>63</v>
      </c>
      <c r="F10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07">
        <f>Таблица26[[#This Row],[team-1-win]]+Таблица26[[#This Row],[team-2-win]]</f>
        <v>0</v>
      </c>
    </row>
    <row r="108" spans="1:7" x14ac:dyDescent="0.4">
      <c r="A108" t="s">
        <v>56</v>
      </c>
      <c r="B108" t="s">
        <v>48</v>
      </c>
      <c r="C10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08" t="s">
        <v>33</v>
      </c>
      <c r="E108" t="s">
        <v>43</v>
      </c>
      <c r="F10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08">
        <f>Таблица26[[#This Row],[team-1-win]]+Таблица26[[#This Row],[team-2-win]]</f>
        <v>0</v>
      </c>
    </row>
    <row r="109" spans="1:7" x14ac:dyDescent="0.4">
      <c r="A109" t="s">
        <v>56</v>
      </c>
      <c r="B109" t="s">
        <v>48</v>
      </c>
      <c r="C10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09" t="s">
        <v>33</v>
      </c>
      <c r="E109" t="s">
        <v>45</v>
      </c>
      <c r="F10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09">
        <f>Таблица26[[#This Row],[team-1-win]]+Таблица26[[#This Row],[team-2-win]]</f>
        <v>0</v>
      </c>
    </row>
    <row r="110" spans="1:7" x14ac:dyDescent="0.4">
      <c r="A110" t="s">
        <v>56</v>
      </c>
      <c r="B110" t="s">
        <v>48</v>
      </c>
      <c r="C11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10" t="s">
        <v>33</v>
      </c>
      <c r="E110" t="s">
        <v>63</v>
      </c>
      <c r="F11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10">
        <f>Таблица26[[#This Row],[team-1-win]]+Таблица26[[#This Row],[team-2-win]]</f>
        <v>0</v>
      </c>
    </row>
    <row r="111" spans="1:7" x14ac:dyDescent="0.4">
      <c r="A111" t="s">
        <v>56</v>
      </c>
      <c r="B111" t="s">
        <v>48</v>
      </c>
      <c r="C11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11" t="s">
        <v>33</v>
      </c>
      <c r="E111" t="s">
        <v>38</v>
      </c>
      <c r="F11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11">
        <f>Таблица26[[#This Row],[team-1-win]]+Таблица26[[#This Row],[team-2-win]]</f>
        <v>0</v>
      </c>
    </row>
    <row r="112" spans="1:7" x14ac:dyDescent="0.4">
      <c r="A112" t="s">
        <v>56</v>
      </c>
      <c r="B112" t="s">
        <v>48</v>
      </c>
      <c r="C11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12" t="s">
        <v>43</v>
      </c>
      <c r="E112" t="s">
        <v>45</v>
      </c>
      <c r="F11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12">
        <f>Таблица26[[#This Row],[team-1-win]]+Таблица26[[#This Row],[team-2-win]]</f>
        <v>0</v>
      </c>
    </row>
    <row r="113" spans="1:7" x14ac:dyDescent="0.4">
      <c r="A113" t="s">
        <v>56</v>
      </c>
      <c r="B113" t="s">
        <v>48</v>
      </c>
      <c r="C11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13" t="s">
        <v>43</v>
      </c>
      <c r="E113" t="s">
        <v>63</v>
      </c>
      <c r="F11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13">
        <f>Таблица26[[#This Row],[team-1-win]]+Таблица26[[#This Row],[team-2-win]]</f>
        <v>0</v>
      </c>
    </row>
    <row r="114" spans="1:7" x14ac:dyDescent="0.4">
      <c r="A114" t="s">
        <v>56</v>
      </c>
      <c r="B114" t="s">
        <v>48</v>
      </c>
      <c r="C11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14" t="s">
        <v>43</v>
      </c>
      <c r="E114" t="s">
        <v>38</v>
      </c>
      <c r="F11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14">
        <f>Таблица26[[#This Row],[team-1-win]]+Таблица26[[#This Row],[team-2-win]]</f>
        <v>0</v>
      </c>
    </row>
    <row r="115" spans="1:7" x14ac:dyDescent="0.4">
      <c r="A115" t="s">
        <v>56</v>
      </c>
      <c r="B115" t="s">
        <v>48</v>
      </c>
      <c r="C11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15" t="s">
        <v>45</v>
      </c>
      <c r="E115" t="s">
        <v>63</v>
      </c>
      <c r="F11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15">
        <f>Таблица26[[#This Row],[team-1-win]]+Таблица26[[#This Row],[team-2-win]]</f>
        <v>0</v>
      </c>
    </row>
    <row r="116" spans="1:7" x14ac:dyDescent="0.4">
      <c r="A116" t="s">
        <v>56</v>
      </c>
      <c r="B116" t="s">
        <v>48</v>
      </c>
      <c r="C11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16" t="s">
        <v>45</v>
      </c>
      <c r="E116" t="s">
        <v>38</v>
      </c>
      <c r="F11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16">
        <f>Таблица26[[#This Row],[team-1-win]]+Таблица26[[#This Row],[team-2-win]]</f>
        <v>0</v>
      </c>
    </row>
    <row r="117" spans="1:7" x14ac:dyDescent="0.4">
      <c r="A117" t="s">
        <v>56</v>
      </c>
      <c r="B117" t="s">
        <v>48</v>
      </c>
      <c r="C11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17" t="s">
        <v>63</v>
      </c>
      <c r="E117" t="s">
        <v>38</v>
      </c>
      <c r="F11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17">
        <f>Таблица26[[#This Row],[team-1-win]]+Таблица26[[#This Row],[team-2-win]]</f>
        <v>0</v>
      </c>
    </row>
    <row r="118" spans="1:7" x14ac:dyDescent="0.4">
      <c r="A118" t="s">
        <v>56</v>
      </c>
      <c r="B118" t="s">
        <v>33</v>
      </c>
      <c r="C11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18" t="s">
        <v>48</v>
      </c>
      <c r="E118" t="s">
        <v>43</v>
      </c>
      <c r="F11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18">
        <f>Таблица26[[#This Row],[team-1-win]]+Таблица26[[#This Row],[team-2-win]]</f>
        <v>0</v>
      </c>
    </row>
    <row r="119" spans="1:7" x14ac:dyDescent="0.4">
      <c r="A119" t="s">
        <v>56</v>
      </c>
      <c r="B119" t="s">
        <v>33</v>
      </c>
      <c r="C11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19" t="s">
        <v>48</v>
      </c>
      <c r="E119" t="s">
        <v>45</v>
      </c>
      <c r="F11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19">
        <f>Таблица26[[#This Row],[team-1-win]]+Таблица26[[#This Row],[team-2-win]]</f>
        <v>0</v>
      </c>
    </row>
    <row r="120" spans="1:7" x14ac:dyDescent="0.4">
      <c r="A120" t="s">
        <v>56</v>
      </c>
      <c r="B120" t="s">
        <v>33</v>
      </c>
      <c r="C12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20" t="s">
        <v>48</v>
      </c>
      <c r="E120" t="s">
        <v>63</v>
      </c>
      <c r="F12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20">
        <f>Таблица26[[#This Row],[team-1-win]]+Таблица26[[#This Row],[team-2-win]]</f>
        <v>0</v>
      </c>
    </row>
    <row r="121" spans="1:7" x14ac:dyDescent="0.4">
      <c r="A121" t="s">
        <v>56</v>
      </c>
      <c r="B121" t="s">
        <v>33</v>
      </c>
      <c r="C12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21" t="s">
        <v>48</v>
      </c>
      <c r="E121" t="s">
        <v>38</v>
      </c>
      <c r="F12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21">
        <f>Таблица26[[#This Row],[team-1-win]]+Таблица26[[#This Row],[team-2-win]]</f>
        <v>0</v>
      </c>
    </row>
    <row r="122" spans="1:7" x14ac:dyDescent="0.4">
      <c r="A122" t="s">
        <v>56</v>
      </c>
      <c r="B122" t="s">
        <v>33</v>
      </c>
      <c r="C12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22" t="s">
        <v>43</v>
      </c>
      <c r="E122" t="s">
        <v>45</v>
      </c>
      <c r="F12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22">
        <f>Таблица26[[#This Row],[team-1-win]]+Таблица26[[#This Row],[team-2-win]]</f>
        <v>0</v>
      </c>
    </row>
    <row r="123" spans="1:7" x14ac:dyDescent="0.4">
      <c r="A123" t="s">
        <v>56</v>
      </c>
      <c r="B123" t="s">
        <v>33</v>
      </c>
      <c r="C12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23" t="s">
        <v>43</v>
      </c>
      <c r="E123" t="s">
        <v>63</v>
      </c>
      <c r="F12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23">
        <f>Таблица26[[#This Row],[team-1-win]]+Таблица26[[#This Row],[team-2-win]]</f>
        <v>0</v>
      </c>
    </row>
    <row r="124" spans="1:7" x14ac:dyDescent="0.4">
      <c r="A124" t="s">
        <v>56</v>
      </c>
      <c r="B124" t="s">
        <v>33</v>
      </c>
      <c r="C12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24" t="s">
        <v>43</v>
      </c>
      <c r="E124" t="s">
        <v>38</v>
      </c>
      <c r="F12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24">
        <f>Таблица26[[#This Row],[team-1-win]]+Таблица26[[#This Row],[team-2-win]]</f>
        <v>0</v>
      </c>
    </row>
    <row r="125" spans="1:7" x14ac:dyDescent="0.4">
      <c r="A125" t="s">
        <v>56</v>
      </c>
      <c r="B125" t="s">
        <v>33</v>
      </c>
      <c r="C12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25" t="s">
        <v>45</v>
      </c>
      <c r="E125" t="s">
        <v>63</v>
      </c>
      <c r="F12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25">
        <f>Таблица26[[#This Row],[team-1-win]]+Таблица26[[#This Row],[team-2-win]]</f>
        <v>0</v>
      </c>
    </row>
    <row r="126" spans="1:7" x14ac:dyDescent="0.4">
      <c r="A126" t="s">
        <v>56</v>
      </c>
      <c r="B126" t="s">
        <v>33</v>
      </c>
      <c r="C12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26" t="s">
        <v>45</v>
      </c>
      <c r="E126" t="s">
        <v>38</v>
      </c>
      <c r="F12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26">
        <f>Таблица26[[#This Row],[team-1-win]]+Таблица26[[#This Row],[team-2-win]]</f>
        <v>0</v>
      </c>
    </row>
    <row r="127" spans="1:7" x14ac:dyDescent="0.4">
      <c r="A127" t="s">
        <v>56</v>
      </c>
      <c r="B127" t="s">
        <v>33</v>
      </c>
      <c r="C12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27" t="s">
        <v>63</v>
      </c>
      <c r="E127" t="s">
        <v>38</v>
      </c>
      <c r="F12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27">
        <f>Таблица26[[#This Row],[team-1-win]]+Таблица26[[#This Row],[team-2-win]]</f>
        <v>0</v>
      </c>
    </row>
    <row r="128" spans="1:7" x14ac:dyDescent="0.4">
      <c r="A128" t="s">
        <v>56</v>
      </c>
      <c r="B128" t="s">
        <v>43</v>
      </c>
      <c r="C12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28" t="s">
        <v>48</v>
      </c>
      <c r="E128" t="s">
        <v>33</v>
      </c>
      <c r="F12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28">
        <f>Таблица26[[#This Row],[team-1-win]]+Таблица26[[#This Row],[team-2-win]]</f>
        <v>0</v>
      </c>
    </row>
    <row r="129" spans="1:7" x14ac:dyDescent="0.4">
      <c r="A129" t="s">
        <v>56</v>
      </c>
      <c r="B129" t="s">
        <v>43</v>
      </c>
      <c r="C12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29" t="s">
        <v>48</v>
      </c>
      <c r="E129" t="s">
        <v>45</v>
      </c>
      <c r="F12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29">
        <f>Таблица26[[#This Row],[team-1-win]]+Таблица26[[#This Row],[team-2-win]]</f>
        <v>0</v>
      </c>
    </row>
    <row r="130" spans="1:7" x14ac:dyDescent="0.4">
      <c r="A130" t="s">
        <v>56</v>
      </c>
      <c r="B130" t="s">
        <v>43</v>
      </c>
      <c r="C13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30" t="s">
        <v>48</v>
      </c>
      <c r="E130" t="s">
        <v>63</v>
      </c>
      <c r="F13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30">
        <f>Таблица26[[#This Row],[team-1-win]]+Таблица26[[#This Row],[team-2-win]]</f>
        <v>0</v>
      </c>
    </row>
    <row r="131" spans="1:7" x14ac:dyDescent="0.4">
      <c r="A131" t="s">
        <v>56</v>
      </c>
      <c r="B131" t="s">
        <v>43</v>
      </c>
      <c r="C13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31" t="s">
        <v>48</v>
      </c>
      <c r="E131" t="s">
        <v>38</v>
      </c>
      <c r="F13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31">
        <f>Таблица26[[#This Row],[team-1-win]]+Таблица26[[#This Row],[team-2-win]]</f>
        <v>0</v>
      </c>
    </row>
    <row r="132" spans="1:7" x14ac:dyDescent="0.4">
      <c r="A132" t="s">
        <v>56</v>
      </c>
      <c r="B132" t="s">
        <v>43</v>
      </c>
      <c r="C13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32" t="s">
        <v>33</v>
      </c>
      <c r="E132" t="s">
        <v>45</v>
      </c>
      <c r="F13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32">
        <f>Таблица26[[#This Row],[team-1-win]]+Таблица26[[#This Row],[team-2-win]]</f>
        <v>0</v>
      </c>
    </row>
    <row r="133" spans="1:7" x14ac:dyDescent="0.4">
      <c r="A133" t="s">
        <v>56</v>
      </c>
      <c r="B133" t="s">
        <v>43</v>
      </c>
      <c r="C13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33" t="s">
        <v>33</v>
      </c>
      <c r="E133" t="s">
        <v>63</v>
      </c>
      <c r="F13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33">
        <f>Таблица26[[#This Row],[team-1-win]]+Таблица26[[#This Row],[team-2-win]]</f>
        <v>0</v>
      </c>
    </row>
    <row r="134" spans="1:7" x14ac:dyDescent="0.4">
      <c r="A134" t="s">
        <v>56</v>
      </c>
      <c r="B134" t="s">
        <v>43</v>
      </c>
      <c r="C13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34" t="s">
        <v>33</v>
      </c>
      <c r="E134" t="s">
        <v>38</v>
      </c>
      <c r="F13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34">
        <f>Таблица26[[#This Row],[team-1-win]]+Таблица26[[#This Row],[team-2-win]]</f>
        <v>0</v>
      </c>
    </row>
    <row r="135" spans="1:7" x14ac:dyDescent="0.4">
      <c r="A135" t="s">
        <v>56</v>
      </c>
      <c r="B135" t="s">
        <v>43</v>
      </c>
      <c r="C13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35" t="s">
        <v>45</v>
      </c>
      <c r="E135" t="s">
        <v>63</v>
      </c>
      <c r="F13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35">
        <f>Таблица26[[#This Row],[team-1-win]]+Таблица26[[#This Row],[team-2-win]]</f>
        <v>0</v>
      </c>
    </row>
    <row r="136" spans="1:7" x14ac:dyDescent="0.4">
      <c r="A136" t="s">
        <v>56</v>
      </c>
      <c r="B136" t="s">
        <v>43</v>
      </c>
      <c r="C13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36" t="s">
        <v>45</v>
      </c>
      <c r="E136" t="s">
        <v>38</v>
      </c>
      <c r="F13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36">
        <f>Таблица26[[#This Row],[team-1-win]]+Таблица26[[#This Row],[team-2-win]]</f>
        <v>0</v>
      </c>
    </row>
    <row r="137" spans="1:7" x14ac:dyDescent="0.4">
      <c r="A137" t="s">
        <v>56</v>
      </c>
      <c r="B137" t="s">
        <v>43</v>
      </c>
      <c r="C13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37" t="s">
        <v>63</v>
      </c>
      <c r="E137" t="s">
        <v>38</v>
      </c>
      <c r="F13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37">
        <f>Таблица26[[#This Row],[team-1-win]]+Таблица26[[#This Row],[team-2-win]]</f>
        <v>0</v>
      </c>
    </row>
    <row r="138" spans="1:7" x14ac:dyDescent="0.4">
      <c r="A138" t="s">
        <v>56</v>
      </c>
      <c r="B138" t="s">
        <v>45</v>
      </c>
      <c r="C13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38" t="s">
        <v>48</v>
      </c>
      <c r="E138" t="s">
        <v>33</v>
      </c>
      <c r="F13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38">
        <f>Таблица26[[#This Row],[team-1-win]]+Таблица26[[#This Row],[team-2-win]]</f>
        <v>0</v>
      </c>
    </row>
    <row r="139" spans="1:7" x14ac:dyDescent="0.4">
      <c r="A139" t="s">
        <v>56</v>
      </c>
      <c r="B139" t="s">
        <v>45</v>
      </c>
      <c r="C13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39" t="s">
        <v>48</v>
      </c>
      <c r="E139" t="s">
        <v>43</v>
      </c>
      <c r="F13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39">
        <f>Таблица26[[#This Row],[team-1-win]]+Таблица26[[#This Row],[team-2-win]]</f>
        <v>0</v>
      </c>
    </row>
    <row r="140" spans="1:7" x14ac:dyDescent="0.4">
      <c r="A140" t="s">
        <v>56</v>
      </c>
      <c r="B140" t="s">
        <v>45</v>
      </c>
      <c r="C14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40" t="s">
        <v>48</v>
      </c>
      <c r="E140" t="s">
        <v>63</v>
      </c>
      <c r="F14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40">
        <f>Таблица26[[#This Row],[team-1-win]]+Таблица26[[#This Row],[team-2-win]]</f>
        <v>0</v>
      </c>
    </row>
    <row r="141" spans="1:7" x14ac:dyDescent="0.4">
      <c r="A141" t="s">
        <v>56</v>
      </c>
      <c r="B141" t="s">
        <v>45</v>
      </c>
      <c r="C14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41" t="s">
        <v>48</v>
      </c>
      <c r="E141" t="s">
        <v>38</v>
      </c>
      <c r="F14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41">
        <f>Таблица26[[#This Row],[team-1-win]]+Таблица26[[#This Row],[team-2-win]]</f>
        <v>0</v>
      </c>
    </row>
    <row r="142" spans="1:7" x14ac:dyDescent="0.4">
      <c r="A142" t="s">
        <v>56</v>
      </c>
      <c r="B142" t="s">
        <v>45</v>
      </c>
      <c r="C14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42" t="s">
        <v>33</v>
      </c>
      <c r="E142" t="s">
        <v>43</v>
      </c>
      <c r="F14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42">
        <f>Таблица26[[#This Row],[team-1-win]]+Таблица26[[#This Row],[team-2-win]]</f>
        <v>0</v>
      </c>
    </row>
    <row r="143" spans="1:7" x14ac:dyDescent="0.4">
      <c r="A143" t="s">
        <v>56</v>
      </c>
      <c r="B143" t="s">
        <v>45</v>
      </c>
      <c r="C14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43" t="s">
        <v>33</v>
      </c>
      <c r="E143" t="s">
        <v>63</v>
      </c>
      <c r="F14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43">
        <f>Таблица26[[#This Row],[team-1-win]]+Таблица26[[#This Row],[team-2-win]]</f>
        <v>0</v>
      </c>
    </row>
    <row r="144" spans="1:7" x14ac:dyDescent="0.4">
      <c r="A144" t="s">
        <v>56</v>
      </c>
      <c r="B144" t="s">
        <v>45</v>
      </c>
      <c r="C14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44" t="s">
        <v>33</v>
      </c>
      <c r="E144" t="s">
        <v>38</v>
      </c>
      <c r="F14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44">
        <f>Таблица26[[#This Row],[team-1-win]]+Таблица26[[#This Row],[team-2-win]]</f>
        <v>0</v>
      </c>
    </row>
    <row r="145" spans="1:7" x14ac:dyDescent="0.4">
      <c r="A145" t="s">
        <v>56</v>
      </c>
      <c r="B145" t="s">
        <v>45</v>
      </c>
      <c r="C14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45" t="s">
        <v>43</v>
      </c>
      <c r="E145" t="s">
        <v>63</v>
      </c>
      <c r="F14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45">
        <f>Таблица26[[#This Row],[team-1-win]]+Таблица26[[#This Row],[team-2-win]]</f>
        <v>0</v>
      </c>
    </row>
    <row r="146" spans="1:7" x14ac:dyDescent="0.4">
      <c r="A146" t="s">
        <v>56</v>
      </c>
      <c r="B146" t="s">
        <v>45</v>
      </c>
      <c r="C14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46" t="s">
        <v>43</v>
      </c>
      <c r="E146" t="s">
        <v>38</v>
      </c>
      <c r="F14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46">
        <f>Таблица26[[#This Row],[team-1-win]]+Таблица26[[#This Row],[team-2-win]]</f>
        <v>0</v>
      </c>
    </row>
    <row r="147" spans="1:7" x14ac:dyDescent="0.4">
      <c r="A147" t="s">
        <v>56</v>
      </c>
      <c r="B147" t="s">
        <v>45</v>
      </c>
      <c r="C14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47" t="s">
        <v>63</v>
      </c>
      <c r="E147" t="s">
        <v>38</v>
      </c>
      <c r="F14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47">
        <f>Таблица26[[#This Row],[team-1-win]]+Таблица26[[#This Row],[team-2-win]]</f>
        <v>0</v>
      </c>
    </row>
    <row r="148" spans="1:7" x14ac:dyDescent="0.4">
      <c r="A148" t="s">
        <v>56</v>
      </c>
      <c r="B148" t="s">
        <v>63</v>
      </c>
      <c r="C14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48" t="s">
        <v>48</v>
      </c>
      <c r="E148" t="s">
        <v>33</v>
      </c>
      <c r="F14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48">
        <f>Таблица26[[#This Row],[team-1-win]]+Таблица26[[#This Row],[team-2-win]]</f>
        <v>0</v>
      </c>
    </row>
    <row r="149" spans="1:7" x14ac:dyDescent="0.4">
      <c r="A149" t="s">
        <v>56</v>
      </c>
      <c r="B149" t="s">
        <v>63</v>
      </c>
      <c r="C14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49" t="s">
        <v>48</v>
      </c>
      <c r="E149" t="s">
        <v>43</v>
      </c>
      <c r="F14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49">
        <f>Таблица26[[#This Row],[team-1-win]]+Таблица26[[#This Row],[team-2-win]]</f>
        <v>0</v>
      </c>
    </row>
    <row r="150" spans="1:7" x14ac:dyDescent="0.4">
      <c r="A150" t="s">
        <v>56</v>
      </c>
      <c r="B150" t="s">
        <v>63</v>
      </c>
      <c r="C15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50" t="s">
        <v>48</v>
      </c>
      <c r="E150" t="s">
        <v>45</v>
      </c>
      <c r="F15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50">
        <f>Таблица26[[#This Row],[team-1-win]]+Таблица26[[#This Row],[team-2-win]]</f>
        <v>0</v>
      </c>
    </row>
    <row r="151" spans="1:7" x14ac:dyDescent="0.4">
      <c r="A151" t="s">
        <v>56</v>
      </c>
      <c r="B151" t="s">
        <v>63</v>
      </c>
      <c r="C15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51" t="s">
        <v>48</v>
      </c>
      <c r="E151" t="s">
        <v>38</v>
      </c>
      <c r="F15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51">
        <f>Таблица26[[#This Row],[team-1-win]]+Таблица26[[#This Row],[team-2-win]]</f>
        <v>0</v>
      </c>
    </row>
    <row r="152" spans="1:7" x14ac:dyDescent="0.4">
      <c r="A152" t="s">
        <v>56</v>
      </c>
      <c r="B152" t="s">
        <v>63</v>
      </c>
      <c r="C15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52" t="s">
        <v>33</v>
      </c>
      <c r="E152" t="s">
        <v>43</v>
      </c>
      <c r="F15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52">
        <f>Таблица26[[#This Row],[team-1-win]]+Таблица26[[#This Row],[team-2-win]]</f>
        <v>0</v>
      </c>
    </row>
    <row r="153" spans="1:7" x14ac:dyDescent="0.4">
      <c r="A153" t="s">
        <v>56</v>
      </c>
      <c r="B153" t="s">
        <v>63</v>
      </c>
      <c r="C15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53" t="s">
        <v>33</v>
      </c>
      <c r="E153" t="s">
        <v>45</v>
      </c>
      <c r="F15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53">
        <f>Таблица26[[#This Row],[team-1-win]]+Таблица26[[#This Row],[team-2-win]]</f>
        <v>0</v>
      </c>
    </row>
    <row r="154" spans="1:7" x14ac:dyDescent="0.4">
      <c r="A154" t="s">
        <v>56</v>
      </c>
      <c r="B154" t="s">
        <v>63</v>
      </c>
      <c r="C15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54" t="s">
        <v>33</v>
      </c>
      <c r="E154" t="s">
        <v>38</v>
      </c>
      <c r="F15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54">
        <f>Таблица26[[#This Row],[team-1-win]]+Таблица26[[#This Row],[team-2-win]]</f>
        <v>0</v>
      </c>
    </row>
    <row r="155" spans="1:7" x14ac:dyDescent="0.4">
      <c r="A155" t="s">
        <v>56</v>
      </c>
      <c r="B155" t="s">
        <v>63</v>
      </c>
      <c r="C15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55" t="s">
        <v>43</v>
      </c>
      <c r="E155" t="s">
        <v>45</v>
      </c>
      <c r="F15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55">
        <f>Таблица26[[#This Row],[team-1-win]]+Таблица26[[#This Row],[team-2-win]]</f>
        <v>0</v>
      </c>
    </row>
    <row r="156" spans="1:7" x14ac:dyDescent="0.4">
      <c r="A156" t="s">
        <v>56</v>
      </c>
      <c r="B156" t="s">
        <v>63</v>
      </c>
      <c r="C15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56" t="s">
        <v>43</v>
      </c>
      <c r="E156" t="s">
        <v>38</v>
      </c>
      <c r="F15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56">
        <f>Таблица26[[#This Row],[team-1-win]]+Таблица26[[#This Row],[team-2-win]]</f>
        <v>0</v>
      </c>
    </row>
    <row r="157" spans="1:7" x14ac:dyDescent="0.4">
      <c r="A157" t="s">
        <v>56</v>
      </c>
      <c r="B157" t="s">
        <v>63</v>
      </c>
      <c r="C15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57" t="s">
        <v>45</v>
      </c>
      <c r="E157" t="s">
        <v>38</v>
      </c>
      <c r="F15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57">
        <f>Таблица26[[#This Row],[team-1-win]]+Таблица26[[#This Row],[team-2-win]]</f>
        <v>0</v>
      </c>
    </row>
    <row r="158" spans="1:7" x14ac:dyDescent="0.4">
      <c r="A158" t="s">
        <v>56</v>
      </c>
      <c r="B158" t="s">
        <v>38</v>
      </c>
      <c r="C15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58" t="s">
        <v>48</v>
      </c>
      <c r="E158" t="s">
        <v>33</v>
      </c>
      <c r="F15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58">
        <f>Таблица26[[#This Row],[team-1-win]]+Таблица26[[#This Row],[team-2-win]]</f>
        <v>0</v>
      </c>
    </row>
    <row r="159" spans="1:7" x14ac:dyDescent="0.4">
      <c r="A159" t="s">
        <v>56</v>
      </c>
      <c r="B159" t="s">
        <v>38</v>
      </c>
      <c r="C15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59" t="s">
        <v>48</v>
      </c>
      <c r="E159" t="s">
        <v>43</v>
      </c>
      <c r="F15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59">
        <f>Таблица26[[#This Row],[team-1-win]]+Таблица26[[#This Row],[team-2-win]]</f>
        <v>0</v>
      </c>
    </row>
    <row r="160" spans="1:7" x14ac:dyDescent="0.4">
      <c r="A160" t="s">
        <v>56</v>
      </c>
      <c r="B160" t="s">
        <v>38</v>
      </c>
      <c r="C16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60" t="s">
        <v>48</v>
      </c>
      <c r="E160" t="s">
        <v>45</v>
      </c>
      <c r="F16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60">
        <f>Таблица26[[#This Row],[team-1-win]]+Таблица26[[#This Row],[team-2-win]]</f>
        <v>0</v>
      </c>
    </row>
    <row r="161" spans="1:7" x14ac:dyDescent="0.4">
      <c r="A161" t="s">
        <v>56</v>
      </c>
      <c r="B161" t="s">
        <v>38</v>
      </c>
      <c r="C16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61" t="s">
        <v>48</v>
      </c>
      <c r="E161" t="s">
        <v>63</v>
      </c>
      <c r="F16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61">
        <f>Таблица26[[#This Row],[team-1-win]]+Таблица26[[#This Row],[team-2-win]]</f>
        <v>0</v>
      </c>
    </row>
    <row r="162" spans="1:7" x14ac:dyDescent="0.4">
      <c r="A162" t="s">
        <v>56</v>
      </c>
      <c r="B162" t="s">
        <v>38</v>
      </c>
      <c r="C16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62" t="s">
        <v>33</v>
      </c>
      <c r="E162" t="s">
        <v>43</v>
      </c>
      <c r="F16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62">
        <f>Таблица26[[#This Row],[team-1-win]]+Таблица26[[#This Row],[team-2-win]]</f>
        <v>0</v>
      </c>
    </row>
    <row r="163" spans="1:7" x14ac:dyDescent="0.4">
      <c r="A163" t="s">
        <v>56</v>
      </c>
      <c r="B163" t="s">
        <v>38</v>
      </c>
      <c r="C16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63" t="s">
        <v>33</v>
      </c>
      <c r="E163" t="s">
        <v>45</v>
      </c>
      <c r="F16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63">
        <f>Таблица26[[#This Row],[team-1-win]]+Таблица26[[#This Row],[team-2-win]]</f>
        <v>0</v>
      </c>
    </row>
    <row r="164" spans="1:7" x14ac:dyDescent="0.4">
      <c r="A164" t="s">
        <v>56</v>
      </c>
      <c r="B164" t="s">
        <v>38</v>
      </c>
      <c r="C16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64" t="s">
        <v>33</v>
      </c>
      <c r="E164" t="s">
        <v>63</v>
      </c>
      <c r="F16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64">
        <f>Таблица26[[#This Row],[team-1-win]]+Таблица26[[#This Row],[team-2-win]]</f>
        <v>0</v>
      </c>
    </row>
    <row r="165" spans="1:7" x14ac:dyDescent="0.4">
      <c r="A165" t="s">
        <v>56</v>
      </c>
      <c r="B165" t="s">
        <v>38</v>
      </c>
      <c r="C16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65" t="s">
        <v>43</v>
      </c>
      <c r="E165" t="s">
        <v>45</v>
      </c>
      <c r="F16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65">
        <f>Таблица26[[#This Row],[team-1-win]]+Таблица26[[#This Row],[team-2-win]]</f>
        <v>0</v>
      </c>
    </row>
    <row r="166" spans="1:7" x14ac:dyDescent="0.4">
      <c r="A166" t="s">
        <v>56</v>
      </c>
      <c r="B166" t="s">
        <v>38</v>
      </c>
      <c r="C16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66" t="s">
        <v>43</v>
      </c>
      <c r="E166" t="s">
        <v>63</v>
      </c>
      <c r="F16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66">
        <f>Таблица26[[#This Row],[team-1-win]]+Таблица26[[#This Row],[team-2-win]]</f>
        <v>0</v>
      </c>
    </row>
    <row r="167" spans="1:7" x14ac:dyDescent="0.4">
      <c r="A167" t="s">
        <v>56</v>
      </c>
      <c r="B167" t="s">
        <v>38</v>
      </c>
      <c r="C16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67" t="s">
        <v>45</v>
      </c>
      <c r="E167" t="s">
        <v>63</v>
      </c>
      <c r="F16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67">
        <f>Таблица26[[#This Row],[team-1-win]]+Таблица26[[#This Row],[team-2-win]]</f>
        <v>0</v>
      </c>
    </row>
    <row r="168" spans="1:7" x14ac:dyDescent="0.4">
      <c r="A168" t="s">
        <v>48</v>
      </c>
      <c r="B168" t="s">
        <v>33</v>
      </c>
      <c r="C16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68" t="s">
        <v>43</v>
      </c>
      <c r="E168" t="s">
        <v>45</v>
      </c>
      <c r="F16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68">
        <f>Таблица26[[#This Row],[team-1-win]]+Таблица26[[#This Row],[team-2-win]]</f>
        <v>0</v>
      </c>
    </row>
    <row r="169" spans="1:7" x14ac:dyDescent="0.4">
      <c r="A169" t="s">
        <v>48</v>
      </c>
      <c r="B169" t="s">
        <v>33</v>
      </c>
      <c r="C16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69" t="s">
        <v>43</v>
      </c>
      <c r="E169" t="s">
        <v>63</v>
      </c>
      <c r="F16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69">
        <f>Таблица26[[#This Row],[team-1-win]]+Таблица26[[#This Row],[team-2-win]]</f>
        <v>0</v>
      </c>
    </row>
    <row r="170" spans="1:7" x14ac:dyDescent="0.4">
      <c r="A170" t="s">
        <v>48</v>
      </c>
      <c r="B170" t="s">
        <v>33</v>
      </c>
      <c r="C17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70" t="s">
        <v>43</v>
      </c>
      <c r="E170" t="s">
        <v>38</v>
      </c>
      <c r="F17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70">
        <f>Таблица26[[#This Row],[team-1-win]]+Таблица26[[#This Row],[team-2-win]]</f>
        <v>0</v>
      </c>
    </row>
    <row r="171" spans="1:7" x14ac:dyDescent="0.4">
      <c r="A171" t="s">
        <v>48</v>
      </c>
      <c r="B171" t="s">
        <v>33</v>
      </c>
      <c r="C17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71" t="s">
        <v>45</v>
      </c>
      <c r="E171" t="s">
        <v>63</v>
      </c>
      <c r="F17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71">
        <f>Таблица26[[#This Row],[team-1-win]]+Таблица26[[#This Row],[team-2-win]]</f>
        <v>0</v>
      </c>
    </row>
    <row r="172" spans="1:7" x14ac:dyDescent="0.4">
      <c r="A172" t="s">
        <v>48</v>
      </c>
      <c r="B172" t="s">
        <v>33</v>
      </c>
      <c r="C17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72" t="s">
        <v>45</v>
      </c>
      <c r="E172" t="s">
        <v>38</v>
      </c>
      <c r="F17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72">
        <f>Таблица26[[#This Row],[team-1-win]]+Таблица26[[#This Row],[team-2-win]]</f>
        <v>0</v>
      </c>
    </row>
    <row r="173" spans="1:7" x14ac:dyDescent="0.4">
      <c r="A173" t="s">
        <v>48</v>
      </c>
      <c r="B173" t="s">
        <v>33</v>
      </c>
      <c r="C17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73" t="s">
        <v>63</v>
      </c>
      <c r="E173" t="s">
        <v>38</v>
      </c>
      <c r="F17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73">
        <f>Таблица26[[#This Row],[team-1-win]]+Таблица26[[#This Row],[team-2-win]]</f>
        <v>0</v>
      </c>
    </row>
    <row r="174" spans="1:7" x14ac:dyDescent="0.4">
      <c r="A174" t="s">
        <v>48</v>
      </c>
      <c r="B174" t="s">
        <v>43</v>
      </c>
      <c r="C17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74" t="s">
        <v>33</v>
      </c>
      <c r="E174" t="s">
        <v>45</v>
      </c>
      <c r="F17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74">
        <f>Таблица26[[#This Row],[team-1-win]]+Таблица26[[#This Row],[team-2-win]]</f>
        <v>0</v>
      </c>
    </row>
    <row r="175" spans="1:7" x14ac:dyDescent="0.4">
      <c r="A175" t="s">
        <v>48</v>
      </c>
      <c r="B175" t="s">
        <v>43</v>
      </c>
      <c r="C17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75" t="s">
        <v>33</v>
      </c>
      <c r="E175" t="s">
        <v>63</v>
      </c>
      <c r="F17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75">
        <f>Таблица26[[#This Row],[team-1-win]]+Таблица26[[#This Row],[team-2-win]]</f>
        <v>0</v>
      </c>
    </row>
    <row r="176" spans="1:7" x14ac:dyDescent="0.4">
      <c r="A176" t="s">
        <v>48</v>
      </c>
      <c r="B176" t="s">
        <v>43</v>
      </c>
      <c r="C17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76" t="s">
        <v>33</v>
      </c>
      <c r="E176" t="s">
        <v>38</v>
      </c>
      <c r="F17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76">
        <f>Таблица26[[#This Row],[team-1-win]]+Таблица26[[#This Row],[team-2-win]]</f>
        <v>0</v>
      </c>
    </row>
    <row r="177" spans="1:7" x14ac:dyDescent="0.4">
      <c r="A177" t="s">
        <v>48</v>
      </c>
      <c r="B177" t="s">
        <v>43</v>
      </c>
      <c r="C17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77" t="s">
        <v>45</v>
      </c>
      <c r="E177" t="s">
        <v>63</v>
      </c>
      <c r="F17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77">
        <f>Таблица26[[#This Row],[team-1-win]]+Таблица26[[#This Row],[team-2-win]]</f>
        <v>0</v>
      </c>
    </row>
    <row r="178" spans="1:7" x14ac:dyDescent="0.4">
      <c r="A178" t="s">
        <v>48</v>
      </c>
      <c r="B178" t="s">
        <v>43</v>
      </c>
      <c r="C17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78" t="s">
        <v>45</v>
      </c>
      <c r="E178" t="s">
        <v>38</v>
      </c>
      <c r="F17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78">
        <f>Таблица26[[#This Row],[team-1-win]]+Таблица26[[#This Row],[team-2-win]]</f>
        <v>0</v>
      </c>
    </row>
    <row r="179" spans="1:7" x14ac:dyDescent="0.4">
      <c r="A179" t="s">
        <v>48</v>
      </c>
      <c r="B179" t="s">
        <v>43</v>
      </c>
      <c r="C17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79" t="s">
        <v>63</v>
      </c>
      <c r="E179" t="s">
        <v>38</v>
      </c>
      <c r="F17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79">
        <f>Таблица26[[#This Row],[team-1-win]]+Таблица26[[#This Row],[team-2-win]]</f>
        <v>0</v>
      </c>
    </row>
    <row r="180" spans="1:7" x14ac:dyDescent="0.4">
      <c r="A180" t="s">
        <v>48</v>
      </c>
      <c r="B180" t="s">
        <v>45</v>
      </c>
      <c r="C18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80" t="s">
        <v>33</v>
      </c>
      <c r="E180" t="s">
        <v>43</v>
      </c>
      <c r="F18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80">
        <f>Таблица26[[#This Row],[team-1-win]]+Таблица26[[#This Row],[team-2-win]]</f>
        <v>0</v>
      </c>
    </row>
    <row r="181" spans="1:7" x14ac:dyDescent="0.4">
      <c r="A181" t="s">
        <v>48</v>
      </c>
      <c r="B181" t="s">
        <v>45</v>
      </c>
      <c r="C18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81" t="s">
        <v>33</v>
      </c>
      <c r="E181" t="s">
        <v>63</v>
      </c>
      <c r="F18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81">
        <f>Таблица26[[#This Row],[team-1-win]]+Таблица26[[#This Row],[team-2-win]]</f>
        <v>0</v>
      </c>
    </row>
    <row r="182" spans="1:7" x14ac:dyDescent="0.4">
      <c r="A182" t="s">
        <v>48</v>
      </c>
      <c r="B182" t="s">
        <v>45</v>
      </c>
      <c r="C18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82" t="s">
        <v>33</v>
      </c>
      <c r="E182" t="s">
        <v>38</v>
      </c>
      <c r="F18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82">
        <f>Таблица26[[#This Row],[team-1-win]]+Таблица26[[#This Row],[team-2-win]]</f>
        <v>0</v>
      </c>
    </row>
    <row r="183" spans="1:7" x14ac:dyDescent="0.4">
      <c r="A183" t="s">
        <v>48</v>
      </c>
      <c r="B183" t="s">
        <v>45</v>
      </c>
      <c r="C18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83" t="s">
        <v>43</v>
      </c>
      <c r="E183" t="s">
        <v>63</v>
      </c>
      <c r="F18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83">
        <f>Таблица26[[#This Row],[team-1-win]]+Таблица26[[#This Row],[team-2-win]]</f>
        <v>0</v>
      </c>
    </row>
    <row r="184" spans="1:7" x14ac:dyDescent="0.4">
      <c r="A184" t="s">
        <v>48</v>
      </c>
      <c r="B184" t="s">
        <v>45</v>
      </c>
      <c r="C18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84" t="s">
        <v>43</v>
      </c>
      <c r="E184" t="s">
        <v>38</v>
      </c>
      <c r="F18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84">
        <f>Таблица26[[#This Row],[team-1-win]]+Таблица26[[#This Row],[team-2-win]]</f>
        <v>0</v>
      </c>
    </row>
    <row r="185" spans="1:7" x14ac:dyDescent="0.4">
      <c r="A185" t="s">
        <v>48</v>
      </c>
      <c r="B185" t="s">
        <v>45</v>
      </c>
      <c r="C18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85" t="s">
        <v>63</v>
      </c>
      <c r="E185" t="s">
        <v>38</v>
      </c>
      <c r="F18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85">
        <f>Таблица26[[#This Row],[team-1-win]]+Таблица26[[#This Row],[team-2-win]]</f>
        <v>0</v>
      </c>
    </row>
    <row r="186" spans="1:7" x14ac:dyDescent="0.4">
      <c r="A186" t="s">
        <v>48</v>
      </c>
      <c r="B186" t="s">
        <v>63</v>
      </c>
      <c r="C18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86" t="s">
        <v>33</v>
      </c>
      <c r="E186" t="s">
        <v>43</v>
      </c>
      <c r="F18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86">
        <f>Таблица26[[#This Row],[team-1-win]]+Таблица26[[#This Row],[team-2-win]]</f>
        <v>0</v>
      </c>
    </row>
    <row r="187" spans="1:7" x14ac:dyDescent="0.4">
      <c r="A187" t="s">
        <v>48</v>
      </c>
      <c r="B187" t="s">
        <v>63</v>
      </c>
      <c r="C18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87" t="s">
        <v>33</v>
      </c>
      <c r="E187" t="s">
        <v>45</v>
      </c>
      <c r="F18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87">
        <f>Таблица26[[#This Row],[team-1-win]]+Таблица26[[#This Row],[team-2-win]]</f>
        <v>0</v>
      </c>
    </row>
    <row r="188" spans="1:7" x14ac:dyDescent="0.4">
      <c r="A188" t="s">
        <v>48</v>
      </c>
      <c r="B188" t="s">
        <v>63</v>
      </c>
      <c r="C18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88" t="s">
        <v>33</v>
      </c>
      <c r="E188" t="s">
        <v>38</v>
      </c>
      <c r="F18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88">
        <f>Таблица26[[#This Row],[team-1-win]]+Таблица26[[#This Row],[team-2-win]]</f>
        <v>0</v>
      </c>
    </row>
    <row r="189" spans="1:7" x14ac:dyDescent="0.4">
      <c r="A189" t="s">
        <v>48</v>
      </c>
      <c r="B189" t="s">
        <v>63</v>
      </c>
      <c r="C18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89" t="s">
        <v>43</v>
      </c>
      <c r="E189" t="s">
        <v>45</v>
      </c>
      <c r="F18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89">
        <f>Таблица26[[#This Row],[team-1-win]]+Таблица26[[#This Row],[team-2-win]]</f>
        <v>0</v>
      </c>
    </row>
    <row r="190" spans="1:7" x14ac:dyDescent="0.4">
      <c r="A190" t="s">
        <v>48</v>
      </c>
      <c r="B190" t="s">
        <v>63</v>
      </c>
      <c r="C19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90" t="s">
        <v>43</v>
      </c>
      <c r="E190" t="s">
        <v>38</v>
      </c>
      <c r="F19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90">
        <f>Таблица26[[#This Row],[team-1-win]]+Таблица26[[#This Row],[team-2-win]]</f>
        <v>0</v>
      </c>
    </row>
    <row r="191" spans="1:7" x14ac:dyDescent="0.4">
      <c r="A191" t="s">
        <v>48</v>
      </c>
      <c r="B191" t="s">
        <v>63</v>
      </c>
      <c r="C19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91" t="s">
        <v>45</v>
      </c>
      <c r="E191" t="s">
        <v>38</v>
      </c>
      <c r="F19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91">
        <f>Таблица26[[#This Row],[team-1-win]]+Таблица26[[#This Row],[team-2-win]]</f>
        <v>0</v>
      </c>
    </row>
    <row r="192" spans="1:7" x14ac:dyDescent="0.4">
      <c r="A192" t="s">
        <v>48</v>
      </c>
      <c r="B192" t="s">
        <v>38</v>
      </c>
      <c r="C19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92" t="s">
        <v>33</v>
      </c>
      <c r="E192" t="s">
        <v>43</v>
      </c>
      <c r="F19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92">
        <f>Таблица26[[#This Row],[team-1-win]]+Таблица26[[#This Row],[team-2-win]]</f>
        <v>0</v>
      </c>
    </row>
    <row r="193" spans="1:7" x14ac:dyDescent="0.4">
      <c r="A193" t="s">
        <v>48</v>
      </c>
      <c r="B193" t="s">
        <v>38</v>
      </c>
      <c r="C19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93" t="s">
        <v>33</v>
      </c>
      <c r="E193" t="s">
        <v>45</v>
      </c>
      <c r="F19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93">
        <f>Таблица26[[#This Row],[team-1-win]]+Таблица26[[#This Row],[team-2-win]]</f>
        <v>0</v>
      </c>
    </row>
    <row r="194" spans="1:7" x14ac:dyDescent="0.4">
      <c r="A194" t="s">
        <v>48</v>
      </c>
      <c r="B194" t="s">
        <v>38</v>
      </c>
      <c r="C19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94" t="s">
        <v>33</v>
      </c>
      <c r="E194" t="s">
        <v>63</v>
      </c>
      <c r="F19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94">
        <f>Таблица26[[#This Row],[team-1-win]]+Таблица26[[#This Row],[team-2-win]]</f>
        <v>0</v>
      </c>
    </row>
    <row r="195" spans="1:7" x14ac:dyDescent="0.4">
      <c r="A195" t="s">
        <v>48</v>
      </c>
      <c r="B195" t="s">
        <v>38</v>
      </c>
      <c r="C19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95" t="s">
        <v>43</v>
      </c>
      <c r="E195" t="s">
        <v>45</v>
      </c>
      <c r="F19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95">
        <f>Таблица26[[#This Row],[team-1-win]]+Таблица26[[#This Row],[team-2-win]]</f>
        <v>0</v>
      </c>
    </row>
    <row r="196" spans="1:7" x14ac:dyDescent="0.4">
      <c r="A196" t="s">
        <v>48</v>
      </c>
      <c r="B196" t="s">
        <v>38</v>
      </c>
      <c r="C19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96" t="s">
        <v>43</v>
      </c>
      <c r="E196" t="s">
        <v>63</v>
      </c>
      <c r="F19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96">
        <f>Таблица26[[#This Row],[team-1-win]]+Таблица26[[#This Row],[team-2-win]]</f>
        <v>0</v>
      </c>
    </row>
    <row r="197" spans="1:7" x14ac:dyDescent="0.4">
      <c r="A197" t="s">
        <v>48</v>
      </c>
      <c r="B197" t="s">
        <v>38</v>
      </c>
      <c r="C19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97" t="s">
        <v>45</v>
      </c>
      <c r="E197" t="s">
        <v>63</v>
      </c>
      <c r="F19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97">
        <f>Таблица26[[#This Row],[team-1-win]]+Таблица26[[#This Row],[team-2-win]]</f>
        <v>0</v>
      </c>
    </row>
    <row r="198" spans="1:7" x14ac:dyDescent="0.4">
      <c r="A198" t="s">
        <v>33</v>
      </c>
      <c r="B198" t="s">
        <v>43</v>
      </c>
      <c r="C19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98" t="s">
        <v>45</v>
      </c>
      <c r="E198" t="s">
        <v>63</v>
      </c>
      <c r="F19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98">
        <f>Таблица26[[#This Row],[team-1-win]]+Таблица26[[#This Row],[team-2-win]]</f>
        <v>0</v>
      </c>
    </row>
    <row r="199" spans="1:7" x14ac:dyDescent="0.4">
      <c r="A199" t="s">
        <v>33</v>
      </c>
      <c r="B199" t="s">
        <v>43</v>
      </c>
      <c r="C19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199" t="s">
        <v>45</v>
      </c>
      <c r="E199" t="s">
        <v>38</v>
      </c>
      <c r="F19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199">
        <f>Таблица26[[#This Row],[team-1-win]]+Таблица26[[#This Row],[team-2-win]]</f>
        <v>0</v>
      </c>
    </row>
    <row r="200" spans="1:7" x14ac:dyDescent="0.4">
      <c r="A200" t="s">
        <v>33</v>
      </c>
      <c r="B200" t="s">
        <v>43</v>
      </c>
      <c r="C20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00" t="s">
        <v>63</v>
      </c>
      <c r="E200" t="s">
        <v>38</v>
      </c>
      <c r="F20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00">
        <f>Таблица26[[#This Row],[team-1-win]]+Таблица26[[#This Row],[team-2-win]]</f>
        <v>0</v>
      </c>
    </row>
    <row r="201" spans="1:7" x14ac:dyDescent="0.4">
      <c r="A201" t="s">
        <v>33</v>
      </c>
      <c r="B201" t="s">
        <v>45</v>
      </c>
      <c r="C20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01" t="s">
        <v>43</v>
      </c>
      <c r="E201" t="s">
        <v>63</v>
      </c>
      <c r="F20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01">
        <f>Таблица26[[#This Row],[team-1-win]]+Таблица26[[#This Row],[team-2-win]]</f>
        <v>0</v>
      </c>
    </row>
    <row r="202" spans="1:7" x14ac:dyDescent="0.4">
      <c r="A202" t="s">
        <v>33</v>
      </c>
      <c r="B202" t="s">
        <v>45</v>
      </c>
      <c r="C20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02" t="s">
        <v>43</v>
      </c>
      <c r="E202" t="s">
        <v>38</v>
      </c>
      <c r="F20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02">
        <f>Таблица26[[#This Row],[team-1-win]]+Таблица26[[#This Row],[team-2-win]]</f>
        <v>0</v>
      </c>
    </row>
    <row r="203" spans="1:7" x14ac:dyDescent="0.4">
      <c r="A203" t="s">
        <v>33</v>
      </c>
      <c r="B203" t="s">
        <v>45</v>
      </c>
      <c r="C203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03" t="s">
        <v>63</v>
      </c>
      <c r="E203" t="s">
        <v>38</v>
      </c>
      <c r="F203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03">
        <f>Таблица26[[#This Row],[team-1-win]]+Таблица26[[#This Row],[team-2-win]]</f>
        <v>0</v>
      </c>
    </row>
    <row r="204" spans="1:7" x14ac:dyDescent="0.4">
      <c r="A204" t="s">
        <v>33</v>
      </c>
      <c r="B204" t="s">
        <v>63</v>
      </c>
      <c r="C204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04" t="s">
        <v>43</v>
      </c>
      <c r="E204" t="s">
        <v>45</v>
      </c>
      <c r="F204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04">
        <f>Таблица26[[#This Row],[team-1-win]]+Таблица26[[#This Row],[team-2-win]]</f>
        <v>0</v>
      </c>
    </row>
    <row r="205" spans="1:7" x14ac:dyDescent="0.4">
      <c r="A205" t="s">
        <v>33</v>
      </c>
      <c r="B205" t="s">
        <v>63</v>
      </c>
      <c r="C205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05" t="s">
        <v>43</v>
      </c>
      <c r="E205" t="s">
        <v>38</v>
      </c>
      <c r="F205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05">
        <f>Таблица26[[#This Row],[team-1-win]]+Таблица26[[#This Row],[team-2-win]]</f>
        <v>0</v>
      </c>
    </row>
    <row r="206" spans="1:7" x14ac:dyDescent="0.4">
      <c r="A206" t="s">
        <v>33</v>
      </c>
      <c r="B206" t="s">
        <v>63</v>
      </c>
      <c r="C206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06" t="s">
        <v>45</v>
      </c>
      <c r="E206" t="s">
        <v>38</v>
      </c>
      <c r="F206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06">
        <f>Таблица26[[#This Row],[team-1-win]]+Таблица26[[#This Row],[team-2-win]]</f>
        <v>0</v>
      </c>
    </row>
    <row r="207" spans="1:7" x14ac:dyDescent="0.4">
      <c r="A207" t="s">
        <v>33</v>
      </c>
      <c r="B207" t="s">
        <v>38</v>
      </c>
      <c r="C207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07" t="s">
        <v>43</v>
      </c>
      <c r="E207" t="s">
        <v>45</v>
      </c>
      <c r="F207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07">
        <f>Таблица26[[#This Row],[team-1-win]]+Таблица26[[#This Row],[team-2-win]]</f>
        <v>0</v>
      </c>
    </row>
    <row r="208" spans="1:7" x14ac:dyDescent="0.4">
      <c r="A208" t="s">
        <v>33</v>
      </c>
      <c r="B208" t="s">
        <v>38</v>
      </c>
      <c r="C208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08" t="s">
        <v>43</v>
      </c>
      <c r="E208" t="s">
        <v>63</v>
      </c>
      <c r="F208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08">
        <f>Таблица26[[#This Row],[team-1-win]]+Таблица26[[#This Row],[team-2-win]]</f>
        <v>0</v>
      </c>
    </row>
    <row r="209" spans="1:7" x14ac:dyDescent="0.4">
      <c r="A209" t="s">
        <v>33</v>
      </c>
      <c r="B209" t="s">
        <v>38</v>
      </c>
      <c r="C209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09" t="s">
        <v>45</v>
      </c>
      <c r="E209" t="s">
        <v>63</v>
      </c>
      <c r="F209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09">
        <f>Таблица26[[#This Row],[team-1-win]]+Таблица26[[#This Row],[team-2-win]]</f>
        <v>0</v>
      </c>
    </row>
    <row r="210" spans="1:7" x14ac:dyDescent="0.4">
      <c r="A210" t="s">
        <v>43</v>
      </c>
      <c r="B210" t="s">
        <v>45</v>
      </c>
      <c r="C210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10" t="s">
        <v>63</v>
      </c>
      <c r="E210" t="s">
        <v>38</v>
      </c>
      <c r="F210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10">
        <f>Таблица26[[#This Row],[team-1-win]]+Таблица26[[#This Row],[team-2-win]]</f>
        <v>0</v>
      </c>
    </row>
    <row r="211" spans="1:7" x14ac:dyDescent="0.4">
      <c r="A211" t="s">
        <v>43</v>
      </c>
      <c r="B211" t="s">
        <v>63</v>
      </c>
      <c r="C211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11" t="s">
        <v>45</v>
      </c>
      <c r="E211" t="s">
        <v>38</v>
      </c>
      <c r="F211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11">
        <f>Таблица26[[#This Row],[team-1-win]]+Таблица26[[#This Row],[team-2-win]]</f>
        <v>0</v>
      </c>
    </row>
    <row r="212" spans="1:7" x14ac:dyDescent="0.4">
      <c r="A212" t="s">
        <v>43</v>
      </c>
      <c r="B212" t="s">
        <v>38</v>
      </c>
      <c r="C212">
        <f>COUNTIFS(Table41[winner1],Таблица26[[#This Row],[hero-1]],Table41[winner2],Таблица26[[#This Row],[hero-2]],Table41[loser1],Таблица26[[#This Row],[hero-3]],Table41[loser2],Таблица26[[#This Row],[hero-4]])</f>
        <v>0</v>
      </c>
      <c r="D212" t="s">
        <v>45</v>
      </c>
      <c r="E212" t="s">
        <v>63</v>
      </c>
      <c r="F212">
        <f>COUNTIFS(Table41[winner1],Таблица26[[#This Row],[hero-3]],Table41[winner2],Таблица26[[#This Row],[hero-4]],Table41[loser1],Таблица26[[#This Row],[hero-1]],Table41[loser2],Таблица26[[#This Row],[hero-2]])</f>
        <v>0</v>
      </c>
      <c r="G212">
        <f>Таблица26[[#This Row],[team-1-win]]+Таблица26[[#This Row],[team-2-win]]</f>
        <v>0</v>
      </c>
    </row>
    <row r="213" spans="1:7" x14ac:dyDescent="0.4">
      <c r="D213" s="20"/>
    </row>
    <row r="214" spans="1:7" x14ac:dyDescent="0.4">
      <c r="D214" s="20"/>
    </row>
    <row r="215" spans="1:7" x14ac:dyDescent="0.4">
      <c r="D215" s="20"/>
    </row>
    <row r="216" spans="1:7" x14ac:dyDescent="0.4">
      <c r="D216" s="20"/>
    </row>
    <row r="217" spans="1:7" x14ac:dyDescent="0.4">
      <c r="D217" s="20"/>
    </row>
    <row r="218" spans="1:7" x14ac:dyDescent="0.4">
      <c r="D218" s="20"/>
    </row>
    <row r="219" spans="1:7" x14ac:dyDescent="0.4">
      <c r="D219" s="20"/>
    </row>
    <row r="220" spans="1:7" x14ac:dyDescent="0.4">
      <c r="D220" s="20"/>
    </row>
    <row r="221" spans="1:7" x14ac:dyDescent="0.4">
      <c r="D221" s="20"/>
    </row>
    <row r="222" spans="1:7" x14ac:dyDescent="0.4">
      <c r="D222" s="20"/>
    </row>
    <row r="223" spans="1:7" x14ac:dyDescent="0.4">
      <c r="D223" s="20"/>
    </row>
    <row r="224" spans="1:7" x14ac:dyDescent="0.4">
      <c r="D224" s="20"/>
    </row>
    <row r="225" spans="4:4" x14ac:dyDescent="0.4">
      <c r="D225" s="20"/>
    </row>
    <row r="226" spans="4:4" x14ac:dyDescent="0.4">
      <c r="D226" s="20"/>
    </row>
    <row r="227" spans="4:4" x14ac:dyDescent="0.4">
      <c r="D227" s="20"/>
    </row>
    <row r="228" spans="4:4" x14ac:dyDescent="0.4">
      <c r="D228" s="20"/>
    </row>
    <row r="229" spans="4:4" x14ac:dyDescent="0.4">
      <c r="D229" s="20"/>
    </row>
    <row r="230" spans="4:4" x14ac:dyDescent="0.4">
      <c r="D230" s="20"/>
    </row>
    <row r="231" spans="4:4" x14ac:dyDescent="0.4">
      <c r="D231" s="20"/>
    </row>
    <row r="232" spans="4:4" x14ac:dyDescent="0.4">
      <c r="D232" s="20"/>
    </row>
    <row r="233" spans="4:4" x14ac:dyDescent="0.4">
      <c r="D233" s="20"/>
    </row>
    <row r="234" spans="4:4" x14ac:dyDescent="0.4">
      <c r="D234" s="20"/>
    </row>
    <row r="235" spans="4:4" x14ac:dyDescent="0.4">
      <c r="D235" s="20"/>
    </row>
    <row r="236" spans="4:4" x14ac:dyDescent="0.4">
      <c r="D236" s="20"/>
    </row>
    <row r="237" spans="4:4" x14ac:dyDescent="0.4">
      <c r="D237" s="20"/>
    </row>
    <row r="238" spans="4:4" x14ac:dyDescent="0.4">
      <c r="D238" s="20"/>
    </row>
    <row r="239" spans="4:4" x14ac:dyDescent="0.4">
      <c r="D239" s="20"/>
    </row>
    <row r="240" spans="4:4" x14ac:dyDescent="0.4">
      <c r="D240" s="20"/>
    </row>
    <row r="241" spans="4:4" x14ac:dyDescent="0.4">
      <c r="D241" s="20"/>
    </row>
    <row r="242" spans="4:4" x14ac:dyDescent="0.4">
      <c r="D242" s="20"/>
    </row>
    <row r="243" spans="4:4" x14ac:dyDescent="0.4">
      <c r="D243" s="20"/>
    </row>
    <row r="244" spans="4:4" x14ac:dyDescent="0.4">
      <c r="D244" s="20"/>
    </row>
    <row r="245" spans="4:4" x14ac:dyDescent="0.4">
      <c r="D245" s="20"/>
    </row>
    <row r="246" spans="4:4" x14ac:dyDescent="0.4">
      <c r="D246" s="20"/>
    </row>
    <row r="247" spans="4:4" x14ac:dyDescent="0.4">
      <c r="D247" s="20"/>
    </row>
    <row r="248" spans="4:4" x14ac:dyDescent="0.4">
      <c r="D248" s="20"/>
    </row>
    <row r="249" spans="4:4" x14ac:dyDescent="0.4">
      <c r="D249" s="20"/>
    </row>
    <row r="250" spans="4:4" x14ac:dyDescent="0.4">
      <c r="D250" s="20"/>
    </row>
    <row r="251" spans="4:4" x14ac:dyDescent="0.4">
      <c r="D251" s="20"/>
    </row>
    <row r="252" spans="4:4" x14ac:dyDescent="0.4">
      <c r="D252" s="20"/>
    </row>
    <row r="253" spans="4:4" x14ac:dyDescent="0.4">
      <c r="D253" s="20"/>
    </row>
    <row r="254" spans="4:4" x14ac:dyDescent="0.4">
      <c r="D254" s="20"/>
    </row>
    <row r="255" spans="4:4" x14ac:dyDescent="0.4">
      <c r="D255" s="20"/>
    </row>
    <row r="256" spans="4:4" x14ac:dyDescent="0.4">
      <c r="D256" s="20"/>
    </row>
    <row r="257" spans="4:4" x14ac:dyDescent="0.4">
      <c r="D257" s="20"/>
    </row>
    <row r="258" spans="4:4" x14ac:dyDescent="0.4">
      <c r="D258" s="20"/>
    </row>
    <row r="259" spans="4:4" x14ac:dyDescent="0.4">
      <c r="D259" s="20"/>
    </row>
    <row r="260" spans="4:4" x14ac:dyDescent="0.4">
      <c r="D260" s="20"/>
    </row>
    <row r="261" spans="4:4" x14ac:dyDescent="0.4">
      <c r="D261" s="20"/>
    </row>
    <row r="262" spans="4:4" x14ac:dyDescent="0.4">
      <c r="D262" s="20"/>
    </row>
    <row r="263" spans="4:4" x14ac:dyDescent="0.4">
      <c r="D263" s="20"/>
    </row>
    <row r="264" spans="4:4" x14ac:dyDescent="0.4">
      <c r="D264" s="20"/>
    </row>
    <row r="265" spans="4:4" x14ac:dyDescent="0.4">
      <c r="D265" s="20"/>
    </row>
    <row r="266" spans="4:4" x14ac:dyDescent="0.4">
      <c r="D266" s="20"/>
    </row>
    <row r="267" spans="4:4" x14ac:dyDescent="0.4">
      <c r="D267" s="20"/>
    </row>
    <row r="268" spans="4:4" x14ac:dyDescent="0.4">
      <c r="D268" s="20"/>
    </row>
    <row r="269" spans="4:4" x14ac:dyDescent="0.4">
      <c r="D269" s="20"/>
    </row>
    <row r="270" spans="4:4" x14ac:dyDescent="0.4">
      <c r="D270" s="20"/>
    </row>
    <row r="271" spans="4:4" x14ac:dyDescent="0.4">
      <c r="D271" s="20"/>
    </row>
    <row r="272" spans="4:4" x14ac:dyDescent="0.4">
      <c r="D272" s="20"/>
    </row>
    <row r="273" spans="4:4" x14ac:dyDescent="0.4">
      <c r="D273" s="20"/>
    </row>
    <row r="274" spans="4:4" x14ac:dyDescent="0.4">
      <c r="D274" s="20"/>
    </row>
    <row r="275" spans="4:4" x14ac:dyDescent="0.4">
      <c r="D275" s="20"/>
    </row>
    <row r="276" spans="4:4" x14ac:dyDescent="0.4">
      <c r="D276" s="20"/>
    </row>
    <row r="277" spans="4:4" x14ac:dyDescent="0.4">
      <c r="D277" s="20"/>
    </row>
    <row r="278" spans="4:4" x14ac:dyDescent="0.4">
      <c r="D278" s="20"/>
    </row>
    <row r="279" spans="4:4" x14ac:dyDescent="0.4">
      <c r="D279" s="20"/>
    </row>
    <row r="280" spans="4:4" x14ac:dyDescent="0.4">
      <c r="D280" s="20"/>
    </row>
    <row r="281" spans="4:4" x14ac:dyDescent="0.4">
      <c r="D281" s="20"/>
    </row>
    <row r="282" spans="4:4" x14ac:dyDescent="0.4">
      <c r="D282" s="20"/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workbookViewId="0">
      <selection activeCell="D6" sqref="A6:D6"/>
    </sheetView>
  </sheetViews>
  <sheetFormatPr defaultRowHeight="14.6" x14ac:dyDescent="0.4"/>
  <cols>
    <col min="1" max="1" width="16" bestFit="1" customWidth="1"/>
    <col min="2" max="2" width="9.3828125" bestFit="1" customWidth="1"/>
    <col min="3" max="3" width="7.3828125" bestFit="1" customWidth="1"/>
    <col min="4" max="4" width="10.84375" style="3" bestFit="1" customWidth="1"/>
    <col min="7" max="7" width="23.15234375" bestFit="1" customWidth="1"/>
    <col min="8" max="8" width="8" bestFit="1" customWidth="1"/>
    <col min="9" max="9" width="7.3828125" bestFit="1" customWidth="1"/>
    <col min="10" max="10" width="18.3828125" bestFit="1" customWidth="1"/>
    <col min="11" max="11" width="15.53515625" bestFit="1" customWidth="1"/>
  </cols>
  <sheetData>
    <row r="1" spans="1:4" x14ac:dyDescent="0.4">
      <c r="A1" t="s">
        <v>106</v>
      </c>
      <c r="B1" t="s">
        <v>58</v>
      </c>
      <c r="C1" t="s">
        <v>79</v>
      </c>
      <c r="D1" s="3" t="s">
        <v>80</v>
      </c>
    </row>
    <row r="2" spans="1:4" x14ac:dyDescent="0.4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Row],[hero]])+COUNTIF(Table41[loser1],Table4[[#This Row],[hero]])+COUNTIF(Table41[loser2],Table4[[#This Row],[hero]])</f>
        <v>105</v>
      </c>
      <c r="C2">
        <f>COUNTIF(Таблица1[winner1],Table4[[#This Row],[hero]])+COUNTIF(Таблица1[winner2],Table4[[#This Row],[hero]])+COUNTIF(Table41[winner1],Table4[[#This Row],[hero]])+COUNTIF(Table41[winner2],Table4[[#This Row],[hero]])</f>
        <v>67</v>
      </c>
      <c r="D2" s="3">
        <f>Table4[[#This Row],[wins]]/Table4[[#This Row],[battles]]</f>
        <v>0.63809523809523805</v>
      </c>
    </row>
    <row r="3" spans="1:4" x14ac:dyDescent="0.4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Row],[hero]])+COUNTIF(Table41[loser1],Table4[[#This Row],[hero]])+COUNTIF(Table41[loser2],Table4[[#This Row],[hero]])</f>
        <v>105</v>
      </c>
      <c r="C3">
        <f>COUNTIF(Таблица1[winner1],Table4[[#This Row],[hero]])+COUNTIF(Таблица1[winner2],Table4[[#This Row],[hero]])+COUNTIF(Table41[winner1],Table4[[#This Row],[hero]])+COUNTIF(Table41[winner2],Table4[[#This Row],[hero]])</f>
        <v>49</v>
      </c>
      <c r="D3" s="3">
        <f>Table4[[#This Row],[wins]]/Table4[[#This Row],[battles]]</f>
        <v>0.46666666666666667</v>
      </c>
    </row>
    <row r="4" spans="1:4" x14ac:dyDescent="0.4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Row],[hero]])+COUNTIF(Table41[loser1],Table4[[#This Row],[hero]])+COUNTIF(Table41[loser2],Table4[[#This Row],[hero]])</f>
        <v>105</v>
      </c>
      <c r="C4">
        <f>COUNTIF(Таблица1[winner1],Table4[[#This Row],[hero]])+COUNTIF(Таблица1[winner2],Table4[[#This Row],[hero]])+COUNTIF(Table41[winner1],Table4[[#This Row],[hero]])+COUNTIF(Table41[winner2],Table4[[#This Row],[hero]])</f>
        <v>48</v>
      </c>
      <c r="D4" s="3">
        <f>Table4[[#This Row],[wins]]/Table4[[#This Row],[battles]]</f>
        <v>0.45714285714285713</v>
      </c>
    </row>
    <row r="5" spans="1:4" x14ac:dyDescent="0.4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Row],[hero]])+COUNTIF(Table41[loser1],Table4[[#This Row],[hero]])+COUNTIF(Table41[loser2],Table4[[#This Row],[hero]])</f>
        <v>105</v>
      </c>
      <c r="C5">
        <f>COUNTIF(Таблица1[winner1],Table4[[#This Row],[hero]])+COUNTIF(Таблица1[winner2],Table4[[#This Row],[hero]])+COUNTIF(Table41[winner1],Table4[[#This Row],[hero]])+COUNTIF(Table41[winner2],Table4[[#This Row],[hero]])</f>
        <v>49</v>
      </c>
      <c r="D5" s="3">
        <f>Table4[[#This Row],[wins]]/Table4[[#This Row],[battles]]</f>
        <v>0.46666666666666667</v>
      </c>
    </row>
    <row r="6" spans="1:4" x14ac:dyDescent="0.4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Row],[hero]])+COUNTIF(Table41[loser1],Table4[[#This Row],[hero]])+COUNTIF(Table41[loser2],Table4[[#This Row],[hero]])</f>
        <v>105</v>
      </c>
      <c r="C6">
        <f>COUNTIF(Таблица1[winner1],Table4[[#This Row],[hero]])+COUNTIF(Таблица1[winner2],Table4[[#This Row],[hero]])+COUNTIF(Table41[winner1],Table4[[#This Row],[hero]])+COUNTIF(Table41[winner2],Table4[[#This Row],[hero]])</f>
        <v>44</v>
      </c>
      <c r="D6" s="3">
        <f>Table4[[#This Row],[wins]]/Table4[[#This Row],[battles]]</f>
        <v>0.41904761904761906</v>
      </c>
    </row>
    <row r="7" spans="1:4" x14ac:dyDescent="0.4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Row],[hero]])+COUNTIF(Table41[loser1],Table4[[#This Row],[hero]])+COUNTIF(Table41[loser2],Table4[[#This Row],[hero]])</f>
        <v>105</v>
      </c>
      <c r="C7">
        <f>COUNTIF(Таблица1[winner1],Table4[[#This Row],[hero]])+COUNTIF(Таблица1[winner2],Table4[[#This Row],[hero]])+COUNTIF(Table41[winner1],Table4[[#This Row],[hero]])+COUNTIF(Table41[winner2],Table4[[#This Row],[hero]])</f>
        <v>52</v>
      </c>
      <c r="D7" s="3">
        <f>Table4[[#This Row],[wins]]/Table4[[#This Row],[battles]]</f>
        <v>0.49523809523809526</v>
      </c>
    </row>
    <row r="8" spans="1:4" x14ac:dyDescent="0.4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Row],[hero]])+COUNTIF(Table41[loser1],Table4[[#This Row],[hero]])+COUNTIF(Table41[loser2],Table4[[#This Row],[hero]])</f>
        <v>105</v>
      </c>
      <c r="C8">
        <f>COUNTIF(Таблица1[winner1],Table4[[#This Row],[hero]])+COUNTIF(Таблица1[winner2],Table4[[#This Row],[hero]])+COUNTIF(Table41[winner1],Table4[[#This Row],[hero]])+COUNTIF(Table41[winner2],Table4[[#This Row],[hero]])</f>
        <v>53</v>
      </c>
      <c r="D8" s="3">
        <f>Table4[[#This Row],[wins]]/Table4[[#This Row],[battles]]</f>
        <v>0.50476190476190474</v>
      </c>
    </row>
    <row r="9" spans="1:4" x14ac:dyDescent="0.4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Row],[hero]])+COUNTIF(Table41[loser1],Table4[[#This Row],[hero]])+COUNTIF(Table41[loser2],Table4[[#This Row],[hero]])</f>
        <v>105</v>
      </c>
      <c r="C9">
        <f>COUNTIF(Таблица1[winner1],Table4[[#This Row],[hero]])+COUNTIF(Таблица1[winner2],Table4[[#This Row],[hero]])+COUNTIF(Table41[winner1],Table4[[#This Row],[hero]])+COUNTIF(Table41[winner2],Table4[[#This Row],[hero]])</f>
        <v>58</v>
      </c>
      <c r="D9" s="3">
        <f>Table4[[#This Row],[wins]]/Table4[[#This Row],[battles]]</f>
        <v>0.55238095238095242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workbookViewId="0">
      <selection activeCell="C17" sqref="C17"/>
    </sheetView>
  </sheetViews>
  <sheetFormatPr defaultRowHeight="14.6" x14ac:dyDescent="0.4"/>
  <cols>
    <col min="1" max="1" width="23.15234375" bestFit="1" customWidth="1"/>
    <col min="2" max="2" width="8" bestFit="1" customWidth="1"/>
    <col min="3" max="3" width="7.3828125" bestFit="1" customWidth="1"/>
    <col min="4" max="4" width="18.3828125" style="3" bestFit="1" customWidth="1"/>
    <col min="5" max="5" width="15.53515625" style="3" bestFit="1" customWidth="1"/>
    <col min="7" max="7" width="7.69140625" bestFit="1" customWidth="1"/>
    <col min="8" max="8" width="8.15234375" bestFit="1" customWidth="1"/>
    <col min="9" max="9" width="8.69140625" bestFit="1" customWidth="1"/>
    <col min="10" max="10" width="12.84375" bestFit="1" customWidth="1"/>
  </cols>
  <sheetData>
    <row r="1" spans="1:10" x14ac:dyDescent="0.4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4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Row],[ability]])+COUNTIF(Table41[loser1-ability1],Table7[[#This Row],[ability]])+COUNTIF(Table41[loser2-ability1],Table7[[#This Row],[ability]])</f>
        <v>79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</f>
        <v>52</v>
      </c>
      <c r="D2" s="3">
        <f>IF(SUM(Table7[[#This Row],[takes]]) &gt; 0,Table7[[#This Row],[takes]]/SUM(Table7[takes]),0)</f>
        <v>0.75238095238095237</v>
      </c>
      <c r="E2" s="3">
        <f>IF(Table7[[#This Row],[takes]]&gt;0,Table7[[#This Row],[wins]]/Table7[[#This Row],[takes]],0)</f>
        <v>0.65822784810126578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Row],[level]])+COUNTIFS(Table41[loser1],"paragon",Table41[loser1-pw],Table42[[#This Row],[level]])+COUNTIFS(Table41[loser2],"paragon",Table41[loser2-pw],Table42[[#This Row],[level]])</f>
        <v>36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Row],[level]])+COUNTIFS(Table41[loser1],"paragon",Table41[loser1-sw],Table42[[#This Row],[level]])+COUNTIFS(Table41[loser2],"paragon",Table41[loser2-sw],Table42[[#This Row],[level]])</f>
        <v>83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Row],[level]])+COUNTIFS(Table41[loser1],"paragon",Table41[loser1-cp],Table42[[#This Row],[level]])+COUNTIFS(Table41[loser2],"paragon",Table41[loser2-cp],Table42[[#This Row],[level]])</f>
        <v>44</v>
      </c>
    </row>
    <row r="3" spans="1:10" x14ac:dyDescent="0.4">
      <c r="A3" t="s">
        <v>114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Row],[ability]])+COUNTIF(Table41[loser1-ability1],Table7[[#This Row],[ability]])+COUNTIF(Table41[loser2-ability1],Table7[[#This Row],[ability]])</f>
        <v>7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</f>
        <v>4</v>
      </c>
      <c r="D3" s="3">
        <f>IF(SUM(Table7[[#This Row],[takes]]) &gt; 0,Table7[[#This Row],[takes]]/SUM(Table7[takes]),0)</f>
        <v>6.6666666666666666E-2</v>
      </c>
      <c r="E3" s="3">
        <f>IF(Table7[[#This Row],[takes]]&gt;0,Table7[[#This Row],[wins]]/Table7[[#This Row],[takes]],0)</f>
        <v>0.5714285714285714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Row],[level]])+COUNTIFS(Table41[loser1],"paragon",Table41[loser1-pw],Table42[[#This Row],[level]])+COUNTIFS(Table41[loser2],"paragon",Table41[loser2-pw],Table42[[#This Row],[level]])</f>
        <v>38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Row],[level]])+COUNTIFS(Table41[loser1],"paragon",Table41[loser1-sw],Table42[[#This Row],[level]])+COUNTIFS(Table41[loser2],"paragon",Table41[loser2-sw],Table42[[#This Row],[level]])</f>
        <v>16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Row],[level]])+COUNTIFS(Table41[loser1],"paragon",Table41[loser1-cp],Table42[[#This Row],[level]])+COUNTIFS(Table41[loser2],"paragon",Table41[loser2-cp],Table42[[#This Row],[level]])</f>
        <v>25</v>
      </c>
    </row>
    <row r="4" spans="1:10" x14ac:dyDescent="0.4">
      <c r="A4" t="s">
        <v>115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Row],[ability]])+COUNTIF(Table41[loser1-ability1],Table7[[#This Row],[ability]])+COUNTIF(Table41[loser2-ability1],Table7[[#This Row],[ability]])</f>
        <v>19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</f>
        <v>11</v>
      </c>
      <c r="D4" s="3">
        <f>IF(SUM(Table7[[#This Row],[takes]]) &gt; 0,Table7[[#This Row],[takes]]/SUM(Table7[takes]),0)</f>
        <v>0.18095238095238095</v>
      </c>
      <c r="E4" s="3">
        <f>IF(Table7[[#This Row],[takes]]&gt;0,Table7[[#This Row],[wins]]/Table7[[#This Row],[takes]],0)</f>
        <v>0.57894736842105265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Row],[level]])+COUNTIFS(Table41[loser1],"paragon",Table41[loser1-pw],Table42[[#This Row],[level]])+COUNTIFS(Table41[loser2],"paragon",Table41[loser2-pw],Table42[[#This Row],[level]])</f>
        <v>31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Row],[level]])+COUNTIFS(Table41[loser1],"paragon",Table41[loser1-sw],Table42[[#This Row],[level]])+COUNTIFS(Table41[loser2],"paragon",Table41[loser2-sw],Table42[[#This Row],[level]])</f>
        <v>6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Row],[level]])+COUNTIFS(Table41[loser1],"paragon",Table41[loser1-cp],Table42[[#This Row],[level]])+COUNTIFS(Table41[loser2],"paragon",Table41[loser2-cp],Table42[[#This Row],[level]])</f>
        <v>36</v>
      </c>
    </row>
    <row r="6" spans="1:10" x14ac:dyDescent="0.4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4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Row],[ability]])+COUNTIF(Table41[loser1-ability2],Table8[[#This Row],[ability]])+COUNTIF(Table41[loser2-ability2],Table8[[#This Row],[ability]])</f>
        <v>37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</f>
        <v>31</v>
      </c>
      <c r="D7" s="16">
        <f>IF(SUM(Table8[[#This Row],[takes]]) &gt; 0,Table8[[#This Row],[takes]]/SUM(Table8[takes]),0)</f>
        <v>0.45121951219512196</v>
      </c>
      <c r="E7" s="16">
        <f>IF(Table8[[#This Row],[takes]]&gt;0,Table8[[#This Row],[wins]]/Table8[[#This Row],[takes]],0)</f>
        <v>0.83783783783783783</v>
      </c>
    </row>
    <row r="8" spans="1:10" x14ac:dyDescent="0.4">
      <c r="A8" t="s">
        <v>83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Row],[ability]])+COUNTIF(Table41[loser1-ability2],Table8[[#This Row],[ability]])+COUNTIF(Table41[loser2-ability2],Table8[[#This Row],[ability]])</f>
        <v>35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</f>
        <v>16</v>
      </c>
      <c r="D8" s="3">
        <f>IF(SUM(Table8[[#This Row],[takes]]) &gt; 0,Table8[[#This Row],[takes]]/SUM(Table8[takes]),0)</f>
        <v>0.42682926829268292</v>
      </c>
      <c r="E8" s="3">
        <f>IF(Table8[[#This Row],[takes]]&gt;0,Table8[[#This Row],[wins]]/Table8[[#This Row],[takes]],0)</f>
        <v>0.45714285714285713</v>
      </c>
    </row>
    <row r="9" spans="1:10" x14ac:dyDescent="0.4">
      <c r="A9" s="14" t="s">
        <v>116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Row],[ability]])+COUNTIF(Table41[loser1-ability2],Table8[[#This Row],[ability]])+COUNTIF(Table41[loser2-ability2],Table8[[#This Row],[ability]])</f>
        <v>10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</f>
        <v>5</v>
      </c>
      <c r="D9" s="17">
        <f>IF(SUM(Table8[[#This Row],[takes]]) &gt; 0,Table8[[#This Row],[takes]]/SUM(Table8[takes]),0)</f>
        <v>0.12195121951219512</v>
      </c>
      <c r="E9" s="17">
        <f>IF(Table8[[#This Row],[takes]]&gt;0,Table8[[#This Row],[wins]]/Table8[[#This Row],[takes]],0)</f>
        <v>0.5</v>
      </c>
    </row>
    <row r="11" spans="1:10" x14ac:dyDescent="0.4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4">
      <c r="A12" s="1" t="s">
        <v>117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Row],[ability]])+COUNTIF(Table41[loser1-ability3],Table9[[#This Row],[ability]])+COUNTIF(Table41[loser2-ability3],Table9[[#This Row],[ability]])</f>
        <v>17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</f>
        <v>13</v>
      </c>
      <c r="D12" s="18">
        <f>IF(SUM(Table9[[#This Row],[takes]]) &gt; 0,Table9[[#This Row],[takes]]/SUM(Table9[takes]),0)</f>
        <v>0.4358974358974359</v>
      </c>
      <c r="E12" s="18">
        <f>IF(Table9[[#This Row],[takes]]&gt;0,Table9[[#This Row],[wins]]/Table9[[#This Row],[takes]],0)</f>
        <v>0.76470588235294112</v>
      </c>
    </row>
    <row r="13" spans="1:10" x14ac:dyDescent="0.4">
      <c r="A13" s="2" t="s">
        <v>105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Row],[ability]])+COUNTIF(Table41[loser1-ability3],Table9[[#This Row],[ability]])+COUNTIF(Table41[loser2-ability3],Table9[[#This Row],[ability]])</f>
        <v>3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</f>
        <v>3</v>
      </c>
      <c r="D13" s="16">
        <f>IF(SUM(Table9[[#This Row],[takes]]) &gt; 0,Table9[[#This Row],[takes]]/SUM(Table9[takes]),0)</f>
        <v>7.6923076923076927E-2</v>
      </c>
      <c r="E13" s="16">
        <f>IF(Table9[[#This Row],[takes]]&gt;0,Table9[[#This Row],[wins]]/Table9[[#This Row],[takes]],0)</f>
        <v>1</v>
      </c>
    </row>
    <row r="14" spans="1:10" x14ac:dyDescent="0.4">
      <c r="A14" s="15" t="s">
        <v>97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Row],[ability]])+COUNTIF(Table41[loser1-ability3],Table9[[#This Row],[ability]])+COUNTIF(Table41[loser2-ability3],Table9[[#This Row],[ability]])</f>
        <v>19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</f>
        <v>7</v>
      </c>
      <c r="D14" s="19">
        <f>IF(SUM(Table9[[#This Row],[takes]]) &gt; 0,Table9[[#This Row],[takes]]/SUM(Table9[takes]),0)</f>
        <v>0.48717948717948717</v>
      </c>
      <c r="E14" s="19">
        <f>IF(Table9[[#This Row],[takes]]&gt;0,Table9[[#This Row],[wins]]/Table9[[#This Row],[takes]],0)</f>
        <v>0.36842105263157893</v>
      </c>
    </row>
    <row r="16" spans="1:10" x14ac:dyDescent="0.4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4">
      <c r="A17" s="2" t="s">
        <v>98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Row],[ability]])+COUNTIF(Table41[loser1-ability4],Table10[[#This Row],[ability]])+COUNTIF(Table41[loser2-ability4],Table10[[#This Row],[ability]])</f>
        <v>12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</f>
        <v>9</v>
      </c>
      <c r="D17" s="16">
        <f>IF(SUM(Table10[[#This Row],[takes]]) &gt; 0,Table10[[#This Row],[takes]]/SUM(Table10[takes]),0)</f>
        <v>0.8</v>
      </c>
      <c r="E17" s="16">
        <f>IF(Table10[[#This Row],[takes]]&gt;0,Table10[[#This Row],[wins]]/Table10[[#This Row],[takes]],0)</f>
        <v>0.75</v>
      </c>
    </row>
    <row r="18" spans="1:5" x14ac:dyDescent="0.4">
      <c r="A18" s="2" t="s">
        <v>118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Row],[ability]])+COUNTIF(Table41[loser1-ability4],Table10[[#This Row],[ability]])+COUNTIF(Table41[loser2-ability4],Table10[[#This Row],[ability]])</f>
        <v>1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</f>
        <v>1</v>
      </c>
      <c r="D18" s="16">
        <f>IF(SUM(Table10[[#This Row],[takes]]) &gt; 0,Table10[[#This Row],[takes]]/SUM(Table10[takes]),0)</f>
        <v>6.6666666666666666E-2</v>
      </c>
      <c r="E18" s="16">
        <f>IF(Table10[[#This Row],[takes]]&gt;0,Table10[[#This Row],[wins]]/Table10[[#This Row],[takes]],0)</f>
        <v>1</v>
      </c>
    </row>
    <row r="19" spans="1:5" x14ac:dyDescent="0.4">
      <c r="A19" s="14" t="s">
        <v>119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Row],[ability]])+COUNTIF(Table41[loser1-ability4],Table10[[#This Row],[ability]])+COUNTIF(Table41[loser2-ability4],Table10[[#This Row],[ability]])</f>
        <v>2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</f>
        <v>2</v>
      </c>
      <c r="D19" s="17">
        <f>IF(SUM(Table10[[#This Row],[takes]]) &gt; 0,Table10[[#This Row],[takes]]/SUM(Table10[takes]),0)</f>
        <v>0.13333333333333333</v>
      </c>
      <c r="E19" s="17">
        <f>IF(Table10[[#This Row],[takes]]&gt;0,Table10[[#This Row],[wins]]/Table10[[#This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C17" sqref="C17"/>
    </sheetView>
  </sheetViews>
  <sheetFormatPr defaultRowHeight="14.6" x14ac:dyDescent="0.4"/>
  <cols>
    <col min="1" max="1" width="18.3828125" bestFit="1" customWidth="1"/>
    <col min="2" max="2" width="8" bestFit="1" customWidth="1"/>
    <col min="3" max="3" width="7.3828125" bestFit="1" customWidth="1"/>
    <col min="4" max="4" width="18.3828125" style="3" bestFit="1" customWidth="1"/>
    <col min="5" max="5" width="15.53515625" style="3" bestFit="1" customWidth="1"/>
    <col min="7" max="7" width="7.69140625" bestFit="1" customWidth="1"/>
    <col min="8" max="8" width="8.69140625" bestFit="1" customWidth="1"/>
    <col min="9" max="9" width="12.84375" bestFit="1" customWidth="1"/>
  </cols>
  <sheetData>
    <row r="1" spans="1:9" x14ac:dyDescent="0.4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164</v>
      </c>
      <c r="H1" t="s">
        <v>168</v>
      </c>
      <c r="I1" t="s">
        <v>167</v>
      </c>
    </row>
    <row r="2" spans="1:9" x14ac:dyDescent="0.4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Row],[ability]])+COUNTIF(Table41[loser1-ability1],Table712[[#This Row],[ability]])+COUNTIF(Table41[loser2-ability1],Table712[[#This Row],[ability]])</f>
        <v>23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</f>
        <v>10</v>
      </c>
      <c r="D2" s="3">
        <f>IF(SUM(Table712[[#This Row],[takes]]) &gt; 0,Table712[[#This Row],[takes]]/SUM(Table712[takes]),0)</f>
        <v>0.21904761904761905</v>
      </c>
      <c r="E2" s="3">
        <f>IF(Table712[[#This Row],[takes]]&gt;0,Table712[[#This Row],[wins]]/Table712[[#This Row],[takes]],0)</f>
        <v>0.43478260869565216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Row],[level]])+COUNTIFS(Table41[loser1],"highlander",Table41[loser1-pw],Table4244[[#This Row],[level]])+COUNTIFS(Table41[loser2],"highlander",Table41[loser2-pw],Table4244[[#This Row],[level]])</f>
        <v>58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Row],[level]])+COUNTIFS(Table41[loser1],"highlander",Table41[loser1-cp],Table4244[[#This Row],[level]])+COUNTIFS(Table41[loser2],"highlander",Table41[loser2-cp],Table4244[[#This Row],[level]])</f>
        <v>63</v>
      </c>
    </row>
    <row r="3" spans="1:9" x14ac:dyDescent="0.4">
      <c r="A3" t="s">
        <v>123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Row],[ability]])+COUNTIF(Table41[loser1-ability1],Table712[[#This Row],[ability]])+COUNTIF(Table41[loser2-ability1],Table712[[#This Row],[ability]])</f>
        <v>48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</f>
        <v>25</v>
      </c>
      <c r="D3" s="3">
        <f>IF(SUM(Table712[[#This Row],[takes]]) &gt; 0,Table712[[#This Row],[takes]]/SUM(Table712[takes]),0)</f>
        <v>0.45714285714285713</v>
      </c>
      <c r="E3" s="3">
        <f>IF(Table712[[#This Row],[takes]]&gt;0,Table712[[#This Row],[wins]]/Table712[[#This Row],[takes]],0)</f>
        <v>0.52083333333333337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Row],[level]])+COUNTIFS(Table41[loser1],"highlander",Table41[loser1-pw],Table4244[[#This Row],[level]])+COUNTIFS(Table41[loser2],"highlander",Table41[loser2-pw],Table4244[[#This Row],[level]])</f>
        <v>29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Row],[level]])+COUNTIFS(Table41[loser1],"highlander",Table41[loser1-cp],Table4244[[#This Row],[level]])+COUNTIFS(Table41[loser2],"highlander",Table41[loser2-cp],Table4244[[#This Row],[level]])</f>
        <v>25</v>
      </c>
    </row>
    <row r="4" spans="1:9" x14ac:dyDescent="0.4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Row],[ability]])+COUNTIF(Table41[loser1-ability1],Table712[[#This Row],[ability]])+COUNTIF(Table41[loser2-ability1],Table712[[#This Row],[ability]])</f>
        <v>34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</f>
        <v>14</v>
      </c>
      <c r="D4" s="3">
        <f>IF(SUM(Table712[[#This Row],[takes]]) &gt; 0,Table712[[#This Row],[takes]]/SUM(Table712[takes]),0)</f>
        <v>0.32380952380952382</v>
      </c>
      <c r="E4" s="3">
        <f>IF(Table712[[#This Row],[takes]]&gt;0,Table712[[#This Row],[wins]]/Table712[[#This Row],[takes]],0)</f>
        <v>0.41176470588235292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Row],[level]])+COUNTIFS(Table41[loser1],"highlander",Table41[loser1-pw],Table4244[[#This Row],[level]])+COUNTIFS(Table41[loser2],"highlander",Table41[loser2-pw],Table4244[[#This Row],[level]])</f>
        <v>18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Row],[level]])+COUNTIFS(Table41[loser1],"highlander",Table41[loser1-cp],Table4244[[#This Row],[level]])+COUNTIFS(Table41[loser2],"highlander",Table41[loser2-cp],Table4244[[#This Row],[level]])</f>
        <v>17</v>
      </c>
    </row>
    <row r="6" spans="1:9" x14ac:dyDescent="0.4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4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Row],[ability]])+COUNTIF(Table41[loser1-ability2],Table813[[#This Row],[ability]])+COUNTIF(Table41[loser2-ability2],Table813[[#This Row],[ability]])</f>
        <v>30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</f>
        <v>15</v>
      </c>
      <c r="D7" s="16">
        <f>IF(SUM(Table813[[#This Row],[takes]]) &gt; 0,Table813[[#This Row],[takes]]/SUM(Table813[takes]),0)</f>
        <v>0.55555555555555558</v>
      </c>
      <c r="E7" s="16">
        <f>IF(Table813[[#This Row],[takes]]&gt;0,Table813[[#This Row],[wins]]/Table813[[#This Row],[takes]],0)</f>
        <v>0.5</v>
      </c>
    </row>
    <row r="8" spans="1:9" x14ac:dyDescent="0.4">
      <c r="A8" t="s">
        <v>124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Row],[ability]])+COUNTIF(Table41[loser1-ability2],Table813[[#This Row],[ability]])+COUNTIF(Table41[loser2-ability2],Table813[[#This Row],[ability]])</f>
        <v>4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</f>
        <v>3</v>
      </c>
      <c r="D8" s="3">
        <f>IF(SUM(Table813[[#This Row],[takes]]) &gt; 0,Table813[[#This Row],[takes]]/SUM(Table813[takes]),0)</f>
        <v>7.407407407407407E-2</v>
      </c>
      <c r="E8" s="3">
        <f>IF(Table813[[#This Row],[takes]]&gt;0,Table813[[#This Row],[wins]]/Table813[[#This Row],[takes]],0)</f>
        <v>0.75</v>
      </c>
    </row>
    <row r="9" spans="1:9" x14ac:dyDescent="0.4">
      <c r="A9" s="14" t="s">
        <v>125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Row],[ability]])+COUNTIF(Table41[loser1-ability2],Table813[[#This Row],[ability]])+COUNTIF(Table41[loser2-ability2],Table813[[#This Row],[ability]])</f>
        <v>20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</f>
        <v>10</v>
      </c>
      <c r="D9" s="17">
        <f>IF(SUM(Table813[[#This Row],[takes]]) &gt; 0,Table813[[#This Row],[takes]]/SUM(Table813[takes]),0)</f>
        <v>0.37037037037037035</v>
      </c>
      <c r="E9" s="17">
        <f>IF(Table813[[#This Row],[takes]]&gt;0,Table813[[#This Row],[wins]]/Table813[[#This Row],[takes]],0)</f>
        <v>0.5</v>
      </c>
    </row>
    <row r="11" spans="1:9" x14ac:dyDescent="0.4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4">
      <c r="A12" s="1" t="s">
        <v>126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Row],[ability]])+COUNTIF(Table41[loser1-ability3],Table914[[#This Row],[ability]])+COUNTIF(Table41[loser2-ability3],Table914[[#This Row],[ability]])</f>
        <v>8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</f>
        <v>6</v>
      </c>
      <c r="D12" s="18">
        <f>IF(SUM(Table914[[#This Row],[takes]]) &gt; 0,Table914[[#This Row],[takes]]/SUM(Table914[takes]),0)</f>
        <v>0.26666666666666666</v>
      </c>
      <c r="E12" s="18">
        <f>IF(Table914[[#This Row],[takes]]&gt;0,Table914[[#This Row],[wins]]/Table914[[#This Row],[takes]],0)</f>
        <v>0.75</v>
      </c>
    </row>
    <row r="13" spans="1:9" x14ac:dyDescent="0.4">
      <c r="A13" s="2" t="s">
        <v>87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Row],[ability]])+COUNTIF(Table41[loser1-ability3],Table914[[#This Row],[ability]])+COUNTIF(Table41[loser2-ability3],Table914[[#This Row],[ability]])</f>
        <v>15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</f>
        <v>7</v>
      </c>
      <c r="D13" s="16">
        <f>IF(SUM(Table914[[#This Row],[takes]]) &gt; 0,Table914[[#This Row],[takes]]/SUM(Table914[takes]),0)</f>
        <v>0.5</v>
      </c>
      <c r="E13" s="16">
        <f>IF(Table914[[#This Row],[takes]]&gt;0,Table914[[#This Row],[wins]]/Table914[[#This Row],[takes]],0)</f>
        <v>0.46666666666666667</v>
      </c>
    </row>
    <row r="14" spans="1:9" x14ac:dyDescent="0.4">
      <c r="A14" s="15" t="s">
        <v>85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Row],[ability]])+COUNTIF(Table41[loser1-ability3],Table914[[#This Row],[ability]])+COUNTIF(Table41[loser2-ability3],Table914[[#This Row],[ability]])</f>
        <v>7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</f>
        <v>4</v>
      </c>
      <c r="D14" s="19">
        <f>IF(SUM(Table914[[#This Row],[takes]]) &gt; 0,Table914[[#This Row],[takes]]/SUM(Table914[takes]),0)</f>
        <v>0.23333333333333334</v>
      </c>
      <c r="E14" s="19">
        <f>IF(Table914[[#This Row],[takes]]&gt;0,Table914[[#This Row],[wins]]/Table914[[#This Row],[takes]],0)</f>
        <v>0.5714285714285714</v>
      </c>
    </row>
    <row r="16" spans="1:9" x14ac:dyDescent="0.4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4">
      <c r="A17" s="2" t="s">
        <v>88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Row],[ability]])+COUNTIF(Table41[loser1-ability4],Table1015[[#This Row],[ability]])+COUNTIF(Table41[loser2-ability4],Table1015[[#This Row],[ability]])</f>
        <v>0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</f>
        <v>0</v>
      </c>
      <c r="D17" s="16">
        <f>IF(SUM(Table1015[[#This Row],[takes]]) &gt; 0,Table1015[[#This Row],[takes]]/SUM(Table1015[takes]),0)</f>
        <v>0</v>
      </c>
      <c r="E17" s="16">
        <f>IF(Table1015[[#This Row],[takes]]&gt;0,Table1015[[#This Row],[wins]]/Table1015[[#This Row],[takes]],0)</f>
        <v>0</v>
      </c>
    </row>
    <row r="18" spans="1:5" x14ac:dyDescent="0.4">
      <c r="A18" s="2" t="s">
        <v>127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Row],[ability]])+COUNTIF(Table41[loser1-ability4],Table1015[[#This Row],[ability]])+COUNTIF(Table41[loser2-ability4],Table1015[[#This Row],[ability]])</f>
        <v>0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</f>
        <v>0</v>
      </c>
      <c r="D18" s="16">
        <f>IF(SUM(Table1015[[#This Row],[takes]]) &gt; 0,Table1015[[#This Row],[takes]]/SUM(Table1015[takes]),0)</f>
        <v>0</v>
      </c>
      <c r="E18" s="16">
        <f>IF(Table1015[[#This Row],[takes]]&gt;0,Table1015[[#This Row],[wins]]/Table1015[[#This Row],[takes]],0)</f>
        <v>0</v>
      </c>
    </row>
    <row r="19" spans="1:5" x14ac:dyDescent="0.4">
      <c r="A19" s="14" t="s">
        <v>128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Row],[ability]])+COUNTIF(Table41[loser1-ability4],Table1015[[#This Row],[ability]])+COUNTIF(Table41[loser2-ability4],Table1015[[#This Row],[ability]])</f>
        <v>1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</f>
        <v>1</v>
      </c>
      <c r="D19" s="17">
        <f>IF(SUM(Table1015[[#This Row],[takes]]) &gt; 0,Table1015[[#This Row],[takes]]/SUM(Table1015[takes]),0)</f>
        <v>1</v>
      </c>
      <c r="E19" s="17">
        <f>IF(Table1015[[#This Row],[takes]]&gt;0,Table1015[[#This Row],[wins]]/Table1015[[#This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A9" sqref="A9"/>
    </sheetView>
  </sheetViews>
  <sheetFormatPr defaultRowHeight="14.6" x14ac:dyDescent="0.4"/>
  <cols>
    <col min="1" max="1" width="20.69140625" bestFit="1" customWidth="1"/>
    <col min="2" max="2" width="8" bestFit="1" customWidth="1"/>
    <col min="3" max="3" width="7.3828125" bestFit="1" customWidth="1"/>
    <col min="4" max="4" width="18.3828125" style="3" bestFit="1" customWidth="1"/>
    <col min="5" max="5" width="15.53515625" style="3" bestFit="1" customWidth="1"/>
    <col min="7" max="7" width="7.69140625" bestFit="1" customWidth="1"/>
    <col min="8" max="8" width="7.3046875" bestFit="1" customWidth="1"/>
    <col min="9" max="9" width="12.84375" bestFit="1" customWidth="1"/>
  </cols>
  <sheetData>
    <row r="1" spans="1:9" x14ac:dyDescent="0.4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164</v>
      </c>
      <c r="H1" t="s">
        <v>169</v>
      </c>
      <c r="I1" t="s">
        <v>167</v>
      </c>
    </row>
    <row r="2" spans="1:9" x14ac:dyDescent="0.4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Row],[ability]])+COUNTIF(Table41[loser1-ability1],Table71216[[#This Row],[ability]])+COUNTIF(Table41[loser2-ability1],Table71216[[#This Row],[ability]])</f>
        <v>59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</f>
        <v>24</v>
      </c>
      <c r="D2" s="3">
        <f>IF(SUM(Table71216[[#This Row],[takes]]) &gt; 0,Table71216[[#This Row],[takes]]/SUM(Table71216[takes]),0)</f>
        <v>0.56190476190476191</v>
      </c>
      <c r="E2" s="3">
        <f>IF(Table71216[[#This Row],[takes]]&gt;0,Table71216[[#This Row],[wins]]/Table71216[[#This Row],[takes]],0)</f>
        <v>0.40677966101694918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Row],[level]])+COUNTIFS(Table41[loser1],"druid",Table41[loser1-pw],Table424445[[#This Row],[level]])+COUNTIFS(Table41[loser2],"druid",Table41[loser2-pw],Table424445[[#This Row],[level]])</f>
        <v>55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Row],[level]])+COUNTIFS(Table41[loser1],"druid",Table41[loser1-cp],Table424445[[#This Row],[level]])+COUNTIFS(Table41[loser2],"druid",Table41[loser2-cp],Table424445[[#This Row],[level]])</f>
        <v>81</v>
      </c>
    </row>
    <row r="3" spans="1:9" x14ac:dyDescent="0.4">
      <c r="A3" t="s">
        <v>89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Row],[ability]])+COUNTIF(Table41[loser1-ability1],Table71216[[#This Row],[ability]])+COUNTIF(Table41[loser2-ability1],Table71216[[#This Row],[ability]])</f>
        <v>11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</f>
        <v>5</v>
      </c>
      <c r="D3" s="3">
        <f>IF(SUM(Table71216[[#This Row],[takes]]) &gt; 0,Table71216[[#This Row],[takes]]/SUM(Table71216[takes]),0)</f>
        <v>0.10476190476190476</v>
      </c>
      <c r="E3" s="3">
        <f>IF(Table71216[[#This Row],[takes]]&gt;0,Table71216[[#This Row],[wins]]/Table71216[[#This Row],[takes]],0)</f>
        <v>0.45454545454545453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Row],[level]])+COUNTIFS(Table41[loser1],"druid",Table41[loser1-pw],Table424445[[#This Row],[level]])+COUNTIFS(Table41[loser2],"druid",Table41[loser2-pw],Table424445[[#This Row],[level]])</f>
        <v>20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Row],[level]])+COUNTIFS(Table41[loser1],"druid",Table41[loser1-cp],Table424445[[#This Row],[level]])+COUNTIFS(Table41[loser2],"druid",Table41[loser2-cp],Table424445[[#This Row],[level]])</f>
        <v>18</v>
      </c>
    </row>
    <row r="4" spans="1:9" x14ac:dyDescent="0.4">
      <c r="A4" t="s">
        <v>129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Row],[ability]])+COUNTIF(Table41[loser1-ability1],Table71216[[#This Row],[ability]])+COUNTIF(Table41[loser2-ability1],Table71216[[#This Row],[ability]])</f>
        <v>35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</f>
        <v>19</v>
      </c>
      <c r="D4" s="3">
        <f>IF(SUM(Table71216[[#This Row],[takes]]) &gt; 0,Table71216[[#This Row],[takes]]/SUM(Table71216[takes]),0)</f>
        <v>0.33333333333333331</v>
      </c>
      <c r="E4" s="3">
        <f>IF(Table71216[[#This Row],[takes]]&gt;0,Table71216[[#This Row],[wins]]/Table71216[[#This Row],[takes]],0)</f>
        <v>0.54285714285714282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Row],[level]])+COUNTIFS(Table41[loser1],"druid",Table41[loser1-pw],Table424445[[#This Row],[level]])+COUNTIFS(Table41[loser2],"druid",Table41[loser2-pw],Table424445[[#This Row],[level]])</f>
        <v>30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Row],[level]])+COUNTIFS(Table41[loser1],"druid",Table41[loser1-cp],Table424445[[#This Row],[level]])+COUNTIFS(Table41[loser2],"druid",Table41[loser2-cp],Table424445[[#This Row],[level]])</f>
        <v>6</v>
      </c>
    </row>
    <row r="6" spans="1:9" x14ac:dyDescent="0.4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4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Row],[ability]])+COUNTIF(Table41[loser1-ability2],Table81317[[#This Row],[ability]])+COUNTIF(Table41[loser2-ability2],Table81317[[#This Row],[ability]])</f>
        <v>33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</f>
        <v>22</v>
      </c>
      <c r="D7" s="16">
        <f>IF(SUM(Table81317[[#This Row],[takes]]) &gt; 0,Table81317[[#This Row],[takes]]/SUM(Table81317[takes]),0)</f>
        <v>0.44</v>
      </c>
      <c r="E7" s="16">
        <f>IF(Table81317[[#This Row],[takes]]&gt;0,Table81317[[#This Row],[wins]]/Table81317[[#This Row],[takes]],0)</f>
        <v>0.66666666666666663</v>
      </c>
    </row>
    <row r="8" spans="1:9" x14ac:dyDescent="0.4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Row],[ability]])+COUNTIF(Table41[loser1-ability2],Table81317[[#This Row],[ability]])+COUNTIF(Table41[loser2-ability2],Table81317[[#This Row],[ability]])</f>
        <v>28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</f>
        <v>15</v>
      </c>
      <c r="D8" s="3">
        <f>IF(SUM(Table81317[[#This Row],[takes]]) &gt; 0,Table81317[[#This Row],[takes]]/SUM(Table81317[takes]),0)</f>
        <v>0.37333333333333335</v>
      </c>
      <c r="E8" s="3">
        <f>IF(Table81317[[#This Row],[takes]]&gt;0,Table81317[[#This Row],[wins]]/Table81317[[#This Row],[takes]],0)</f>
        <v>0.5357142857142857</v>
      </c>
    </row>
    <row r="9" spans="1:9" x14ac:dyDescent="0.4">
      <c r="A9" s="14" t="s">
        <v>84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Row],[ability]])+COUNTIF(Table41[loser1-ability2],Table81317[[#This Row],[ability]])+COUNTIF(Table41[loser2-ability2],Table81317[[#This Row],[ability]])</f>
        <v>14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</f>
        <v>5</v>
      </c>
      <c r="D9" s="17">
        <f>IF(SUM(Table81317[[#This Row],[takes]]) &gt; 0,Table81317[[#This Row],[takes]]/SUM(Table81317[takes]),0)</f>
        <v>0.18666666666666668</v>
      </c>
      <c r="E9" s="17">
        <f>IF(Table81317[[#This Row],[takes]]&gt;0,Table81317[[#This Row],[wins]]/Table81317[[#This Row],[takes]],0)</f>
        <v>0.35714285714285715</v>
      </c>
    </row>
    <row r="11" spans="1:9" x14ac:dyDescent="0.4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4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Row],[ability]])+COUNTIF(Table41[loser1-ability3],Table91418[[#This Row],[ability]])+COUNTIF(Table41[loser2-ability3],Table91418[[#This Row],[ability]])</f>
        <v>17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</f>
        <v>14</v>
      </c>
      <c r="D12" s="18">
        <f>IF(SUM(Table91418[[#This Row],[takes]]) &gt; 0,Table91418[[#This Row],[takes]]/SUM(Table91418[takes]),0)</f>
        <v>0.37777777777777777</v>
      </c>
      <c r="E12" s="18">
        <f>IF(Table91418[[#This Row],[takes]]&gt;0,Table91418[[#This Row],[wins]]/Table91418[[#This Row],[takes]],0)</f>
        <v>0.82352941176470584</v>
      </c>
    </row>
    <row r="13" spans="1:9" x14ac:dyDescent="0.4">
      <c r="A13" s="2" t="s">
        <v>130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Row],[ability]])+COUNTIF(Table41[loser1-ability3],Table91418[[#This Row],[ability]])+COUNTIF(Table41[loser2-ability3],Table91418[[#This Row],[ability]])</f>
        <v>11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</f>
        <v>5</v>
      </c>
      <c r="D13" s="16">
        <f>IF(SUM(Table91418[[#This Row],[takes]]) &gt; 0,Table91418[[#This Row],[takes]]/SUM(Table91418[takes]),0)</f>
        <v>0.24444444444444444</v>
      </c>
      <c r="E13" s="16">
        <f>IF(Table91418[[#This Row],[takes]]&gt;0,Table91418[[#This Row],[wins]]/Table91418[[#This Row],[takes]],0)</f>
        <v>0.45454545454545453</v>
      </c>
    </row>
    <row r="14" spans="1:9" x14ac:dyDescent="0.4">
      <c r="A14" s="15" t="s">
        <v>90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Row],[ability]])+COUNTIF(Table41[loser1-ability3],Table91418[[#This Row],[ability]])+COUNTIF(Table41[loser2-ability3],Table91418[[#This Row],[ability]])</f>
        <v>17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</f>
        <v>9</v>
      </c>
      <c r="D14" s="19">
        <f>IF(SUM(Table91418[[#This Row],[takes]]) &gt; 0,Table91418[[#This Row],[takes]]/SUM(Table91418[takes]),0)</f>
        <v>0.37777777777777777</v>
      </c>
      <c r="E14" s="19">
        <f>IF(Table91418[[#This Row],[takes]]&gt;0,Table91418[[#This Row],[wins]]/Table91418[[#This Row],[takes]],0)</f>
        <v>0.52941176470588236</v>
      </c>
    </row>
    <row r="16" spans="1:9" x14ac:dyDescent="0.4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4">
      <c r="A17" s="2" t="s">
        <v>131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Row],[ability]])+COUNTIF(Table41[loser1-ability4],Table101519[[#This Row],[ability]])+COUNTIF(Table41[loser2-ability4],Table101519[[#This Row],[ability]])</f>
        <v>7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</f>
        <v>4</v>
      </c>
      <c r="D17" s="16">
        <f>IF(SUM(Table101519[[#This Row],[takes]]) &gt; 0,Table101519[[#This Row],[takes]]/SUM(Table101519[takes]),0)</f>
        <v>0.28000000000000003</v>
      </c>
      <c r="E17" s="16">
        <f>IF(Table101519[[#This Row],[takes]]&gt;0,Table101519[[#This Row],[wins]]/Table101519[[#This Row],[takes]],0)</f>
        <v>0.5714285714285714</v>
      </c>
    </row>
    <row r="18" spans="1:5" x14ac:dyDescent="0.4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Row],[ability]])+COUNTIF(Table41[loser1-ability4],Table101519[[#This Row],[ability]])+COUNTIF(Table41[loser2-ability4],Table101519[[#This Row],[ability]])</f>
        <v>16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</f>
        <v>11</v>
      </c>
      <c r="D18" s="16">
        <f>IF(SUM(Table101519[[#This Row],[takes]]) &gt; 0,Table101519[[#This Row],[takes]]/SUM(Table101519[takes]),0)</f>
        <v>0.64</v>
      </c>
      <c r="E18" s="16">
        <f>IF(Table101519[[#This Row],[takes]]&gt;0,Table101519[[#This Row],[wins]]/Table101519[[#This Row],[takes]],0)</f>
        <v>0.6875</v>
      </c>
    </row>
    <row r="19" spans="1:5" x14ac:dyDescent="0.4">
      <c r="A19" s="14" t="s">
        <v>132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Row],[ability]])+COUNTIF(Table41[loser1-ability4],Table101519[[#This Row],[ability]])+COUNTIF(Table41[loser2-ability4],Table101519[[#This Row],[ability]])</f>
        <v>2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</f>
        <v>1</v>
      </c>
      <c r="D19" s="17">
        <f>IF(SUM(Table101519[[#This Row],[takes]]) &gt; 0,Table101519[[#This Row],[takes]]/SUM(Table101519[takes]),0)</f>
        <v>0.08</v>
      </c>
      <c r="E19" s="17">
        <f>IF(Table101519[[#This Row],[takes]]&gt;0,Table101519[[#This Row],[wins]]/Table101519[[#This Row],[takes]],0)</f>
        <v>0.5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B8" sqref="B8"/>
    </sheetView>
  </sheetViews>
  <sheetFormatPr defaultRowHeight="14.6" x14ac:dyDescent="0.4"/>
  <cols>
    <col min="1" max="1" width="24" bestFit="1" customWidth="1"/>
    <col min="2" max="2" width="8" bestFit="1" customWidth="1"/>
    <col min="3" max="3" width="7.3828125" bestFit="1" customWidth="1"/>
    <col min="4" max="4" width="18.3828125" style="3" bestFit="1" customWidth="1"/>
    <col min="5" max="5" width="15.53515625" style="3" bestFit="1" customWidth="1"/>
    <col min="7" max="8" width="7.69140625" bestFit="1" customWidth="1"/>
    <col min="9" max="9" width="12.84375" bestFit="1" customWidth="1"/>
  </cols>
  <sheetData>
    <row r="1" spans="1:9" x14ac:dyDescent="0.4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164</v>
      </c>
      <c r="H1" t="s">
        <v>170</v>
      </c>
      <c r="I1" t="s">
        <v>167</v>
      </c>
    </row>
    <row r="2" spans="1:9" x14ac:dyDescent="0.4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Row],[ability]])+COUNTIF(Table41[loser1-ability1],Table7121620[[#This Row],[ability]])+COUNTIF(Table41[loser2-ability1],Table7121620[[#This Row],[ability]])</f>
        <v>92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</f>
        <v>43</v>
      </c>
      <c r="D2" s="3">
        <f>IF(SUM(Table7121620[[#This Row],[takes]]) &gt; 0,Table7121620[[#This Row],[takes]]/SUM(Table7121620[takes]),0)</f>
        <v>0.87619047619047619</v>
      </c>
      <c r="E2" s="3">
        <f>IF(Table7121620[[#This Row],[takes]]&gt;0,Table7121620[[#This Row],[wins]]/Table7121620[[#This Row],[takes]],0)</f>
        <v>0.46739130434782611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Row],[level]])+COUNTIFS(Table41[loser1],"oracle",Table41[loser1-pw],Table42444546[[#This Row],[level]])+COUNTIFS(Table41[loser2],"oracle",Table41[loser2-pw],Table42444546[[#This Row],[level]])</f>
        <v>32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Row],[level]])+COUNTIFS(Table41[loser1],"oracle",Table41[loser1-cp],Table42444546[[#This Row],[level]])+COUNTIFS(Table41[loser2],"oracle",Table41[loser2-cp],Table42444546[[#This Row],[level]])</f>
        <v>67</v>
      </c>
    </row>
    <row r="3" spans="1:9" x14ac:dyDescent="0.4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Row],[ability]])+COUNTIF(Table41[loser1-ability1],Table7121620[[#This Row],[ability]])+COUNTIF(Table41[loser2-ability1],Table7121620[[#This Row],[ability]])</f>
        <v>10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</f>
        <v>5</v>
      </c>
      <c r="D3" s="3">
        <f>IF(SUM(Table7121620[[#This Row],[takes]]) &gt; 0,Table7121620[[#This Row],[takes]]/SUM(Table7121620[takes]),0)</f>
        <v>9.5238095238095233E-2</v>
      </c>
      <c r="E3" s="3">
        <f>IF(Table7121620[[#This Row],[takes]]&gt;0,Table7121620[[#This Row],[wins]]/Table7121620[[#This Row],[takes]],0)</f>
        <v>0.5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Row],[level]])+COUNTIFS(Table41[loser1],"oracle",Table41[loser1-pw],Table42444546[[#This Row],[level]])+COUNTIFS(Table41[loser2],"oracle",Table41[loser2-pw],Table42444546[[#This Row],[level]])</f>
        <v>39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Row],[level]])+COUNTIFS(Table41[loser1],"oracle",Table41[loser1-cp],Table42444546[[#This Row],[level]])+COUNTIFS(Table41[loser2],"oracle",Table41[loser2-cp],Table42444546[[#This Row],[level]])</f>
        <v>20</v>
      </c>
    </row>
    <row r="4" spans="1:9" x14ac:dyDescent="0.4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Row],[ability]])+COUNTIF(Table41[loser1-ability1],Table7121620[[#This Row],[ability]])+COUNTIF(Table41[loser2-ability1],Table7121620[[#This Row],[ability]])</f>
        <v>3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</f>
        <v>1</v>
      </c>
      <c r="D4" s="3">
        <f>IF(SUM(Table7121620[[#This Row],[takes]]) &gt; 0,Table7121620[[#This Row],[takes]]/SUM(Table7121620[takes]),0)</f>
        <v>2.8571428571428571E-2</v>
      </c>
      <c r="E4" s="3">
        <f>IF(Table7121620[[#This Row],[takes]]&gt;0,Table7121620[[#This Row],[wins]]/Table7121620[[#This Row],[takes]],0)</f>
        <v>0.33333333333333331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Row],[level]])+COUNTIFS(Table41[loser1],"oracle",Table41[loser1-pw],Table42444546[[#This Row],[level]])+COUNTIFS(Table41[loser2],"oracle",Table41[loser2-pw],Table42444546[[#This Row],[level]])</f>
        <v>34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Row],[level]])+COUNTIFS(Table41[loser1],"oracle",Table41[loser1-cp],Table42444546[[#This Row],[level]])+COUNTIFS(Table41[loser2],"oracle",Table41[loser2-cp],Table42444546[[#This Row],[level]])</f>
        <v>18</v>
      </c>
    </row>
    <row r="6" spans="1:9" x14ac:dyDescent="0.4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4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Row],[ability]])+COUNTIF(Table41[loser1-ability2],Table8131721[[#This Row],[ability]])+COUNTIF(Table41[loser2-ability2],Table8131721[[#This Row],[ability]])</f>
        <v>18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</f>
        <v>12</v>
      </c>
      <c r="D7" s="16">
        <f>IF(SUM(Table8131721[[#This Row],[takes]]) &gt; 0,Table8131721[[#This Row],[takes]]/SUM(Table8131721[takes]),0)</f>
        <v>0.28125</v>
      </c>
      <c r="E7" s="16">
        <f>IF(Table8131721[[#This Row],[takes]]&gt;0,Table8131721[[#This Row],[wins]]/Table8131721[[#This Row],[takes]],0)</f>
        <v>0.66666666666666663</v>
      </c>
    </row>
    <row r="8" spans="1:9" x14ac:dyDescent="0.4">
      <c r="A8" t="s">
        <v>133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Row],[ability]])+COUNTIF(Table41[loser1-ability2],Table8131721[[#This Row],[ability]])+COUNTIF(Table41[loser2-ability2],Table8131721[[#This Row],[ability]])</f>
        <v>17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</f>
        <v>8</v>
      </c>
      <c r="D8" s="3">
        <f>IF(SUM(Table8131721[[#This Row],[takes]]) &gt; 0,Table8131721[[#This Row],[takes]]/SUM(Table8131721[takes]),0)</f>
        <v>0.265625</v>
      </c>
      <c r="E8" s="3">
        <f>IF(Table8131721[[#This Row],[takes]]&gt;0,Table8131721[[#This Row],[wins]]/Table8131721[[#This Row],[takes]],0)</f>
        <v>0.47058823529411764</v>
      </c>
    </row>
    <row r="9" spans="1:9" x14ac:dyDescent="0.4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Row],[ability]])+COUNTIF(Table41[loser1-ability2],Table8131721[[#This Row],[ability]])+COUNTIF(Table41[loser2-ability2],Table8131721[[#This Row],[ability]])</f>
        <v>29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</f>
        <v>21</v>
      </c>
      <c r="D9" s="17">
        <f>IF(SUM(Table8131721[[#This Row],[takes]]) &gt; 0,Table8131721[[#This Row],[takes]]/SUM(Table8131721[takes]),0)</f>
        <v>0.453125</v>
      </c>
      <c r="E9" s="17">
        <f>IF(Table8131721[[#This Row],[takes]]&gt;0,Table8131721[[#This Row],[wins]]/Table8131721[[#This Row],[takes]],0)</f>
        <v>0.72413793103448276</v>
      </c>
    </row>
    <row r="11" spans="1:9" x14ac:dyDescent="0.4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4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Row],[ability]])+COUNTIF(Table41[loser1-ability3],Table9141822[[#This Row],[ability]])+COUNTIF(Table41[loser2-ability3],Table9141822[[#This Row],[ability]])</f>
        <v>10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</f>
        <v>9</v>
      </c>
      <c r="D12" s="18">
        <f>IF(SUM(Table9141822[[#This Row],[takes]]) &gt; 0,Table9141822[[#This Row],[takes]]/SUM(Table9141822[takes]),0)</f>
        <v>0.3125</v>
      </c>
      <c r="E12" s="18">
        <f>IF(Table9141822[[#This Row],[takes]]&gt;0,Table9141822[[#This Row],[wins]]/Table9141822[[#This Row],[takes]],0)</f>
        <v>0.9</v>
      </c>
    </row>
    <row r="13" spans="1:9" x14ac:dyDescent="0.4">
      <c r="A13" s="2" t="s">
        <v>134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Row],[ability]])+COUNTIF(Table41[loser1-ability3],Table9141822[[#This Row],[ability]])+COUNTIF(Table41[loser2-ability3],Table9141822[[#This Row],[ability]])</f>
        <v>13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</f>
        <v>9</v>
      </c>
      <c r="D13" s="16">
        <f>IF(SUM(Table9141822[[#This Row],[takes]]) &gt; 0,Table9141822[[#This Row],[takes]]/SUM(Table9141822[takes]),0)</f>
        <v>0.40625</v>
      </c>
      <c r="E13" s="16">
        <f>IF(Table9141822[[#This Row],[takes]]&gt;0,Table9141822[[#This Row],[wins]]/Table9141822[[#This Row],[takes]],0)</f>
        <v>0.69230769230769229</v>
      </c>
    </row>
    <row r="14" spans="1:9" x14ac:dyDescent="0.4">
      <c r="A14" s="15" t="s">
        <v>135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Row],[ability]])+COUNTIF(Table41[loser1-ability3],Table9141822[[#This Row],[ability]])+COUNTIF(Table41[loser2-ability3],Table9141822[[#This Row],[ability]])</f>
        <v>9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</f>
        <v>6</v>
      </c>
      <c r="D14" s="19">
        <f>IF(SUM(Table9141822[[#This Row],[takes]]) &gt; 0,Table9141822[[#This Row],[takes]]/SUM(Table9141822[takes]),0)</f>
        <v>0.28125</v>
      </c>
      <c r="E14" s="19">
        <f>IF(Table9141822[[#This Row],[takes]]&gt;0,Table9141822[[#This Row],[wins]]/Table9141822[[#This Row],[takes]],0)</f>
        <v>0.66666666666666663</v>
      </c>
    </row>
    <row r="16" spans="1:9" x14ac:dyDescent="0.4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4">
      <c r="A17" s="2" t="s">
        <v>136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Row],[ability]])+COUNTIF(Table41[loser1-ability4],Table10151923[[#This Row],[ability]])+COUNTIF(Table41[loser2-ability4],Table10151923[[#This Row],[ability]])</f>
        <v>9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</f>
        <v>7</v>
      </c>
      <c r="D17" s="16">
        <f>IF(SUM(Table10151923[[#This Row],[takes]]) &gt; 0,Table10151923[[#This Row],[takes]]/SUM(Table10151923[takes]),0)</f>
        <v>0.69230769230769229</v>
      </c>
      <c r="E17" s="16">
        <f>IF(Table10151923[[#This Row],[takes]]&gt;0,Table10151923[[#This Row],[wins]]/Table10151923[[#This Row],[takes]],0)</f>
        <v>0.77777777777777779</v>
      </c>
    </row>
    <row r="18" spans="1:5" x14ac:dyDescent="0.4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Row],[ability]])+COUNTIF(Table41[loser1-ability4],Table10151923[[#This Row],[ability]])+COUNTIF(Table41[loser2-ability4],Table10151923[[#This Row],[ability]])</f>
        <v>1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</f>
        <v>1</v>
      </c>
      <c r="D18" s="16">
        <f>IF(SUM(Table10151923[[#This Row],[takes]]) &gt; 0,Table10151923[[#This Row],[takes]]/SUM(Table10151923[takes]),0)</f>
        <v>7.6923076923076927E-2</v>
      </c>
      <c r="E18" s="16">
        <f>IF(Table10151923[[#This Row],[takes]]&gt;0,Table10151923[[#This Row],[wins]]/Table10151923[[#This Row],[takes]],0)</f>
        <v>1</v>
      </c>
    </row>
    <row r="19" spans="1:5" x14ac:dyDescent="0.4">
      <c r="A19" s="14" t="s">
        <v>137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Row],[ability]])+COUNTIF(Table41[loser1-ability4],Table10151923[[#This Row],[ability]])+COUNTIF(Table41[loser2-ability4],Table10151923[[#This Row],[ability]])</f>
        <v>3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</f>
        <v>2</v>
      </c>
      <c r="D19" s="17">
        <f>IF(SUM(Table10151923[[#This Row],[takes]]) &gt; 0,Table10151923[[#This Row],[takes]]/SUM(Table10151923[takes]),0)</f>
        <v>0.23076923076923078</v>
      </c>
      <c r="E19" s="17">
        <f>IF(Table10151923[[#This Row],[takes]]&gt;0,Table10151923[[#This Row],[wins]]/Table10151923[[#This Row],[takes]],0)</f>
        <v>0.66666666666666663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2022-07-01T20:08:24Z</dcterms:modified>
</cp:coreProperties>
</file>