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filterPrivacy="1" hidePivotFieldList="1" defaultThemeVersion="124226"/>
  <xr:revisionPtr revIDLastSave="0" documentId="13_ncr:1_{ACEE7BF6-0403-4DB9-80A6-D1E643F32DD8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Задание" sheetId="10" r:id="rId1"/>
    <sheet name="Льготные категории" sheetId="6" r:id="rId2"/>
    <sheet name="Расчет" sheetId="3" r:id="rId3"/>
    <sheet name="Визуализация" sheetId="9" r:id="rId4"/>
  </sheets>
  <calcPr calcId="191029"/>
</workbook>
</file>

<file path=xl/calcChain.xml><?xml version="1.0" encoding="utf-8"?>
<calcChain xmlns="http://schemas.openxmlformats.org/spreadsheetml/2006/main">
  <c r="D34" i="3" l="1"/>
  <c r="E34" i="3"/>
  <c r="D35" i="3"/>
  <c r="E35" i="3"/>
  <c r="D36" i="3"/>
  <c r="E36" i="3"/>
  <c r="E33" i="3"/>
  <c r="D33" i="3"/>
  <c r="B34" i="3"/>
  <c r="C34" i="3"/>
  <c r="B35" i="3"/>
  <c r="C35" i="3"/>
  <c r="B36" i="3"/>
  <c r="C36" i="3"/>
  <c r="C33" i="3"/>
  <c r="B33" i="3"/>
  <c r="C50" i="3"/>
  <c r="B50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C39" i="3"/>
  <c r="B39" i="3"/>
  <c r="A34" i="3"/>
  <c r="A35" i="3"/>
  <c r="A36" i="3"/>
  <c r="A33" i="3"/>
  <c r="C49" i="3"/>
  <c r="B49" i="3"/>
  <c r="A40" i="3"/>
  <c r="A41" i="3"/>
  <c r="A42" i="3"/>
  <c r="A43" i="3"/>
  <c r="A44" i="3"/>
  <c r="A45" i="3"/>
  <c r="A46" i="3"/>
  <c r="A47" i="3"/>
  <c r="A48" i="3"/>
  <c r="A49" i="3"/>
  <c r="A50" i="3"/>
  <c r="A39" i="3"/>
  <c r="D46" i="3"/>
  <c r="B26" i="3"/>
  <c r="B25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E26" i="3" s="1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5" i="3" s="1"/>
  <c r="E20" i="3"/>
  <c r="B21" i="3"/>
  <c r="C21" i="3"/>
  <c r="D21" i="3"/>
  <c r="E21" i="3"/>
  <c r="E10" i="3"/>
  <c r="D10" i="3"/>
  <c r="C10" i="3"/>
  <c r="B10" i="3"/>
  <c r="B6" i="3"/>
  <c r="C6" i="3"/>
  <c r="D6" i="3"/>
  <c r="E6" i="3"/>
  <c r="B7" i="3"/>
  <c r="C7" i="3"/>
  <c r="D7" i="3"/>
  <c r="E7" i="3"/>
  <c r="B8" i="3"/>
  <c r="C8" i="3"/>
  <c r="D8" i="3"/>
  <c r="E8" i="3"/>
  <c r="C5" i="3"/>
  <c r="D5" i="3"/>
  <c r="E5" i="3"/>
  <c r="B5" i="3"/>
  <c r="E48" i="3" l="1"/>
  <c r="E40" i="3"/>
  <c r="D44" i="3"/>
  <c r="E42" i="3"/>
  <c r="E41" i="3"/>
  <c r="E50" i="3"/>
  <c r="E49" i="3"/>
  <c r="D49" i="3"/>
  <c r="E46" i="3"/>
  <c r="D48" i="3"/>
  <c r="F13" i="6"/>
  <c r="G13" i="6" s="1"/>
  <c r="J22" i="6"/>
  <c r="K22" i="6" s="1"/>
  <c r="D40" i="3" l="1"/>
  <c r="E44" i="3"/>
  <c r="D39" i="3"/>
  <c r="E28" i="3" s="1"/>
  <c r="E39" i="3"/>
  <c r="D42" i="3"/>
  <c r="D41" i="3"/>
  <c r="E43" i="3"/>
  <c r="D43" i="3"/>
  <c r="D50" i="3"/>
  <c r="E47" i="3"/>
  <c r="D47" i="3"/>
  <c r="D45" i="3"/>
  <c r="E29" i="3" s="1"/>
  <c r="E45" i="3"/>
  <c r="J7" i="6"/>
  <c r="K7" i="6" s="1"/>
  <c r="J6" i="6"/>
  <c r="K6" i="6" s="1"/>
  <c r="J9" i="6"/>
  <c r="K9" i="6" s="1"/>
  <c r="J8" i="6"/>
  <c r="K8" i="6" s="1"/>
  <c r="J21" i="6"/>
  <c r="K21" i="6" s="1"/>
  <c r="J20" i="6"/>
  <c r="K20" i="6" s="1"/>
  <c r="J19" i="6"/>
  <c r="K19" i="6" s="1"/>
  <c r="J18" i="6"/>
  <c r="K18" i="6" s="1"/>
  <c r="J17" i="6"/>
  <c r="K17" i="6" s="1"/>
  <c r="J16" i="6"/>
  <c r="K16" i="6" s="1"/>
  <c r="J15" i="6"/>
  <c r="K15" i="6" s="1"/>
  <c r="J14" i="6"/>
  <c r="K14" i="6" s="1"/>
  <c r="J13" i="6"/>
  <c r="K13" i="6" s="1"/>
  <c r="J12" i="6"/>
  <c r="K12" i="6" s="1"/>
  <c r="J11" i="6"/>
  <c r="K11" i="6" s="1"/>
  <c r="F16" i="6" l="1"/>
  <c r="G16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5" i="6"/>
  <c r="G15" i="6" s="1"/>
  <c r="F14" i="6"/>
  <c r="G14" i="6" s="1"/>
  <c r="F12" i="6"/>
  <c r="G12" i="6" s="1"/>
  <c r="F11" i="6"/>
  <c r="G11" i="6" s="1"/>
  <c r="D14" i="6"/>
  <c r="F9" i="6"/>
  <c r="G9" i="6" s="1"/>
  <c r="F8" i="6"/>
  <c r="G8" i="6" s="1"/>
  <c r="F7" i="6"/>
  <c r="G7" i="6" s="1"/>
  <c r="F6" i="6"/>
  <c r="G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49" authorId="0" shapeId="0" xr:uid="{52B0AC61-5786-4DC5-BB7E-F9BC160D5666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ВПР не работает из-за большого названия категории
</t>
        </r>
      </text>
    </comment>
  </commentList>
</comments>
</file>

<file path=xl/sharedStrings.xml><?xml version="1.0" encoding="utf-8"?>
<sst xmlns="http://schemas.openxmlformats.org/spreadsheetml/2006/main" count="100" uniqueCount="62">
  <si>
    <t>Ветераны труда и приравненные к ним лица</t>
  </si>
  <si>
    <t>Реабилитированные; лица, подвергшиеся репрессиям; члены семей реабилитированных</t>
  </si>
  <si>
    <t>Лица, награжденные медалью «За оборону Москвы»</t>
  </si>
  <si>
    <t>Лица, проживающие в г. Москве и непрерывно трудившиеся на предприятиях г. Москвы в период с 22.07.1941 по 25.01.1942</t>
  </si>
  <si>
    <t>Семьи, имеющие 10 и более детей</t>
  </si>
  <si>
    <t>Многодетные семьи</t>
  </si>
  <si>
    <t>Дети-сироты</t>
  </si>
  <si>
    <t>Труженики тыла</t>
  </si>
  <si>
    <t>Участники ВОВ, не являющиеся инвалидами</t>
  </si>
  <si>
    <t>Одиноко проживающие неработающие собственники жил. пом. достигшие возраста 70 и 80 лет; неработающие собственники жил. пом. достигшие возраста 70 и 80 лет, проживающие в составе семьи, состоящей только из совместно проживающих неработающих граждан пенсионного возраста</t>
  </si>
  <si>
    <t>Инвалиды ВОВ; инвалиды боевых действий и приравненные к ним лица; участники ВОВ; семьи участников , инвалидов, ветеранов ВОВ</t>
  </si>
  <si>
    <t>Лица (семьи), пострадавшие в результате радиационного воздействия (Чернобыльская АЭС, ПО Маяк, полигон «Семипалатинск»); семьи, потерявшие кормильца из числа вышеуказанных лиц</t>
  </si>
  <si>
    <t>2020 год</t>
  </si>
  <si>
    <t>Семьи, имеющие детей-инвалидов</t>
  </si>
  <si>
    <t>Инвалиды по общему заболеванию</t>
  </si>
  <si>
    <t xml:space="preserve">Прочие категории </t>
  </si>
  <si>
    <t>Московские льготники</t>
  </si>
  <si>
    <t>Федеральные льготники, которым предоставлены дополнительные льготы за счет бюджета города Москвы</t>
  </si>
  <si>
    <t>Размер льготы</t>
  </si>
  <si>
    <t>КУ 50% (сверх норм) на человека</t>
  </si>
  <si>
    <t>КУ 50% (сверх норм) на семью</t>
  </si>
  <si>
    <t>ЖКУ 50% на семью</t>
  </si>
  <si>
    <t>КУ 50% на семью</t>
  </si>
  <si>
    <t>ЖУ 50% на семью
КУ 50% на человека</t>
  </si>
  <si>
    <t>КУ, КР 50% на человека</t>
  </si>
  <si>
    <t>Доноры СССР и России; 
доноры г. Москвы</t>
  </si>
  <si>
    <t>КУ 30%, КР 50% на семью</t>
  </si>
  <si>
    <t>ЖКУ 100% на человека</t>
  </si>
  <si>
    <t>КР 50%, 100% 
на семью</t>
  </si>
  <si>
    <t>Категория граждан</t>
  </si>
  <si>
    <t>9 месяцев 2021 года</t>
  </si>
  <si>
    <r>
      <t xml:space="preserve">Численность
владельцев
</t>
    </r>
    <r>
      <rPr>
        <b/>
        <i/>
        <sz val="12"/>
        <color rgb="FF000000"/>
        <rFont val="Times New Roman"/>
        <family val="1"/>
        <charset val="204"/>
      </rPr>
      <t>(чел.)</t>
    </r>
  </si>
  <si>
    <r>
      <t xml:space="preserve"> Объем расходов
</t>
    </r>
    <r>
      <rPr>
        <b/>
        <i/>
        <sz val="12"/>
        <color rgb="FF000000"/>
        <rFont val="Times New Roman"/>
        <family val="1"/>
        <charset val="204"/>
      </rPr>
      <t>(млн.руб.)</t>
    </r>
  </si>
  <si>
    <r>
      <t xml:space="preserve">Численность
получателей
</t>
    </r>
    <r>
      <rPr>
        <b/>
        <i/>
        <sz val="12"/>
        <color rgb="FF000000"/>
        <rFont val="Times New Roman"/>
        <family val="1"/>
        <charset val="204"/>
      </rPr>
      <t>(чел.)</t>
    </r>
  </si>
  <si>
    <t>Компенсация расходов на жилищно-коммунальные услуги и услуги связи</t>
  </si>
  <si>
    <r>
      <t xml:space="preserve">Средний размер выплат в месяц на 1 человека 
</t>
    </r>
    <r>
      <rPr>
        <b/>
        <i/>
        <sz val="12"/>
        <color rgb="FF000000"/>
        <rFont val="Times New Roman"/>
        <family val="1"/>
        <charset val="204"/>
      </rPr>
      <t>(руб.)</t>
    </r>
  </si>
  <si>
    <t>ЖКУ 50% на человека</t>
  </si>
  <si>
    <t>Разница</t>
  </si>
  <si>
    <t>Вопрос:</t>
  </si>
  <si>
    <t>1.	Для каких льготных категорий граждан г. Москвы объем бюджетных расходов вырос за 2021 г. наибольшим образом и на какую сумму.</t>
  </si>
  <si>
    <t>Ответ:</t>
  </si>
  <si>
    <t>Значение:</t>
  </si>
  <si>
    <t>2.	Для каких льготных категорий граждан г. Москвы численность владельцев льгот выросла за 2021 г. наибольшим образом.</t>
  </si>
  <si>
    <t>Московские льготники в 2021 году</t>
  </si>
  <si>
    <t>Численность
владельцев
(чел.)</t>
  </si>
  <si>
    <t>Численность
получателей
(чел.)</t>
  </si>
  <si>
    <t>Разница (чел.)</t>
  </si>
  <si>
    <t>Разнциа %</t>
  </si>
  <si>
    <t>По числу человек отличаются две категории:</t>
  </si>
  <si>
    <t>Но при этом, если рассматривает процентное соотношение в категориях граждан, то семьи, имеющие 10 и более детей имеют разницу в 708%, а многодетные семьи разницу в 278% - это объяснемся тем фактом, что льготы распростроняются на детей.</t>
  </si>
  <si>
    <t>Ветераны труда и приравненные к ним лица - разница в 517 тыс., что составляет 49,5%</t>
  </si>
  <si>
    <t xml:space="preserve"> Многодетные семьи - разница в 395 тыс., что составляет 278%.</t>
  </si>
  <si>
    <r>
      <t xml:space="preserve">3.	Для каких льготных категорий г. Москвы численность владельцев и получателей льгот отличается наибольшим образом, что приводит к увеличению бюджетных трат.
</t>
    </r>
    <r>
      <rPr>
        <b/>
        <i/>
        <sz val="12"/>
        <color rgb="FF000000"/>
        <rFont val="Times New Roman"/>
        <family val="1"/>
        <charset val="204"/>
      </rPr>
      <t xml:space="preserve">Комментарий: в рамках расчета учитываются льготы и субсидии на оплату жилого помещения и коммунальных услуг, льготы и субсидии приходятся на одного владельца льготы, но предоставляются гражданам с учетом постоянно проживающих с ними членов их семей (получатели льготы) и распространяются на них тоже. </t>
    </r>
  </si>
  <si>
    <r>
      <t xml:space="preserve">4.	Как будет изменяться объем бюджетных трат, если для льготных категорий г. Москвы льготы будут предоставляться не на семью, а на человека. 
</t>
    </r>
    <r>
      <rPr>
        <b/>
        <i/>
        <sz val="12"/>
        <color theme="1"/>
        <rFont val="Times New Roman"/>
        <family val="1"/>
        <charset val="204"/>
      </rPr>
      <t>Комментарий: «на человека» имеется в виду на льготника.</t>
    </r>
  </si>
  <si>
    <t>Федеральные льготники, которым предоставлены дополнительные льготы за счет бюджета города Москвы в 2021 году</t>
  </si>
  <si>
    <t>Зависит от того, как конкретно изменится механизм выплат по отдельны категориям, т.к. если в семье, например из 3х человек, льгота будет предоставляться только одному человеку, а ранее предоставлялась на всю семью, то затраты бюджета города уменьшатся. Что бы сохранить затраты на том же уровне, необходимо будет определить долю льготника в общей сумме затрат на ЖКУ, КУ и т.д. Причем с увеличением количества членов семьи значение будет падать, а многодетные семьи при тех же условиях наоборот будут "ломать" схему выплат и увеличивать значения.</t>
  </si>
  <si>
    <t>По сравнению с 2020 годом, за 9 месяцев 2021 года, размер бюджетных расходов увеличился на 33,2 млн. рублей.</t>
  </si>
  <si>
    <t>По сравнению с 2020 годом, за 9 месяцев 2021 года, численность владельцев льгот в категории многотетные семьи увеличилась на 5 127 человек.</t>
  </si>
  <si>
    <t>Для льготных категорий г. Москвы численность владельцев и получателей льгот отличается наибольшим образом в категориях.
По численности:
- ветераны труда и приравненные к ним лица - разница в 517 тыс., что составляет 49,5%.
- многодетные семьи - разница в 395 тыс., что составляет 278%. 
Но при этом, если рассматривать процентное соотношение в категориях граждан, то семьи, имеющие 10 и более детей имеют разницу в 708%, а многодетные семьи разницу в 278% - это объяснемся тем фактом, что льготы распростроняются на детей.</t>
  </si>
  <si>
    <r>
      <t xml:space="preserve">Как будет изменяться объем бюджетных трат, если для льготных категорий г. Москвы льготы будут предоставляться не на семью, а на человека. 
</t>
    </r>
    <r>
      <rPr>
        <b/>
        <i/>
        <sz val="12"/>
        <color theme="1"/>
        <rFont val="Times New Roman"/>
        <family val="1"/>
        <charset val="204"/>
      </rPr>
      <t>Комментарий: «на человека» имеется в виду на льготника.</t>
    </r>
  </si>
  <si>
    <t>Зависит от того, как конкретно изменится механизм выплат по отдельны категориям, т.к. если в семье, например из 3х человек, льгота будет предоставляться только одному человеку, а ранее предоставлялась на всю семью, то затраты бюджета города уменьшатся. 
Что бы сохранить затраты на том же уровне, необходимо будет определить долю льготника в общей сумме затрат на ЖКУ, КУ и т.д. Причем с увеличением количества членов семьи значение будет падать, а многодетные семьи при тех же условиях наоборот будут "ломать" схему выплат и увеличивать значения.</t>
  </si>
  <si>
    <t>На основе представленных данных таблицы «Льготы ЖКУ» требуется подготовить отчет и визуализацию данных (в Excel, Power BI либо аналогичных программах). Требуется отразить: 
1.	Для каких льготных категорий граждан г. Москвы объем бюджетных расходов вырос за 2021 г. наибольшим образом и на какую сумму.
2.	Для каких льготных категорий граждан г. Москвы численность владельцев льгот выросла за 2021 г. наибольшим образом.
3.	Для каких льготных категорий г. Москвы численность владельцев и получателей льгот отличается наибольшим образом, что приводит к увеличению бюджетных трат.
Комментарий: в рамках расчета учитываются льготы и субсидии на оплату жилого помещения и коммунальных услуг, льготы и субсидии приходятся на одного владельца льготы, но предоставляются гражданам с учетом постоянно проживающих с ними членов их семей (получатели льготы) и распространяются на них тоже. 
4.	Как будет изменяться объем бюджетных трат, если для льготных категорий г. Москвы льготы будут предоставляться не на семью, а на человека. 
Комментарий: «на человека» имеется в виду на льготника.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</si>
</sst>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4" x14ac:knownFonts="1">
    <font>
      <sz val="11"/>
      <color theme="1"/>
      <name val="Calibri"/>
      <family val="2"/>
      <scheme val="minor"/>
    </font>
    <font>
      <b/>
      <sz val="14"/>
      <color rgb="FFC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sz val="10"/>
      <name val="Arial Cyr"/>
      <charset val="204"/>
    </font>
    <font>
      <b/>
      <sz val="14"/>
      <color rgb="FF000000"/>
      <name val="Times New Roman"/>
      <family val="1"/>
      <charset val="204"/>
    </font>
    <font>
      <sz val="1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9" fillId="0" borderId="0"/>
  </cellStyleXfs>
  <cellXfs count="43">
    <xf numFmtId="0" fontId="0" fillId="0" borderId="0" xfId="0"/>
    <xf numFmtId="0" fontId="2" fillId="0" borderId="0" xfId="0" applyFont="1"/>
    <xf numFmtId="0" fontId="4" fillId="2" borderId="1" xfId="0" applyFont="1" applyFill="1" applyBorder="1" applyAlignment="1">
      <alignment vertical="center" wrapText="1" readingOrder="1"/>
    </xf>
    <xf numFmtId="3" fontId="4" fillId="2" borderId="1" xfId="0" applyNumberFormat="1" applyFont="1" applyFill="1" applyBorder="1" applyAlignment="1">
      <alignment horizontal="center" vertical="center" wrapText="1" readingOrder="1"/>
    </xf>
    <xf numFmtId="164" fontId="4" fillId="2" borderId="1" xfId="0" applyNumberFormat="1" applyFont="1" applyFill="1" applyBorder="1" applyAlignment="1">
      <alignment horizontal="center" vertical="center" wrapText="1" readingOrder="1"/>
    </xf>
    <xf numFmtId="3" fontId="5" fillId="2" borderId="1" xfId="0" applyNumberFormat="1" applyFont="1" applyFill="1" applyBorder="1" applyAlignment="1">
      <alignment horizontal="center" vertical="center" wrapText="1" readingOrder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left" vertical="center" wrapText="1" readingOrder="1"/>
    </xf>
    <xf numFmtId="3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vertical="center" wrapText="1" readingOrder="1"/>
    </xf>
    <xf numFmtId="3" fontId="4" fillId="0" borderId="1" xfId="0" applyNumberFormat="1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left" vertical="center" wrapText="1" readingOrder="1"/>
    </xf>
    <xf numFmtId="3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 readingOrder="1"/>
    </xf>
    <xf numFmtId="164" fontId="2" fillId="0" borderId="0" xfId="0" applyNumberFormat="1" applyFont="1"/>
    <xf numFmtId="10" fontId="2" fillId="0" borderId="1" xfId="0" applyNumberFormat="1" applyFont="1" applyFill="1" applyBorder="1" applyAlignment="1">
      <alignment horizontal="center" vertical="center"/>
    </xf>
    <xf numFmtId="3" fontId="2" fillId="0" borderId="0" xfId="0" applyNumberFormat="1" applyFont="1"/>
    <xf numFmtId="0" fontId="3" fillId="0" borderId="0" xfId="0" applyFont="1" applyFill="1" applyBorder="1" applyAlignment="1">
      <alignment horizontal="left" vertical="center" wrapText="1" readingOrder="1"/>
    </xf>
    <xf numFmtId="0" fontId="3" fillId="0" borderId="0" xfId="0" applyFont="1" applyFill="1" applyBorder="1" applyAlignment="1">
      <alignment horizontal="center" vertical="center" wrapText="1" readingOrder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4" fillId="0" borderId="1" xfId="0" applyFont="1" applyFill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8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horizontal="center" vertical="center" wrapText="1" readingOrder="1"/>
    </xf>
    <xf numFmtId="0" fontId="4" fillId="0" borderId="4" xfId="0" applyFont="1" applyFill="1" applyBorder="1" applyAlignment="1">
      <alignment horizontal="center" vertical="center" wrapText="1" readingOrder="1"/>
    </xf>
    <xf numFmtId="0" fontId="4" fillId="0" borderId="5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wrapText="1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Рост</a:t>
            </a:r>
            <a:r>
              <a:rPr lang="ru-RU" baseline="0"/>
              <a:t> бюджетных расходов для льготных категорий граждан </a:t>
            </a:r>
          </a:p>
          <a:p>
            <a:pPr>
              <a:defRPr/>
            </a:pPr>
            <a:r>
              <a:rPr lang="ru-RU" baseline="0"/>
              <a:t>г. Москвы за 2021 год.</a:t>
            </a:r>
          </a:p>
          <a:p>
            <a:pPr>
              <a:defRPr/>
            </a:pPr>
            <a:r>
              <a:rPr lang="ru-RU" sz="1000" i="1"/>
              <a:t>Одиноко проживающие неработающие собственники жил. пом. достигшие возраста 70 и 80 лет; неработающие собственники жил. пом. достигшие возраста 70 и 80 лет, проживающие в составе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6"/>
          <c:order val="16"/>
          <c:tx>
            <c:strRef>
              <c:f>'Льготные категории'!$B$21</c:f>
              <c:strCache>
                <c:ptCount val="1"/>
                <c:pt idx="0">
                  <c:v>Одиноко проживающие неработающие собственники жил. пом. достигшие возраста 70 и 80 лет; неработающие собственники жил. пом. достигшие возраста 70 и 80 лет, проживающие в составе семьи, состоящей только из совместно проживающих неработающих граждан пенсион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'Льготные категории'!$C$3:$K$4</c15:sqref>
                  </c15:fullRef>
                </c:ext>
              </c:extLst>
              <c:f>('Льготные категории'!$F$3:$F$4,'Льготные категории'!$J$3:$J$4)</c:f>
              <c:multiLvlStrCache>
                <c:ptCount val="2"/>
                <c:lvl>
                  <c:pt idx="0">
                    <c:v> Объем расходов
(млн.руб.)</c:v>
                  </c:pt>
                  <c:pt idx="1">
                    <c:v> Объем расходов
(млн.руб.)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'Льготные категории'!$C$21:$K$21</c15:sqref>
                  </c15:fullRef>
                </c:ext>
              </c:extLst>
              <c:f>('Льготные категории'!$F$21,'Льготные категории'!$J$21)</c:f>
              <c:numCache>
                <c:formatCode>#,##0</c:formatCode>
                <c:ptCount val="2"/>
                <c:pt idx="0" formatCode="#\ ##0.0">
                  <c:v>628.14527959000009</c:v>
                </c:pt>
                <c:pt idx="1" formatCode="#\ ##0.0">
                  <c:v>661.29815000000008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193-4D02-A065-D1D511AB34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16216040"/>
        <c:axId val="5162147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'Льготные категории'!$B$5</c15:sqref>
                        </c15:formulaRef>
                      </c:ext>
                    </c:extLst>
                    <c:strCache>
                      <c:ptCount val="1"/>
                      <c:pt idx="0">
                        <c:v>Федеральные льготники, которым предоставлены дополнительные льготы за счет бюджета города Москвы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категории'!$F$3:$F$4,'Льготные категории'!$J$3:$J$4)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 Объем расходов
(млн.руб.)</c:v>
                        </c:pt>
                        <c:pt idx="1">
                          <c:v> Объем расходов
(млн.руб.)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'Льготные категории'!$C$5:$K$5</c15:sqref>
                        </c15:fullRef>
                        <c15:formulaRef>
                          <c15:sqref>('Льготные категории'!$F$5,'Льготные категории'!$J$5)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193-4D02-A065-D1D511AB34C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категории'!$B$6</c15:sqref>
                        </c15:formulaRef>
                      </c:ext>
                    </c:extLst>
                    <c:strCache>
                      <c:ptCount val="1"/>
                      <c:pt idx="0">
                        <c:v>Инвалиды по общему заболеванию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категории'!$F$3:$F$4,'Льготные категории'!$J$3:$J$4)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 Объем расходов
(млн.руб.)</c:v>
                        </c:pt>
                        <c:pt idx="1">
                          <c:v> Объем расходов
(млн.руб.)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категории'!$C$6:$K$6</c15:sqref>
                        </c15:fullRef>
                        <c15:formulaRef>
                          <c15:sqref>('Льготные категории'!$F$6,'Льготные категории'!$J$6)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 formatCode="#\ ##0.0">
                        <c:v>1094.35644899</c:v>
                      </c:pt>
                      <c:pt idx="1" formatCode="#\ ##0.0">
                        <c:v>1084.76581405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193-4D02-A065-D1D511AB34C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категории'!$B$7</c15:sqref>
                        </c15:formulaRef>
                      </c:ext>
                    </c:extLst>
                    <c:strCache>
                      <c:ptCount val="1"/>
                      <c:pt idx="0">
                        <c:v>Семьи, имеющие детей-инвалидов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категории'!$F$3:$F$4,'Льготные категории'!$J$3:$J$4)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 Объем расходов
(млн.руб.)</c:v>
                        </c:pt>
                        <c:pt idx="1">
                          <c:v> Объем расходов
(млн.руб.)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категории'!$C$7:$K$7</c15:sqref>
                        </c15:fullRef>
                        <c15:formulaRef>
                          <c15:sqref>('Льготные категории'!$F$7,'Льготные категории'!$J$7)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 formatCode="#\ ##0.0">
                        <c:v>44.110511229999993</c:v>
                      </c:pt>
                      <c:pt idx="1" formatCode="#\ ##0.0">
                        <c:v>40.431355509999996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193-4D02-A065-D1D511AB34C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категории'!$B$8</c15:sqref>
                        </c15:formulaRef>
                      </c:ext>
                    </c:extLst>
                    <c:strCache>
                      <c:ptCount val="1"/>
                      <c:pt idx="0">
                        <c:v>Инвалиды ВОВ; инвалиды боевых действий и приравненные к ним лица; участники ВОВ; семьи участников , инвалидов, ветеранов ВОВ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категории'!$F$3:$F$4,'Льготные категории'!$J$3:$J$4)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 Объем расходов
(млн.руб.)</c:v>
                        </c:pt>
                        <c:pt idx="1">
                          <c:v> Объем расходов
(млн.руб.)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категории'!$C$8:$K$8</c15:sqref>
                        </c15:fullRef>
                        <c15:formulaRef>
                          <c15:sqref>('Льготные категории'!$F$8,'Льготные категории'!$J$8)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 formatCode="#\ ##0.0">
                        <c:v>178.90332982999999</c:v>
                      </c:pt>
                      <c:pt idx="1" formatCode="#\ ##0.0">
                        <c:v>95.213710000000006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193-4D02-A065-D1D511AB34C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категории'!$B$9</c15:sqref>
                        </c15:formulaRef>
                      </c:ext>
                    </c:extLst>
                    <c:strCache>
                      <c:ptCount val="1"/>
                      <c:pt idx="0">
                        <c:v>Лица (семьи), пострадавшие в результате радиационного воздействия (Чернобыльская АЭС, ПО Маяк, полигон «Семипалатинск»); семьи, потерявшие кормильца из числа вышеуказанных лиц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категории'!$F$3:$F$4,'Льготные категории'!$J$3:$J$4)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 Объем расходов
(млн.руб.)</c:v>
                        </c:pt>
                        <c:pt idx="1">
                          <c:v> Объем расходов
(млн.руб.)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категории'!$C$9:$K$9</c15:sqref>
                        </c15:fullRef>
                        <c15:formulaRef>
                          <c15:sqref>('Льготные категории'!$F$9,'Льготные категории'!$J$9)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 formatCode="#\ ##0.0">
                        <c:v>109.56202492</c:v>
                      </c:pt>
                      <c:pt idx="1" formatCode="#\ ##0.0">
                        <c:v>80.394689999999997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193-4D02-A065-D1D511AB34C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категории'!$B$10</c15:sqref>
                        </c15:formulaRef>
                      </c:ext>
                    </c:extLst>
                    <c:strCache>
                      <c:ptCount val="1"/>
                      <c:pt idx="0">
                        <c:v>Московские льготники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категории'!$F$3:$F$4,'Льготные категории'!$J$3:$J$4)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 Объем расходов
(млн.руб.)</c:v>
                        </c:pt>
                        <c:pt idx="1">
                          <c:v> Объем расходов
(млн.руб.)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категории'!$C$10:$K$10</c15:sqref>
                        </c15:fullRef>
                        <c15:formulaRef>
                          <c15:sqref>('Льготные категории'!$F$10,'Льготные категории'!$J$10)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193-4D02-A065-D1D511AB34C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категории'!$B$11</c15:sqref>
                        </c15:formulaRef>
                      </c:ext>
                    </c:extLst>
                    <c:strCache>
                      <c:ptCount val="1"/>
                      <c:pt idx="0">
                        <c:v>Ветераны труда и приравненные к ним лица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категории'!$F$3:$F$4,'Льготные категории'!$J$3:$J$4)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 Объем расходов
(млн.руб.)</c:v>
                        </c:pt>
                        <c:pt idx="1">
                          <c:v> Объем расходов
(млн.руб.)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категории'!$C$11:$K$11</c15:sqref>
                        </c15:fullRef>
                        <c15:formulaRef>
                          <c15:sqref>('Льготные категории'!$F$11,'Льготные категории'!$J$11)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 formatCode="#\ ##0.0">
                        <c:v>16254.78585432</c:v>
                      </c:pt>
                      <c:pt idx="1" formatCode="#\ ##0.0">
                        <c:v>11602.42123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193-4D02-A065-D1D511AB34C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категории'!$B$12</c15:sqref>
                        </c15:formulaRef>
                      </c:ext>
                    </c:extLst>
                    <c:strCache>
                      <c:ptCount val="1"/>
                      <c:pt idx="0">
                        <c:v>Реабилитированные; лица, подвергшиеся репрессиям; члены семей реабилитированных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категории'!$F$3:$F$4,'Льготные категории'!$J$3:$J$4)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 Объем расходов
(млн.руб.)</c:v>
                        </c:pt>
                        <c:pt idx="1">
                          <c:v> Объем расходов
(млн.руб.)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категории'!$C$12:$K$12</c15:sqref>
                        </c15:fullRef>
                        <c15:formulaRef>
                          <c15:sqref>('Льготные категории'!$F$12,'Льготные категории'!$J$12)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 formatCode="#\ ##0.0">
                        <c:v>216.72188345000001</c:v>
                      </c:pt>
                      <c:pt idx="1" formatCode="#\ ##0.0">
                        <c:v>141.6651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193-4D02-A065-D1D511AB34C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категории'!$B$13</c15:sqref>
                        </c15:formulaRef>
                      </c:ext>
                    </c:extLst>
                    <c:strCache>
                      <c:ptCount val="1"/>
                      <c:pt idx="0">
                        <c:v>Лица, награжденные медалью «За оборону Москвы»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категории'!$F$3:$F$4,'Льготные категории'!$J$3:$J$4)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 Объем расходов
(млн.руб.)</c:v>
                        </c:pt>
                        <c:pt idx="1">
                          <c:v> Объем расходов
(млн.руб.)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категории'!$C$13:$K$13</c15:sqref>
                        </c15:fullRef>
                        <c15:formulaRef>
                          <c15:sqref>('Льготные категории'!$F$13,'Льготные категории'!$J$13)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 formatCode="#\ ##0.0">
                        <c:v>2.0279675500000001</c:v>
                      </c:pt>
                      <c:pt idx="1" formatCode="#,##0.00">
                        <c:v>0.98209000000000002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193-4D02-A065-D1D511AB34C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категории'!$B$14</c15:sqref>
                        </c15:formulaRef>
                      </c:ext>
                    </c:extLst>
                    <c:strCache>
                      <c:ptCount val="1"/>
                      <c:pt idx="0">
                        <c:v>Доноры СССР и России; 
доноры г. Москвы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категории'!$F$3:$F$4,'Льготные категории'!$J$3:$J$4)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 Объем расходов
(млн.руб.)</c:v>
                        </c:pt>
                        <c:pt idx="1">
                          <c:v> Объем расходов
(млн.руб.)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категории'!$C$14:$K$14</c15:sqref>
                        </c15:fullRef>
                        <c15:formulaRef>
                          <c15:sqref>('Льготные категории'!$F$14,'Льготные категории'!$J$14)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 formatCode="#\ ##0.0">
                        <c:v>154.39027713000002</c:v>
                      </c:pt>
                      <c:pt idx="1" formatCode="#\ ##0.0">
                        <c:v>107.30761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193-4D02-A065-D1D511AB34C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категории'!$B$15</c15:sqref>
                        </c15:formulaRef>
                      </c:ext>
                    </c:extLst>
                    <c:strCache>
                      <c:ptCount val="1"/>
                      <c:pt idx="0">
                        <c:v>Лица, проживающие в г. Москве и непрерывно трудившиеся на предприятиях г. Москвы в период с 22.07.1941 по 25.01.1942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категории'!$F$3:$F$4,'Льготные категории'!$J$3:$J$4)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 Объем расходов
(млн.руб.)</c:v>
                        </c:pt>
                        <c:pt idx="1">
                          <c:v> Объем расходов
(млн.руб.)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категории'!$C$15:$K$15</c15:sqref>
                        </c15:fullRef>
                        <c15:formulaRef>
                          <c15:sqref>('Льготные категории'!$F$15,'Льготные категории'!$J$15)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 formatCode="#\ ##0.0">
                        <c:v>0.61886553</c:v>
                      </c:pt>
                      <c:pt idx="1" formatCode="#\ ##0.0">
                        <c:v>0.31204999999999999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193-4D02-A065-D1D511AB34C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категории'!$B$16</c15:sqref>
                        </c15:formulaRef>
                      </c:ext>
                    </c:extLst>
                    <c:strCache>
                      <c:ptCount val="1"/>
                      <c:pt idx="0">
                        <c:v>Семьи, имеющие 10 и более детей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категории'!$F$3:$F$4,'Льготные категории'!$J$3:$J$4)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 Объем расходов
(млн.руб.)</c:v>
                        </c:pt>
                        <c:pt idx="1">
                          <c:v> Объем расходов
(млн.руб.)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категории'!$C$16:$K$16</c15:sqref>
                        </c15:fullRef>
                        <c15:formulaRef>
                          <c15:sqref>('Льготные категории'!$F$16,'Льготные категории'!$J$16)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 formatCode="#\ ##0.0">
                        <c:v>1.3015363799999999</c:v>
                      </c:pt>
                      <c:pt idx="1" formatCode="#,##0.00">
                        <c:v>0.88366999999999996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193-4D02-A065-D1D511AB34C8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категории'!$B$17</c15:sqref>
                        </c15:formulaRef>
                      </c:ext>
                    </c:extLst>
                    <c:strCache>
                      <c:ptCount val="1"/>
                      <c:pt idx="0">
                        <c:v>Многодетные семьи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категории'!$F$3:$F$4,'Льготные категории'!$J$3:$J$4)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 Объем расходов
(млн.руб.)</c:v>
                        </c:pt>
                        <c:pt idx="1">
                          <c:v> Объем расходов
(млн.руб.)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категории'!$C$17:$K$17</c15:sqref>
                        </c15:fullRef>
                        <c15:formulaRef>
                          <c15:sqref>('Льготные категории'!$F$17,'Льготные категории'!$J$17)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 formatCode="#\ ##0.0">
                        <c:v>2078.7562329299999</c:v>
                      </c:pt>
                      <c:pt idx="1" formatCode="#\ ##0.0">
                        <c:v>1580.6268500000001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193-4D02-A065-D1D511AB34C8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категории'!$B$18</c15:sqref>
                        </c15:formulaRef>
                      </c:ext>
                    </c:extLst>
                    <c:strCache>
                      <c:ptCount val="1"/>
                      <c:pt idx="0">
                        <c:v>Дети-сироты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категории'!$F$3:$F$4,'Льготные категории'!$J$3:$J$4)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 Объем расходов
(млн.руб.)</c:v>
                        </c:pt>
                        <c:pt idx="1">
                          <c:v> Объем расходов
(млн.руб.)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категории'!$C$18:$K$18</c15:sqref>
                        </c15:fullRef>
                        <c15:formulaRef>
                          <c15:sqref>('Льготные категории'!$F$18,'Льготные категории'!$J$18)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 formatCode="#\ ##0.0">
                        <c:v>353.87117552000001</c:v>
                      </c:pt>
                      <c:pt idx="1" formatCode="#\ ##0.0">
                        <c:v>236.94988000000001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193-4D02-A065-D1D511AB34C8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категории'!$B$19</c15:sqref>
                        </c15:formulaRef>
                      </c:ext>
                    </c:extLst>
                    <c:strCache>
                      <c:ptCount val="1"/>
                      <c:pt idx="0">
                        <c:v>Труженики тыла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категории'!$F$3:$F$4,'Льготные категории'!$J$3:$J$4)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 Объем расходов
(млн.руб.)</c:v>
                        </c:pt>
                        <c:pt idx="1">
                          <c:v> Объем расходов
(млн.руб.)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категории'!$C$19:$K$19</c15:sqref>
                        </c15:fullRef>
                        <c15:formulaRef>
                          <c15:sqref>('Льготные категории'!$F$19,'Льготные категории'!$J$19)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 formatCode="#\ ##0.0">
                        <c:v>19.925065320000002</c:v>
                      </c:pt>
                      <c:pt idx="1" formatCode="#\ ##0.0">
                        <c:v>12.19463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193-4D02-A065-D1D511AB34C8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категории'!$B$20</c15:sqref>
                        </c15:formulaRef>
                      </c:ext>
                    </c:extLst>
                    <c:strCache>
                      <c:ptCount val="1"/>
                      <c:pt idx="0">
                        <c:v>Участники ВОВ, не являющиеся инвалидами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категории'!$F$3:$F$4,'Льготные категории'!$J$3:$J$4)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 Объем расходов
(млн.руб.)</c:v>
                        </c:pt>
                        <c:pt idx="1">
                          <c:v> Объем расходов
(млн.руб.)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категории'!$C$20:$K$20</c15:sqref>
                        </c15:fullRef>
                        <c15:formulaRef>
                          <c15:sqref>('Льготные категории'!$F$20,'Льготные категории'!$J$20)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 formatCode="#\ ##0.0">
                        <c:v>1.28639521</c:v>
                      </c:pt>
                      <c:pt idx="1" formatCode="#\ ##0.0">
                        <c:v>0.72504999999999997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193-4D02-A065-D1D511AB34C8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категории'!$B$22</c15:sqref>
                        </c15:formulaRef>
                      </c:ext>
                    </c:extLst>
                    <c:strCache>
                      <c:ptCount val="1"/>
                      <c:pt idx="0">
                        <c:v>Прочие категории 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категории'!$F$3:$F$4,'Льготные категории'!$J$3:$J$4)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 Объем расходов
(млн.руб.)</c:v>
                        </c:pt>
                        <c:pt idx="1">
                          <c:v> Объем расходов
(млн.руб.)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категории'!$C$22:$K$22</c15:sqref>
                        </c15:fullRef>
                        <c15:formulaRef>
                          <c15:sqref>('Льготные категории'!$F$22,'Льготные категории'!$J$22)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 formatCode="#\ ##0.0">
                        <c:v>408.59239188000004</c:v>
                      </c:pt>
                      <c:pt idx="1" formatCode="#\ ##0.0">
                        <c:v>280.08786864000001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193-4D02-A065-D1D511AB34C8}"/>
                  </c:ext>
                </c:extLst>
              </c15:ser>
            </c15:filteredBarSeries>
          </c:ext>
        </c:extLst>
      </c:barChart>
      <c:catAx>
        <c:axId val="51621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214728"/>
        <c:crosses val="autoZero"/>
        <c:auto val="1"/>
        <c:lblAlgn val="ctr"/>
        <c:lblOffset val="100"/>
        <c:noMultiLvlLbl val="0"/>
      </c:catAx>
      <c:valAx>
        <c:axId val="51621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млн.руб.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21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Рост</a:t>
            </a:r>
            <a:r>
              <a:rPr lang="ru-RU" baseline="0"/>
              <a:t> численности владельцев льгот за 2021 год.</a:t>
            </a:r>
          </a:p>
          <a:p>
            <a:pPr>
              <a:defRPr/>
            </a:pPr>
            <a:r>
              <a:rPr lang="ru-RU" sz="1000" i="1"/>
              <a:t>Многодетные семьи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2"/>
          <c:order val="12"/>
          <c:tx>
            <c:strRef>
              <c:f>'Льготные категории'!$B$17</c:f>
              <c:strCache>
                <c:ptCount val="1"/>
                <c:pt idx="0">
                  <c:v>Многодетные семьи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'Льготные категории'!$C$3:$K$4</c15:sqref>
                  </c15:fullRef>
                </c:ext>
              </c:extLst>
              <c:f>('Льготные категории'!$D$3:$D$4,'Льготные категории'!$H$3:$H$4)</c:f>
              <c:multiLvlStrCache>
                <c:ptCount val="2"/>
                <c:lvl>
                  <c:pt idx="0">
                    <c:v>Численность
владельцев
(чел.)</c:v>
                  </c:pt>
                  <c:pt idx="1">
                    <c:v>Численность
владельцев
(чел.)</c:v>
                  </c:pt>
                </c:lvl>
                <c:lvl>
                  <c:pt idx="0">
                    <c:v>2020 год</c:v>
                  </c:pt>
                  <c:pt idx="1">
                    <c:v>9 месяцев 2021 года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'Льготные категории'!$C$17:$K$17</c15:sqref>
                  </c15:fullRef>
                </c:ext>
              </c:extLst>
              <c:f>('Льготные категории'!$D$17,'Льготные категории'!$H$17)</c:f>
              <c:numCache>
                <c:formatCode>#,##0</c:formatCode>
                <c:ptCount val="2"/>
                <c:pt idx="0">
                  <c:v>137093</c:v>
                </c:pt>
                <c:pt idx="1">
                  <c:v>142220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C7-4D05-951D-436C7342C9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16216040"/>
        <c:axId val="5162147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'Льготные категории'!$B$5</c15:sqref>
                        </c15:formulaRef>
                      </c:ext>
                    </c:extLst>
                    <c:strCache>
                      <c:ptCount val="1"/>
                      <c:pt idx="0">
                        <c:v>Федеральные льготники, которым предоставлены дополнительные льготы за счет бюджета города Москвы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категории'!$D$3:$D$4,'Льготные категории'!$H$3:$H$4)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владельцев
(чел.)</c:v>
                        </c:pt>
                      </c:lvl>
                      <c:lvl>
                        <c:pt idx="0">
                          <c:v>2020 год</c:v>
                        </c:pt>
                        <c:pt idx="1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'Льготные категории'!$C$5:$K$5</c15:sqref>
                        </c15:fullRef>
                        <c15:formulaRef>
                          <c15:sqref>('Льготные категории'!$D$5,'Льготные категории'!$H$5)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8C7-4D05-951D-436C7342C99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категории'!$B$6</c15:sqref>
                        </c15:formulaRef>
                      </c:ext>
                    </c:extLst>
                    <c:strCache>
                      <c:ptCount val="1"/>
                      <c:pt idx="0">
                        <c:v>Инвалиды по общему заболеванию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категории'!$D$3:$D$4,'Льготные категории'!$H$3:$H$4)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владельцев
(чел.)</c:v>
                        </c:pt>
                      </c:lvl>
                      <c:lvl>
                        <c:pt idx="0">
                          <c:v>2020 год</c:v>
                        </c:pt>
                        <c:pt idx="1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категории'!$C$6:$K$6</c15:sqref>
                        </c15:fullRef>
                        <c15:formulaRef>
                          <c15:sqref>('Льготные категории'!$D$6,'Льготные категории'!$H$6)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>
                        <c:v>882376</c:v>
                      </c:pt>
                      <c:pt idx="1">
                        <c:v>846956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C7-4D05-951D-436C7342C99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категории'!$B$7</c15:sqref>
                        </c15:formulaRef>
                      </c:ext>
                    </c:extLst>
                    <c:strCache>
                      <c:ptCount val="1"/>
                      <c:pt idx="0">
                        <c:v>Семьи, имеющие детей-инвалидов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категории'!$D$3:$D$4,'Льготные категории'!$H$3:$H$4)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владельцев
(чел.)</c:v>
                        </c:pt>
                      </c:lvl>
                      <c:lvl>
                        <c:pt idx="0">
                          <c:v>2020 год</c:v>
                        </c:pt>
                        <c:pt idx="1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категории'!$C$7:$K$7</c15:sqref>
                        </c15:fullRef>
                        <c15:formulaRef>
                          <c15:sqref>('Льготные категории'!$D$7,'Льготные категории'!$H$7)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>
                        <c:v>32275</c:v>
                      </c:pt>
                      <c:pt idx="1">
                        <c:v>33550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C7-4D05-951D-436C7342C99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категории'!$B$8</c15:sqref>
                        </c15:formulaRef>
                      </c:ext>
                    </c:extLst>
                    <c:strCache>
                      <c:ptCount val="1"/>
                      <c:pt idx="0">
                        <c:v>Инвалиды ВОВ; инвалиды боевых действий и приравненные к ним лица; участники ВОВ; семьи участников , инвалидов, ветеранов ВОВ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категории'!$D$3:$D$4,'Льготные категории'!$H$3:$H$4)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владельцев
(чел.)</c:v>
                        </c:pt>
                      </c:lvl>
                      <c:lvl>
                        <c:pt idx="0">
                          <c:v>2020 год</c:v>
                        </c:pt>
                        <c:pt idx="1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категории'!$C$8:$K$8</c15:sqref>
                        </c15:fullRef>
                        <c15:formulaRef>
                          <c15:sqref>('Льготные категории'!$D$8,'Льготные категории'!$H$8)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>
                        <c:v>8257</c:v>
                      </c:pt>
                      <c:pt idx="1">
                        <c:v>6549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C7-4D05-951D-436C7342C99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категории'!$B$9</c15:sqref>
                        </c15:formulaRef>
                      </c:ext>
                    </c:extLst>
                    <c:strCache>
                      <c:ptCount val="1"/>
                      <c:pt idx="0">
                        <c:v>Лица (семьи), пострадавшие в результате радиационного воздействия (Чернобыльская АЭС, ПО Маяк, полигон «Семипалатинск»); семьи, потерявшие кормильца из числа вышеуказанных лиц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категории'!$D$3:$D$4,'Льготные категории'!$H$3:$H$4)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владельцев
(чел.)</c:v>
                        </c:pt>
                      </c:lvl>
                      <c:lvl>
                        <c:pt idx="0">
                          <c:v>2020 год</c:v>
                        </c:pt>
                        <c:pt idx="1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категории'!$C$9:$K$9</c15:sqref>
                        </c15:fullRef>
                        <c15:formulaRef>
                          <c15:sqref>('Льготные категории'!$D$9,'Льготные категории'!$H$9)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>
                        <c:v>14126</c:v>
                      </c:pt>
                      <c:pt idx="1">
                        <c:v>13766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C7-4D05-951D-436C7342C99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категории'!$B$10</c15:sqref>
                        </c15:formulaRef>
                      </c:ext>
                    </c:extLst>
                    <c:strCache>
                      <c:ptCount val="1"/>
                      <c:pt idx="0">
                        <c:v>Московские льготники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категории'!$D$3:$D$4,'Льготные категории'!$H$3:$H$4)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владельцев
(чел.)</c:v>
                        </c:pt>
                      </c:lvl>
                      <c:lvl>
                        <c:pt idx="0">
                          <c:v>2020 год</c:v>
                        </c:pt>
                        <c:pt idx="1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категории'!$C$10:$K$10</c15:sqref>
                        </c15:fullRef>
                        <c15:formulaRef>
                          <c15:sqref>('Льготные категории'!$D$10,'Льготные категории'!$H$10)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C7-4D05-951D-436C7342C99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категории'!$B$11</c15:sqref>
                        </c15:formulaRef>
                      </c:ext>
                    </c:extLst>
                    <c:strCache>
                      <c:ptCount val="1"/>
                      <c:pt idx="0">
                        <c:v>Ветераны труда и приравненные к ним лица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категории'!$D$3:$D$4,'Льготные категории'!$H$3:$H$4)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владельцев
(чел.)</c:v>
                        </c:pt>
                      </c:lvl>
                      <c:lvl>
                        <c:pt idx="0">
                          <c:v>2020 год</c:v>
                        </c:pt>
                        <c:pt idx="1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категории'!$C$11:$K$11</c15:sqref>
                        </c15:fullRef>
                        <c15:formulaRef>
                          <c15:sqref>('Льготные категории'!$D$11,'Льготные категории'!$H$11)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>
                        <c:v>1080716</c:v>
                      </c:pt>
                      <c:pt idx="1">
                        <c:v>1045304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C7-4D05-951D-436C7342C99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категории'!$B$12</c15:sqref>
                        </c15:formulaRef>
                      </c:ext>
                    </c:extLst>
                    <c:strCache>
                      <c:ptCount val="1"/>
                      <c:pt idx="0">
                        <c:v>Реабилитированные; лица, подвергшиеся репрессиям; члены семей реабилитированных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категории'!$D$3:$D$4,'Льготные категории'!$H$3:$H$4)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владельцев
(чел.)</c:v>
                        </c:pt>
                      </c:lvl>
                      <c:lvl>
                        <c:pt idx="0">
                          <c:v>2020 год</c:v>
                        </c:pt>
                        <c:pt idx="1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категории'!$C$12:$K$12</c15:sqref>
                        </c15:fullRef>
                        <c15:formulaRef>
                          <c15:sqref>('Льготные категории'!$D$12,'Льготные категории'!$H$12)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>
                        <c:v>12064</c:v>
                      </c:pt>
                      <c:pt idx="1">
                        <c:v>11341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C7-4D05-951D-436C7342C99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категории'!$B$13</c15:sqref>
                        </c15:formulaRef>
                      </c:ext>
                    </c:extLst>
                    <c:strCache>
                      <c:ptCount val="1"/>
                      <c:pt idx="0">
                        <c:v>Лица, награжденные медалью «За оборону Москвы»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категории'!$D$3:$D$4,'Льготные категории'!$H$3:$H$4)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владельцев
(чел.)</c:v>
                        </c:pt>
                      </c:lvl>
                      <c:lvl>
                        <c:pt idx="0">
                          <c:v>2020 год</c:v>
                        </c:pt>
                        <c:pt idx="1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категории'!$C$13:$K$13</c15:sqref>
                        </c15:fullRef>
                        <c15:formulaRef>
                          <c15:sqref>('Льготные категории'!$D$13,'Льготные категории'!$H$13)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>
                        <c:v>159</c:v>
                      </c:pt>
                      <c:pt idx="1">
                        <c:v>110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8C7-4D05-951D-436C7342C99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категории'!$B$14</c15:sqref>
                        </c15:formulaRef>
                      </c:ext>
                    </c:extLst>
                    <c:strCache>
                      <c:ptCount val="1"/>
                      <c:pt idx="0">
                        <c:v>Доноры СССР и России; 
доноры г. Москвы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категории'!$D$3:$D$4,'Льготные категории'!$H$3:$H$4)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владельцев
(чел.)</c:v>
                        </c:pt>
                      </c:lvl>
                      <c:lvl>
                        <c:pt idx="0">
                          <c:v>2020 год</c:v>
                        </c:pt>
                        <c:pt idx="1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категории'!$C$14:$K$14</c15:sqref>
                        </c15:fullRef>
                        <c15:formulaRef>
                          <c15:sqref>('Льготные категории'!$D$14,'Льготные категории'!$H$14)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>
                        <c:v>14847</c:v>
                      </c:pt>
                      <c:pt idx="1">
                        <c:v>14817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C7-4D05-951D-436C7342C99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категории'!$B$15</c15:sqref>
                        </c15:formulaRef>
                      </c:ext>
                    </c:extLst>
                    <c:strCache>
                      <c:ptCount val="1"/>
                      <c:pt idx="0">
                        <c:v>Лица, проживающие в г. Москве и непрерывно трудившиеся на предприятиях г. Москвы в период с 22.07.1941 по 25.01.1942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категории'!$D$3:$D$4,'Льготные категории'!$H$3:$H$4)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владельцев
(чел.)</c:v>
                        </c:pt>
                      </c:lvl>
                      <c:lvl>
                        <c:pt idx="0">
                          <c:v>2020 год</c:v>
                        </c:pt>
                        <c:pt idx="1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категории'!$C$15:$K$15</c15:sqref>
                        </c15:fullRef>
                        <c15:formulaRef>
                          <c15:sqref>('Льготные категории'!$D$15,'Льготные категории'!$H$15)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>
                        <c:v>64</c:v>
                      </c:pt>
                      <c:pt idx="1">
                        <c:v>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C7-4D05-951D-436C7342C99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категории'!$B$16</c15:sqref>
                        </c15:formulaRef>
                      </c:ext>
                    </c:extLst>
                    <c:strCache>
                      <c:ptCount val="1"/>
                      <c:pt idx="0">
                        <c:v>Семьи, имеющие 10 и более детей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категории'!$D$3:$D$4,'Льготные категории'!$H$3:$H$4)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владельцев
(чел.)</c:v>
                        </c:pt>
                      </c:lvl>
                      <c:lvl>
                        <c:pt idx="0">
                          <c:v>2020 год</c:v>
                        </c:pt>
                        <c:pt idx="1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категории'!$C$16:$K$16</c15:sqref>
                        </c15:fullRef>
                        <c15:formulaRef>
                          <c15:sqref>('Льготные категории'!$D$16,'Льготные категории'!$H$16)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>
                        <c:v>30</c:v>
                      </c:pt>
                      <c:pt idx="1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8C7-4D05-951D-436C7342C99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категории'!$B$18</c15:sqref>
                        </c15:formulaRef>
                      </c:ext>
                    </c:extLst>
                    <c:strCache>
                      <c:ptCount val="1"/>
                      <c:pt idx="0">
                        <c:v>Дети-сироты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категории'!$D$3:$D$4,'Льготные категории'!$H$3:$H$4)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владельцев
(чел.)</c:v>
                        </c:pt>
                      </c:lvl>
                      <c:lvl>
                        <c:pt idx="0">
                          <c:v>2020 год</c:v>
                        </c:pt>
                        <c:pt idx="1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категории'!$C$18:$K$18</c15:sqref>
                        </c15:fullRef>
                        <c15:formulaRef>
                          <c15:sqref>('Льготные категории'!$D$18,'Льготные категории'!$H$18)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>
                        <c:v>8577</c:v>
                      </c:pt>
                      <c:pt idx="1">
                        <c:v>8769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8C7-4D05-951D-436C7342C99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категории'!$B$19</c15:sqref>
                        </c15:formulaRef>
                      </c:ext>
                    </c:extLst>
                    <c:strCache>
                      <c:ptCount val="1"/>
                      <c:pt idx="0">
                        <c:v>Труженики тыла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категории'!$D$3:$D$4,'Льготные категории'!$H$3:$H$4)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владельцев
(чел.)</c:v>
                        </c:pt>
                      </c:lvl>
                      <c:lvl>
                        <c:pt idx="0">
                          <c:v>2020 год</c:v>
                        </c:pt>
                        <c:pt idx="1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категории'!$C$19:$K$19</c15:sqref>
                        </c15:fullRef>
                        <c15:formulaRef>
                          <c15:sqref>('Льготные категории'!$D$19,'Льготные категории'!$H$19)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>
                        <c:v>2141</c:v>
                      </c:pt>
                      <c:pt idx="1">
                        <c:v>1764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8C7-4D05-951D-436C7342C99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категории'!$B$20</c15:sqref>
                        </c15:formulaRef>
                      </c:ext>
                    </c:extLst>
                    <c:strCache>
                      <c:ptCount val="1"/>
                      <c:pt idx="0">
                        <c:v>Участники ВОВ, не являющиеся инвалидами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категории'!$D$3:$D$4,'Льготные категории'!$H$3:$H$4)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владельцев
(чел.)</c:v>
                        </c:pt>
                      </c:lvl>
                      <c:lvl>
                        <c:pt idx="0">
                          <c:v>2020 год</c:v>
                        </c:pt>
                        <c:pt idx="1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категории'!$C$20:$K$20</c15:sqref>
                        </c15:fullRef>
                        <c15:formulaRef>
                          <c15:sqref>('Льготные категории'!$D$20,'Льготные категории'!$H$20)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>
                        <c:v>118</c:v>
                      </c:pt>
                      <c:pt idx="1">
                        <c:v>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8C7-4D05-951D-436C7342C99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категории'!$B$21</c15:sqref>
                        </c15:formulaRef>
                      </c:ext>
                    </c:extLst>
                    <c:strCache>
                      <c:ptCount val="1"/>
                      <c:pt idx="0">
                        <c:v>Одиноко проживающие неработающие собственники жил. пом. достигшие возраста 70 и 80 лет; неработающие собственники жил. пом. достигшие возраста 70 и 80 лет, проживающие в составе семьи, состоящей только из совместно проживающих неработающих граждан пенсион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категории'!$D$3:$D$4,'Льготные категории'!$H$3:$H$4)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владельцев
(чел.)</c:v>
                        </c:pt>
                      </c:lvl>
                      <c:lvl>
                        <c:pt idx="0">
                          <c:v>2020 год</c:v>
                        </c:pt>
                        <c:pt idx="1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категории'!$C$21:$K$21</c15:sqref>
                        </c15:fullRef>
                        <c15:formulaRef>
                          <c15:sqref>('Льготные категории'!$D$21,'Льготные категории'!$H$21)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>
                        <c:v>143880</c:v>
                      </c:pt>
                      <c:pt idx="1">
                        <c:v>145559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C7-4D05-951D-436C7342C99C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категории'!$B$22</c15:sqref>
                        </c15:formulaRef>
                      </c:ext>
                    </c:extLst>
                    <c:strCache>
                      <c:ptCount val="1"/>
                      <c:pt idx="0">
                        <c:v>Прочие категории 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('Льготные категории'!$D$3:$D$4,'Льготные категории'!$H$3:$H$4)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владельцев
(чел.)</c:v>
                        </c:pt>
                      </c:lvl>
                      <c:lvl>
                        <c:pt idx="0">
                          <c:v>2020 год</c:v>
                        </c:pt>
                        <c:pt idx="1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категории'!$C$22:$K$22</c15:sqref>
                        </c15:fullRef>
                        <c15:formulaRef>
                          <c15:sqref>('Льготные категории'!$D$22,'Льготные категории'!$H$22)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>
                        <c:v>205229</c:v>
                      </c:pt>
                      <c:pt idx="1">
                        <c:v>190134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8C7-4D05-951D-436C7342C99C}"/>
                  </c:ext>
                </c:extLst>
              </c15:ser>
            </c15:filteredBarSeries>
          </c:ext>
        </c:extLst>
      </c:barChart>
      <c:catAx>
        <c:axId val="51621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214728"/>
        <c:crosses val="autoZero"/>
        <c:auto val="1"/>
        <c:lblAlgn val="ctr"/>
        <c:lblOffset val="100"/>
        <c:noMultiLvlLbl val="0"/>
      </c:catAx>
      <c:valAx>
        <c:axId val="51621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чел.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21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</a:t>
            </a:r>
            <a:r>
              <a:rPr lang="ru-RU" baseline="0"/>
              <a:t> численности владельцев и </a:t>
            </a:r>
            <a:r>
              <a:rPr lang="ru-RU" sz="1400" b="0" i="0" u="none" strike="noStrike" baseline="0">
                <a:effectLst/>
              </a:rPr>
              <a:t>численности </a:t>
            </a:r>
          </a:p>
          <a:p>
            <a:pPr>
              <a:defRPr/>
            </a:pPr>
            <a:r>
              <a:rPr lang="ru-RU" baseline="0"/>
              <a:t>получателей льгот</a:t>
            </a:r>
          </a:p>
          <a:p>
            <a:pPr>
              <a:defRPr/>
            </a:pPr>
            <a:r>
              <a:rPr lang="ru-RU" sz="1000" i="1"/>
              <a:t>Ветераны труда и приравненные к ним лица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'Льготные категории'!$B$11</c:f>
              <c:strCache>
                <c:ptCount val="1"/>
                <c:pt idx="0">
                  <c:v>Ветераны труда и приравненные к ним лица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'Льготные категории'!$C$3:$K$4</c15:sqref>
                  </c15:fullRef>
                </c:ext>
              </c:extLst>
              <c:f>'Льготные категории'!$D$3:$K$4</c:f>
              <c:multiLvlStrCache>
                <c:ptCount val="4"/>
                <c:lvl>
                  <c:pt idx="0">
                    <c:v>Численность
владельцев
(чел.)</c:v>
                  </c:pt>
                  <c:pt idx="1">
                    <c:v>Численность
получателей
(чел.)</c:v>
                  </c:pt>
                  <c:pt idx="2">
                    <c:v>Численность
владельцев
(чел.)</c:v>
                  </c:pt>
                  <c:pt idx="3">
                    <c:v>Численность
получателей
(чел.)</c:v>
                  </c:pt>
                </c:lvl>
                <c:lvl>
                  <c:pt idx="0">
                    <c:v>2020 год</c:v>
                  </c:pt>
                  <c:pt idx="2">
                    <c:v>9 месяцев 2021 года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'Льготные категории'!$C$11:$K$11</c15:sqref>
                  </c15:fullRef>
                </c:ext>
              </c:extLst>
              <c:f>('Льготные категории'!$D$11:$E$11,'Льготные категории'!$H$11:$I$11)</c:f>
              <c:numCache>
                <c:formatCode>#,##0</c:formatCode>
                <c:ptCount val="4"/>
                <c:pt idx="0">
                  <c:v>1080716</c:v>
                </c:pt>
                <c:pt idx="1">
                  <c:v>1616248</c:v>
                </c:pt>
                <c:pt idx="2">
                  <c:v>1045304</c:v>
                </c:pt>
                <c:pt idx="3">
                  <c:v>1562615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A3-4657-AE99-EC476E671D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16216040"/>
        <c:axId val="5162147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'Льготные категории'!$B$5</c15:sqref>
                        </c15:formulaRef>
                      </c:ext>
                    </c:extLst>
                    <c:strCache>
                      <c:ptCount val="1"/>
                      <c:pt idx="0">
                        <c:v>Федеральные льготники, которым предоставлены дополнительные льготы за счет бюджета города Москвы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'Льготные категории'!$C$5:$K$5</c15:sqref>
                        </c15:fullRef>
                        <c15:formulaRef>
                          <c15:sqref>('Льготные категории'!$D$5:$E$5,'Льготные категории'!$H$5:$I$5)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9A3-4657-AE99-EC476E671D2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категории'!$B$6</c15:sqref>
                        </c15:formulaRef>
                      </c:ext>
                    </c:extLst>
                    <c:strCache>
                      <c:ptCount val="1"/>
                      <c:pt idx="0">
                        <c:v>Инвалиды по общему заболеванию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категории'!$C$6:$K$6</c15:sqref>
                        </c15:fullRef>
                        <c15:formulaRef>
                          <c15:sqref>('Льготные категории'!$D$6:$E$6,'Льготные категории'!$H$6:$I$6)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882376</c:v>
                      </c:pt>
                      <c:pt idx="1">
                        <c:v>882376</c:v>
                      </c:pt>
                      <c:pt idx="2">
                        <c:v>846956</c:v>
                      </c:pt>
                      <c:pt idx="3">
                        <c:v>846956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9A3-4657-AE99-EC476E671D2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категории'!$B$7</c15:sqref>
                        </c15:formulaRef>
                      </c:ext>
                    </c:extLst>
                    <c:strCache>
                      <c:ptCount val="1"/>
                      <c:pt idx="0">
                        <c:v>Семьи, имеющие детей-инвалидов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категории'!$C$7:$K$7</c15:sqref>
                        </c15:fullRef>
                        <c15:formulaRef>
                          <c15:sqref>('Льготные категории'!$D$7:$E$7,'Льготные категории'!$H$7:$I$7)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32275</c:v>
                      </c:pt>
                      <c:pt idx="1">
                        <c:v>84603</c:v>
                      </c:pt>
                      <c:pt idx="2">
                        <c:v>33550</c:v>
                      </c:pt>
                      <c:pt idx="3">
                        <c:v>88166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9A3-4657-AE99-EC476E671D2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категории'!$B$8</c15:sqref>
                        </c15:formulaRef>
                      </c:ext>
                    </c:extLst>
                    <c:strCache>
                      <c:ptCount val="1"/>
                      <c:pt idx="0">
                        <c:v>Инвалиды ВОВ; инвалиды боевых действий и приравненные к ним лица; участники ВОВ; семьи участников , инвалидов, ветеранов ВОВ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категории'!$C$8:$K$8</c15:sqref>
                        </c15:fullRef>
                        <c15:formulaRef>
                          <c15:sqref>('Льготные категории'!$D$8:$E$8,'Льготные категории'!$H$8:$I$8)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8257</c:v>
                      </c:pt>
                      <c:pt idx="1">
                        <c:v>9653</c:v>
                      </c:pt>
                      <c:pt idx="2">
                        <c:v>6549</c:v>
                      </c:pt>
                      <c:pt idx="3">
                        <c:v>7830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9A3-4657-AE99-EC476E671D2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категории'!$B$9</c15:sqref>
                        </c15:formulaRef>
                      </c:ext>
                    </c:extLst>
                    <c:strCache>
                      <c:ptCount val="1"/>
                      <c:pt idx="0">
                        <c:v>Лица (семьи), пострадавшие в результате радиационного воздействия (Чернобыльская АЭС, ПО Маяк, полигон «Семипалатинск»); семьи, потерявшие кормильца из числа вышеуказанных лиц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категории'!$C$9:$K$9</c15:sqref>
                        </c15:fullRef>
                        <c15:formulaRef>
                          <c15:sqref>('Льготные категории'!$D$9:$E$9,'Льготные категории'!$H$9:$I$9)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14126</c:v>
                      </c:pt>
                      <c:pt idx="1">
                        <c:v>27506</c:v>
                      </c:pt>
                      <c:pt idx="2">
                        <c:v>13766</c:v>
                      </c:pt>
                      <c:pt idx="3">
                        <c:v>27290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9A3-4657-AE99-EC476E671D2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категории'!$B$10</c15:sqref>
                        </c15:formulaRef>
                      </c:ext>
                    </c:extLst>
                    <c:strCache>
                      <c:ptCount val="1"/>
                      <c:pt idx="0">
                        <c:v>Московские льготники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категории'!$C$10:$K$10</c15:sqref>
                        </c15:fullRef>
                        <c15:formulaRef>
                          <c15:sqref>('Льготные категории'!$D$10:$E$10,'Льготные категории'!$H$10:$I$10)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9A3-4657-AE99-EC476E671D2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категории'!$B$12</c15:sqref>
                        </c15:formulaRef>
                      </c:ext>
                    </c:extLst>
                    <c:strCache>
                      <c:ptCount val="1"/>
                      <c:pt idx="0">
                        <c:v>Реабилитированные; лица, подвергшиеся репрессиям; члены семей реабилитированных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категории'!$C$12:$K$12</c15:sqref>
                        </c15:fullRef>
                        <c15:formulaRef>
                          <c15:sqref>('Льготные категории'!$D$12:$E$12,'Льготные категории'!$H$12:$I$12)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12064</c:v>
                      </c:pt>
                      <c:pt idx="1">
                        <c:v>21423</c:v>
                      </c:pt>
                      <c:pt idx="2">
                        <c:v>11341</c:v>
                      </c:pt>
                      <c:pt idx="3">
                        <c:v>20126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9A3-4657-AE99-EC476E671D2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категории'!$B$13</c15:sqref>
                        </c15:formulaRef>
                      </c:ext>
                    </c:extLst>
                    <c:strCache>
                      <c:ptCount val="1"/>
                      <c:pt idx="0">
                        <c:v>Лица, награжденные медалью «За оборону Москвы»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категории'!$C$13:$K$13</c15:sqref>
                        </c15:fullRef>
                        <c15:formulaRef>
                          <c15:sqref>('Льготные категории'!$D$13:$E$13,'Льготные категории'!$H$13:$I$13)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159</c:v>
                      </c:pt>
                      <c:pt idx="1">
                        <c:v>224</c:v>
                      </c:pt>
                      <c:pt idx="2">
                        <c:v>110</c:v>
                      </c:pt>
                      <c:pt idx="3">
                        <c:v>152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9A3-4657-AE99-EC476E671D2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категории'!$B$14</c15:sqref>
                        </c15:formulaRef>
                      </c:ext>
                    </c:extLst>
                    <c:strCache>
                      <c:ptCount val="1"/>
                      <c:pt idx="0">
                        <c:v>Доноры СССР и России; 
доноры г. Москвы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категории'!$C$14:$K$14</c15:sqref>
                        </c15:fullRef>
                        <c15:formulaRef>
                          <c15:sqref>('Льготные категории'!$D$14:$E$14,'Льготные категории'!$H$14:$I$14)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14847</c:v>
                      </c:pt>
                      <c:pt idx="1">
                        <c:v>14847</c:v>
                      </c:pt>
                      <c:pt idx="2">
                        <c:v>14817</c:v>
                      </c:pt>
                      <c:pt idx="3">
                        <c:v>14817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9A3-4657-AE99-EC476E671D2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категории'!$B$15</c15:sqref>
                        </c15:formulaRef>
                      </c:ext>
                    </c:extLst>
                    <c:strCache>
                      <c:ptCount val="1"/>
                      <c:pt idx="0">
                        <c:v>Лица, проживающие в г. Москве и непрерывно трудившиеся на предприятиях г. Москвы в период с 22.07.1941 по 25.01.1942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категории'!$C$15:$K$15</c15:sqref>
                        </c15:fullRef>
                        <c15:formulaRef>
                          <c15:sqref>('Льготные категории'!$D$15:$E$15,'Льготные категории'!$H$15:$I$15)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64</c:v>
                      </c:pt>
                      <c:pt idx="1">
                        <c:v>64</c:v>
                      </c:pt>
                      <c:pt idx="2">
                        <c:v>44</c:v>
                      </c:pt>
                      <c:pt idx="3">
                        <c:v>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9A3-4657-AE99-EC476E671D2E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категории'!$B$16</c15:sqref>
                        </c15:formulaRef>
                      </c:ext>
                    </c:extLst>
                    <c:strCache>
                      <c:ptCount val="1"/>
                      <c:pt idx="0">
                        <c:v>Семьи, имеющие 10 и более детей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категории'!$C$16:$K$16</c15:sqref>
                        </c15:fullRef>
                        <c15:formulaRef>
                          <c15:sqref>('Льготные категории'!$D$16:$E$16,'Льготные категории'!$H$16:$I$16)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30</c:v>
                      </c:pt>
                      <c:pt idx="1">
                        <c:v>229</c:v>
                      </c:pt>
                      <c:pt idx="2">
                        <c:v>35</c:v>
                      </c:pt>
                      <c:pt idx="3">
                        <c:v>283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9A3-4657-AE99-EC476E671D2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категории'!$B$17</c15:sqref>
                        </c15:formulaRef>
                      </c:ext>
                    </c:extLst>
                    <c:strCache>
                      <c:ptCount val="1"/>
                      <c:pt idx="0">
                        <c:v>Многодетные семьи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категории'!$C$17:$K$17</c15:sqref>
                        </c15:fullRef>
                        <c15:formulaRef>
                          <c15:sqref>('Льготные категории'!$D$17:$E$17,'Льготные категории'!$H$17:$I$17)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137093</c:v>
                      </c:pt>
                      <c:pt idx="1">
                        <c:v>519001</c:v>
                      </c:pt>
                      <c:pt idx="2">
                        <c:v>142220</c:v>
                      </c:pt>
                      <c:pt idx="3">
                        <c:v>537899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9A3-4657-AE99-EC476E671D2E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категории'!$B$18</c15:sqref>
                        </c15:formulaRef>
                      </c:ext>
                    </c:extLst>
                    <c:strCache>
                      <c:ptCount val="1"/>
                      <c:pt idx="0">
                        <c:v>Дети-сироты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категории'!$C$18:$K$18</c15:sqref>
                        </c15:fullRef>
                        <c15:formulaRef>
                          <c15:sqref>('Льготные категории'!$D$18:$E$18,'Льготные категории'!$H$18:$I$18)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8577</c:v>
                      </c:pt>
                      <c:pt idx="1">
                        <c:v>8577</c:v>
                      </c:pt>
                      <c:pt idx="2">
                        <c:v>8769</c:v>
                      </c:pt>
                      <c:pt idx="3">
                        <c:v>8769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9A3-4657-AE99-EC476E671D2E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категории'!$B$19</c15:sqref>
                        </c15:formulaRef>
                      </c:ext>
                    </c:extLst>
                    <c:strCache>
                      <c:ptCount val="1"/>
                      <c:pt idx="0">
                        <c:v>Труженики тыла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категории'!$C$19:$K$19</c15:sqref>
                        </c15:fullRef>
                        <c15:formulaRef>
                          <c15:sqref>('Льготные категории'!$D$19:$E$19,'Льготные категории'!$H$19:$I$19)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2141</c:v>
                      </c:pt>
                      <c:pt idx="1">
                        <c:v>2947</c:v>
                      </c:pt>
                      <c:pt idx="2">
                        <c:v>1764</c:v>
                      </c:pt>
                      <c:pt idx="3">
                        <c:v>2417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9A3-4657-AE99-EC476E671D2E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категории'!$B$20</c15:sqref>
                        </c15:formulaRef>
                      </c:ext>
                    </c:extLst>
                    <c:strCache>
                      <c:ptCount val="1"/>
                      <c:pt idx="0">
                        <c:v>Участники ВОВ, не являющиеся инвалидами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категории'!$C$20:$K$20</c15:sqref>
                        </c15:fullRef>
                        <c15:formulaRef>
                          <c15:sqref>('Льготные категории'!$D$20:$E$20,'Льготные категории'!$H$20:$I$20)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118</c:v>
                      </c:pt>
                      <c:pt idx="1">
                        <c:v>155</c:v>
                      </c:pt>
                      <c:pt idx="2">
                        <c:v>99</c:v>
                      </c:pt>
                      <c:pt idx="3">
                        <c:v>131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9A3-4657-AE99-EC476E671D2E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категории'!$B$21</c15:sqref>
                        </c15:formulaRef>
                      </c:ext>
                    </c:extLst>
                    <c:strCache>
                      <c:ptCount val="1"/>
                      <c:pt idx="0">
                        <c:v>Одиноко проживающие неработающие собственники жил. пом. достигшие возраста 70 и 80 лет; неработающие собственники жил. пом. достигшие возраста 70 и 80 лет, проживающие в составе семьи, состоящей только из совместно проживающих неработающих граждан пенсион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категории'!$C$21:$K$21</c15:sqref>
                        </c15:fullRef>
                        <c15:formulaRef>
                          <c15:sqref>('Льготные категории'!$D$21:$E$21,'Льготные категории'!$H$21:$I$21)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143880</c:v>
                      </c:pt>
                      <c:pt idx="1">
                        <c:v>143880</c:v>
                      </c:pt>
                      <c:pt idx="2">
                        <c:v>145559</c:v>
                      </c:pt>
                      <c:pt idx="3">
                        <c:v>145559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9A3-4657-AE99-EC476E671D2E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категории'!$B$22</c15:sqref>
                        </c15:formulaRef>
                      </c:ext>
                    </c:extLst>
                    <c:strCache>
                      <c:ptCount val="1"/>
                      <c:pt idx="0">
                        <c:v>Прочие категории 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категории'!$C$22:$K$22</c15:sqref>
                        </c15:fullRef>
                        <c15:formulaRef>
                          <c15:sqref>('Льготные категории'!$D$22:$E$22,'Льготные категории'!$H$22:$I$22)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205229</c:v>
                      </c:pt>
                      <c:pt idx="1">
                        <c:v>207890</c:v>
                      </c:pt>
                      <c:pt idx="2">
                        <c:v>190134</c:v>
                      </c:pt>
                      <c:pt idx="3">
                        <c:v>192051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9A3-4657-AE99-EC476E671D2E}"/>
                  </c:ext>
                </c:extLst>
              </c15:ser>
            </c15:filteredBarSeries>
          </c:ext>
        </c:extLst>
      </c:barChart>
      <c:catAx>
        <c:axId val="51621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214728"/>
        <c:crosses val="autoZero"/>
        <c:auto val="1"/>
        <c:lblAlgn val="ctr"/>
        <c:lblOffset val="100"/>
        <c:noMultiLvlLbl val="0"/>
      </c:catAx>
      <c:valAx>
        <c:axId val="51621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чел.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21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</a:t>
            </a:r>
            <a:r>
              <a:rPr lang="ru-RU" baseline="0"/>
              <a:t> численности владельцев и </a:t>
            </a:r>
            <a:r>
              <a:rPr lang="ru-RU" sz="1400" b="0" i="0" u="none" strike="noStrike" baseline="0">
                <a:effectLst/>
              </a:rPr>
              <a:t>численности </a:t>
            </a:r>
          </a:p>
          <a:p>
            <a:pPr>
              <a:defRPr/>
            </a:pPr>
            <a:r>
              <a:rPr lang="ru-RU" baseline="0"/>
              <a:t>получателей льгот</a:t>
            </a:r>
          </a:p>
          <a:p>
            <a:pPr>
              <a:defRPr/>
            </a:pPr>
            <a:r>
              <a:rPr lang="ru-RU" sz="1000" i="1"/>
              <a:t>Многодетные семьи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2"/>
          <c:order val="12"/>
          <c:tx>
            <c:strRef>
              <c:f>'Льготные категории'!$B$17</c:f>
              <c:strCache>
                <c:ptCount val="1"/>
                <c:pt idx="0">
                  <c:v>Многодетные семьи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'Льготные категории'!$C$3:$K$4</c15:sqref>
                  </c15:fullRef>
                </c:ext>
              </c:extLst>
              <c:f>'Льготные категории'!$D$3:$K$4</c:f>
              <c:multiLvlStrCache>
                <c:ptCount val="4"/>
                <c:lvl>
                  <c:pt idx="0">
                    <c:v>Численность
владельцев
(чел.)</c:v>
                  </c:pt>
                  <c:pt idx="1">
                    <c:v>Численность
получателей
(чел.)</c:v>
                  </c:pt>
                  <c:pt idx="2">
                    <c:v>Численность
владельцев
(чел.)</c:v>
                  </c:pt>
                  <c:pt idx="3">
                    <c:v>Численность
получателей
(чел.)</c:v>
                  </c:pt>
                </c:lvl>
                <c:lvl>
                  <c:pt idx="0">
                    <c:v>2020 год</c:v>
                  </c:pt>
                  <c:pt idx="2">
                    <c:v>9 месяцев 2021 года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'Льготные категории'!$C$17:$K$17</c15:sqref>
                  </c15:fullRef>
                </c:ext>
              </c:extLst>
              <c:f>('Льготные категории'!$D$17:$E$17,'Льготные категории'!$H$17:$I$17)</c:f>
              <c:numCache>
                <c:formatCode>#,##0</c:formatCode>
                <c:ptCount val="4"/>
                <c:pt idx="0">
                  <c:v>137093</c:v>
                </c:pt>
                <c:pt idx="1">
                  <c:v>519001</c:v>
                </c:pt>
                <c:pt idx="2">
                  <c:v>142220</c:v>
                </c:pt>
                <c:pt idx="3">
                  <c:v>537899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B73-46F0-9180-54D7736AD6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16216040"/>
        <c:axId val="5162147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'Льготные категории'!$B$5</c15:sqref>
                        </c15:formulaRef>
                      </c:ext>
                    </c:extLst>
                    <c:strCache>
                      <c:ptCount val="1"/>
                      <c:pt idx="0">
                        <c:v>Федеральные льготники, которым предоставлены дополнительные льготы за счет бюджета города Москвы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'Льготные категории'!$C$5:$K$5</c15:sqref>
                        </c15:fullRef>
                        <c15:formulaRef>
                          <c15:sqref>('Льготные категории'!$D$5:$E$5,'Льготные категории'!$H$5:$I$5)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B73-46F0-9180-54D7736AD67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категории'!$B$6</c15:sqref>
                        </c15:formulaRef>
                      </c:ext>
                    </c:extLst>
                    <c:strCache>
                      <c:ptCount val="1"/>
                      <c:pt idx="0">
                        <c:v>Инвалиды по общему заболеванию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категории'!$C$6:$K$6</c15:sqref>
                        </c15:fullRef>
                        <c15:formulaRef>
                          <c15:sqref>('Льготные категории'!$D$6:$E$6,'Льготные категории'!$H$6:$I$6)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882376</c:v>
                      </c:pt>
                      <c:pt idx="1">
                        <c:v>882376</c:v>
                      </c:pt>
                      <c:pt idx="2">
                        <c:v>846956</c:v>
                      </c:pt>
                      <c:pt idx="3">
                        <c:v>846956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73-46F0-9180-54D7736AD67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категории'!$B$7</c15:sqref>
                        </c15:formulaRef>
                      </c:ext>
                    </c:extLst>
                    <c:strCache>
                      <c:ptCount val="1"/>
                      <c:pt idx="0">
                        <c:v>Семьи, имеющие детей-инвалидов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категории'!$C$7:$K$7</c15:sqref>
                        </c15:fullRef>
                        <c15:formulaRef>
                          <c15:sqref>('Льготные категории'!$D$7:$E$7,'Льготные категории'!$H$7:$I$7)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32275</c:v>
                      </c:pt>
                      <c:pt idx="1">
                        <c:v>84603</c:v>
                      </c:pt>
                      <c:pt idx="2">
                        <c:v>33550</c:v>
                      </c:pt>
                      <c:pt idx="3">
                        <c:v>88166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B73-46F0-9180-54D7736AD67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категории'!$B$8</c15:sqref>
                        </c15:formulaRef>
                      </c:ext>
                    </c:extLst>
                    <c:strCache>
                      <c:ptCount val="1"/>
                      <c:pt idx="0">
                        <c:v>Инвалиды ВОВ; инвалиды боевых действий и приравненные к ним лица; участники ВОВ; семьи участников , инвалидов, ветеранов ВОВ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категории'!$C$8:$K$8</c15:sqref>
                        </c15:fullRef>
                        <c15:formulaRef>
                          <c15:sqref>('Льготные категории'!$D$8:$E$8,'Льготные категории'!$H$8:$I$8)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8257</c:v>
                      </c:pt>
                      <c:pt idx="1">
                        <c:v>9653</c:v>
                      </c:pt>
                      <c:pt idx="2">
                        <c:v>6549</c:v>
                      </c:pt>
                      <c:pt idx="3">
                        <c:v>7830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B73-46F0-9180-54D7736AD67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категории'!$B$9</c15:sqref>
                        </c15:formulaRef>
                      </c:ext>
                    </c:extLst>
                    <c:strCache>
                      <c:ptCount val="1"/>
                      <c:pt idx="0">
                        <c:v>Лица (семьи), пострадавшие в результате радиационного воздействия (Чернобыльская АЭС, ПО Маяк, полигон «Семипалатинск»); семьи, потерявшие кормильца из числа вышеуказанных лиц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категории'!$C$9:$K$9</c15:sqref>
                        </c15:fullRef>
                        <c15:formulaRef>
                          <c15:sqref>('Льготные категории'!$D$9:$E$9,'Льготные категории'!$H$9:$I$9)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14126</c:v>
                      </c:pt>
                      <c:pt idx="1">
                        <c:v>27506</c:v>
                      </c:pt>
                      <c:pt idx="2">
                        <c:v>13766</c:v>
                      </c:pt>
                      <c:pt idx="3">
                        <c:v>27290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B73-46F0-9180-54D7736AD67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категории'!$B$10</c15:sqref>
                        </c15:formulaRef>
                      </c:ext>
                    </c:extLst>
                    <c:strCache>
                      <c:ptCount val="1"/>
                      <c:pt idx="0">
                        <c:v>Московские льготники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категории'!$C$10:$K$10</c15:sqref>
                        </c15:fullRef>
                        <c15:formulaRef>
                          <c15:sqref>('Льготные категории'!$D$10:$E$10,'Льготные категории'!$H$10:$I$10)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B73-46F0-9180-54D7736AD67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категории'!$B$11</c15:sqref>
                        </c15:formulaRef>
                      </c:ext>
                    </c:extLst>
                    <c:strCache>
                      <c:ptCount val="1"/>
                      <c:pt idx="0">
                        <c:v>Ветераны труда и приравненные к ним лица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категории'!$C$11:$K$11</c15:sqref>
                        </c15:fullRef>
                        <c15:formulaRef>
                          <c15:sqref>('Льготные категории'!$D$11:$E$11,'Льготные категории'!$H$11:$I$11)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1080716</c:v>
                      </c:pt>
                      <c:pt idx="1">
                        <c:v>1616248</c:v>
                      </c:pt>
                      <c:pt idx="2">
                        <c:v>1045304</c:v>
                      </c:pt>
                      <c:pt idx="3">
                        <c:v>1562615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B73-46F0-9180-54D7736AD67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категории'!$B$12</c15:sqref>
                        </c15:formulaRef>
                      </c:ext>
                    </c:extLst>
                    <c:strCache>
                      <c:ptCount val="1"/>
                      <c:pt idx="0">
                        <c:v>Реабилитированные; лица, подвергшиеся репрессиям; члены семей реабилитированных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категории'!$C$12:$K$12</c15:sqref>
                        </c15:fullRef>
                        <c15:formulaRef>
                          <c15:sqref>('Льготные категории'!$D$12:$E$12,'Льготные категории'!$H$12:$I$12)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12064</c:v>
                      </c:pt>
                      <c:pt idx="1">
                        <c:v>21423</c:v>
                      </c:pt>
                      <c:pt idx="2">
                        <c:v>11341</c:v>
                      </c:pt>
                      <c:pt idx="3">
                        <c:v>20126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B73-46F0-9180-54D7736AD67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категории'!$B$13</c15:sqref>
                        </c15:formulaRef>
                      </c:ext>
                    </c:extLst>
                    <c:strCache>
                      <c:ptCount val="1"/>
                      <c:pt idx="0">
                        <c:v>Лица, награжденные медалью «За оборону Москвы»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категории'!$C$13:$K$13</c15:sqref>
                        </c15:fullRef>
                        <c15:formulaRef>
                          <c15:sqref>('Льготные категории'!$D$13:$E$13,'Льготные категории'!$H$13:$I$13)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159</c:v>
                      </c:pt>
                      <c:pt idx="1">
                        <c:v>224</c:v>
                      </c:pt>
                      <c:pt idx="2">
                        <c:v>110</c:v>
                      </c:pt>
                      <c:pt idx="3">
                        <c:v>152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73-46F0-9180-54D7736AD67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категории'!$B$14</c15:sqref>
                        </c15:formulaRef>
                      </c:ext>
                    </c:extLst>
                    <c:strCache>
                      <c:ptCount val="1"/>
                      <c:pt idx="0">
                        <c:v>Доноры СССР и России; 
доноры г. Москвы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категории'!$C$14:$K$14</c15:sqref>
                        </c15:fullRef>
                        <c15:formulaRef>
                          <c15:sqref>('Льготные категории'!$D$14:$E$14,'Льготные категории'!$H$14:$I$14)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14847</c:v>
                      </c:pt>
                      <c:pt idx="1">
                        <c:v>14847</c:v>
                      </c:pt>
                      <c:pt idx="2">
                        <c:v>14817</c:v>
                      </c:pt>
                      <c:pt idx="3">
                        <c:v>14817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73-46F0-9180-54D7736AD67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категории'!$B$15</c15:sqref>
                        </c15:formulaRef>
                      </c:ext>
                    </c:extLst>
                    <c:strCache>
                      <c:ptCount val="1"/>
                      <c:pt idx="0">
                        <c:v>Лица, проживающие в г. Москве и непрерывно трудившиеся на предприятиях г. Москвы в период с 22.07.1941 по 25.01.1942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категории'!$C$15:$K$15</c15:sqref>
                        </c15:fullRef>
                        <c15:formulaRef>
                          <c15:sqref>('Льготные категории'!$D$15:$E$15,'Льготные категории'!$H$15:$I$15)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64</c:v>
                      </c:pt>
                      <c:pt idx="1">
                        <c:v>64</c:v>
                      </c:pt>
                      <c:pt idx="2">
                        <c:v>44</c:v>
                      </c:pt>
                      <c:pt idx="3">
                        <c:v>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73-46F0-9180-54D7736AD67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категории'!$B$16</c15:sqref>
                        </c15:formulaRef>
                      </c:ext>
                    </c:extLst>
                    <c:strCache>
                      <c:ptCount val="1"/>
                      <c:pt idx="0">
                        <c:v>Семьи, имеющие 10 и более детей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категории'!$C$16:$K$16</c15:sqref>
                        </c15:fullRef>
                        <c15:formulaRef>
                          <c15:sqref>('Льготные категории'!$D$16:$E$16,'Льготные категории'!$H$16:$I$16)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30</c:v>
                      </c:pt>
                      <c:pt idx="1">
                        <c:v>229</c:v>
                      </c:pt>
                      <c:pt idx="2">
                        <c:v>35</c:v>
                      </c:pt>
                      <c:pt idx="3">
                        <c:v>283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B73-46F0-9180-54D7736AD67B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категории'!$B$18</c15:sqref>
                        </c15:formulaRef>
                      </c:ext>
                    </c:extLst>
                    <c:strCache>
                      <c:ptCount val="1"/>
                      <c:pt idx="0">
                        <c:v>Дети-сироты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категории'!$C$18:$K$18</c15:sqref>
                        </c15:fullRef>
                        <c15:formulaRef>
                          <c15:sqref>('Льготные категории'!$D$18:$E$18,'Льготные категории'!$H$18:$I$18)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8577</c:v>
                      </c:pt>
                      <c:pt idx="1">
                        <c:v>8577</c:v>
                      </c:pt>
                      <c:pt idx="2">
                        <c:v>8769</c:v>
                      </c:pt>
                      <c:pt idx="3">
                        <c:v>8769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B73-46F0-9180-54D7736AD67B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категории'!$B$19</c15:sqref>
                        </c15:formulaRef>
                      </c:ext>
                    </c:extLst>
                    <c:strCache>
                      <c:ptCount val="1"/>
                      <c:pt idx="0">
                        <c:v>Труженики тыла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категории'!$C$19:$K$19</c15:sqref>
                        </c15:fullRef>
                        <c15:formulaRef>
                          <c15:sqref>('Льготные категории'!$D$19:$E$19,'Льготные категории'!$H$19:$I$19)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2141</c:v>
                      </c:pt>
                      <c:pt idx="1">
                        <c:v>2947</c:v>
                      </c:pt>
                      <c:pt idx="2">
                        <c:v>1764</c:v>
                      </c:pt>
                      <c:pt idx="3">
                        <c:v>2417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B73-46F0-9180-54D7736AD67B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категории'!$B$20</c15:sqref>
                        </c15:formulaRef>
                      </c:ext>
                    </c:extLst>
                    <c:strCache>
                      <c:ptCount val="1"/>
                      <c:pt idx="0">
                        <c:v>Участники ВОВ, не являющиеся инвалидами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категории'!$C$20:$K$20</c15:sqref>
                        </c15:fullRef>
                        <c15:formulaRef>
                          <c15:sqref>('Льготные категории'!$D$20:$E$20,'Льготные категории'!$H$20:$I$20)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118</c:v>
                      </c:pt>
                      <c:pt idx="1">
                        <c:v>155</c:v>
                      </c:pt>
                      <c:pt idx="2">
                        <c:v>99</c:v>
                      </c:pt>
                      <c:pt idx="3">
                        <c:v>131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B73-46F0-9180-54D7736AD67B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категории'!$B$21</c15:sqref>
                        </c15:formulaRef>
                      </c:ext>
                    </c:extLst>
                    <c:strCache>
                      <c:ptCount val="1"/>
                      <c:pt idx="0">
                        <c:v>Одиноко проживающие неработающие собственники жил. пом. достигшие возраста 70 и 80 лет; неработающие собственники жил. пом. достигшие возраста 70 и 80 лет, проживающие в составе семьи, состоящей только из совместно проживающих неработающих граждан пенсион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категории'!$C$21:$K$21</c15:sqref>
                        </c15:fullRef>
                        <c15:formulaRef>
                          <c15:sqref>('Льготные категории'!$D$21:$E$21,'Льготные категории'!$H$21:$I$21)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143880</c:v>
                      </c:pt>
                      <c:pt idx="1">
                        <c:v>143880</c:v>
                      </c:pt>
                      <c:pt idx="2">
                        <c:v>145559</c:v>
                      </c:pt>
                      <c:pt idx="3">
                        <c:v>145559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B73-46F0-9180-54D7736AD67B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категории'!$B$22</c15:sqref>
                        </c15:formulaRef>
                      </c:ext>
                    </c:extLst>
                    <c:strCache>
                      <c:ptCount val="1"/>
                      <c:pt idx="0">
                        <c:v>Прочие категории 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категории'!$C$22:$K$22</c15:sqref>
                        </c15:fullRef>
                        <c15:formulaRef>
                          <c15:sqref>('Льготные категории'!$D$22:$E$22,'Льготные категории'!$H$22:$I$22)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205229</c:v>
                      </c:pt>
                      <c:pt idx="1">
                        <c:v>207890</c:v>
                      </c:pt>
                      <c:pt idx="2">
                        <c:v>190134</c:v>
                      </c:pt>
                      <c:pt idx="3">
                        <c:v>192051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B73-46F0-9180-54D7736AD67B}"/>
                  </c:ext>
                </c:extLst>
              </c15:ser>
            </c15:filteredBarSeries>
          </c:ext>
        </c:extLst>
      </c:barChart>
      <c:catAx>
        <c:axId val="51621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214728"/>
        <c:crosses val="autoZero"/>
        <c:auto val="1"/>
        <c:lblAlgn val="ctr"/>
        <c:lblOffset val="100"/>
        <c:noMultiLvlLbl val="0"/>
      </c:catAx>
      <c:valAx>
        <c:axId val="51621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чел.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21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</a:t>
            </a:r>
            <a:r>
              <a:rPr lang="ru-RU" baseline="0"/>
              <a:t> численности владельцев и </a:t>
            </a:r>
            <a:r>
              <a:rPr lang="ru-RU" sz="1400" b="0" i="0" u="none" strike="noStrike" baseline="0">
                <a:effectLst/>
              </a:rPr>
              <a:t>численности </a:t>
            </a:r>
          </a:p>
          <a:p>
            <a:pPr>
              <a:defRPr/>
            </a:pPr>
            <a:r>
              <a:rPr lang="ru-RU" baseline="0"/>
              <a:t>получателей льгот</a:t>
            </a:r>
          </a:p>
          <a:p>
            <a:pPr>
              <a:defRPr/>
            </a:pPr>
            <a:r>
              <a:rPr lang="ru-RU" sz="1000" i="1"/>
              <a:t>Семьи, имеющие 10 и более детей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'Льготные категории'!$B$16</c:f>
              <c:strCache>
                <c:ptCount val="1"/>
                <c:pt idx="0">
                  <c:v>Семьи, имеющие 10 и более детей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'Льготные категории'!$C$3:$K$4</c15:sqref>
                  </c15:fullRef>
                </c:ext>
              </c:extLst>
              <c:f>'Льготные категории'!$D$3:$K$4</c:f>
              <c:multiLvlStrCache>
                <c:ptCount val="4"/>
                <c:lvl>
                  <c:pt idx="0">
                    <c:v>Численность
владельцев
(чел.)</c:v>
                  </c:pt>
                  <c:pt idx="1">
                    <c:v>Численность
получателей
(чел.)</c:v>
                  </c:pt>
                  <c:pt idx="2">
                    <c:v>Численность
владельцев
(чел.)</c:v>
                  </c:pt>
                  <c:pt idx="3">
                    <c:v>Численность
получателей
(чел.)</c:v>
                  </c:pt>
                </c:lvl>
                <c:lvl>
                  <c:pt idx="0">
                    <c:v>2020 год</c:v>
                  </c:pt>
                  <c:pt idx="2">
                    <c:v>9 месяцев 2021 года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'Льготные категории'!$C$16:$K$16</c15:sqref>
                  </c15:fullRef>
                </c:ext>
              </c:extLst>
              <c:f>('Льготные категории'!$D$16:$E$16,'Льготные категории'!$H$16:$I$16)</c:f>
              <c:numCache>
                <c:formatCode>#,##0</c:formatCode>
                <c:ptCount val="4"/>
                <c:pt idx="0">
                  <c:v>30</c:v>
                </c:pt>
                <c:pt idx="1">
                  <c:v>229</c:v>
                </c:pt>
                <c:pt idx="2">
                  <c:v>35</c:v>
                </c:pt>
                <c:pt idx="3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A1-4216-BE58-4E63608C77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16216040"/>
        <c:axId val="5162147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'Льготные категории'!$B$5</c15:sqref>
                        </c15:formulaRef>
                      </c:ext>
                    </c:extLst>
                    <c:strCache>
                      <c:ptCount val="1"/>
                      <c:pt idx="0">
                        <c:v>Федеральные льготники, которым предоставлены дополнительные льготы за счет бюджета города Москвы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'Льготные категории'!$C$5:$K$5</c15:sqref>
                        </c15:fullRef>
                        <c15:formulaRef>
                          <c15:sqref>('Льготные категории'!$D$5:$E$5,'Льготные категории'!$H$5:$I$5)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3A1-4216-BE58-4E63608C77D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категории'!$B$6</c15:sqref>
                        </c15:formulaRef>
                      </c:ext>
                    </c:extLst>
                    <c:strCache>
                      <c:ptCount val="1"/>
                      <c:pt idx="0">
                        <c:v>Инвалиды по общему заболеванию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категории'!$C$6:$K$6</c15:sqref>
                        </c15:fullRef>
                        <c15:formulaRef>
                          <c15:sqref>('Льготные категории'!$D$6:$E$6,'Льготные категории'!$H$6:$I$6)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882376</c:v>
                      </c:pt>
                      <c:pt idx="1">
                        <c:v>882376</c:v>
                      </c:pt>
                      <c:pt idx="2">
                        <c:v>846956</c:v>
                      </c:pt>
                      <c:pt idx="3">
                        <c:v>846956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3A1-4216-BE58-4E63608C77D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категории'!$B$7</c15:sqref>
                        </c15:formulaRef>
                      </c:ext>
                    </c:extLst>
                    <c:strCache>
                      <c:ptCount val="1"/>
                      <c:pt idx="0">
                        <c:v>Семьи, имеющие детей-инвалидов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категории'!$C$7:$K$7</c15:sqref>
                        </c15:fullRef>
                        <c15:formulaRef>
                          <c15:sqref>('Льготные категории'!$D$7:$E$7,'Льготные категории'!$H$7:$I$7)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32275</c:v>
                      </c:pt>
                      <c:pt idx="1">
                        <c:v>84603</c:v>
                      </c:pt>
                      <c:pt idx="2">
                        <c:v>33550</c:v>
                      </c:pt>
                      <c:pt idx="3">
                        <c:v>88166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3A1-4216-BE58-4E63608C77D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категории'!$B$8</c15:sqref>
                        </c15:formulaRef>
                      </c:ext>
                    </c:extLst>
                    <c:strCache>
                      <c:ptCount val="1"/>
                      <c:pt idx="0">
                        <c:v>Инвалиды ВОВ; инвалиды боевых действий и приравненные к ним лица; участники ВОВ; семьи участников , инвалидов, ветеранов ВОВ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категории'!$C$8:$K$8</c15:sqref>
                        </c15:fullRef>
                        <c15:formulaRef>
                          <c15:sqref>('Льготные категории'!$D$8:$E$8,'Льготные категории'!$H$8:$I$8)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8257</c:v>
                      </c:pt>
                      <c:pt idx="1">
                        <c:v>9653</c:v>
                      </c:pt>
                      <c:pt idx="2">
                        <c:v>6549</c:v>
                      </c:pt>
                      <c:pt idx="3">
                        <c:v>7830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3A1-4216-BE58-4E63608C77D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категории'!$B$9</c15:sqref>
                        </c15:formulaRef>
                      </c:ext>
                    </c:extLst>
                    <c:strCache>
                      <c:ptCount val="1"/>
                      <c:pt idx="0">
                        <c:v>Лица (семьи), пострадавшие в результате радиационного воздействия (Чернобыльская АЭС, ПО Маяк, полигон «Семипалатинск»); семьи, потерявшие кормильца из числа вышеуказанных лиц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категории'!$C$9:$K$9</c15:sqref>
                        </c15:fullRef>
                        <c15:formulaRef>
                          <c15:sqref>('Льготные категории'!$D$9:$E$9,'Льготные категории'!$H$9:$I$9)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14126</c:v>
                      </c:pt>
                      <c:pt idx="1">
                        <c:v>27506</c:v>
                      </c:pt>
                      <c:pt idx="2">
                        <c:v>13766</c:v>
                      </c:pt>
                      <c:pt idx="3">
                        <c:v>27290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3A1-4216-BE58-4E63608C77D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категории'!$B$10</c15:sqref>
                        </c15:formulaRef>
                      </c:ext>
                    </c:extLst>
                    <c:strCache>
                      <c:ptCount val="1"/>
                      <c:pt idx="0">
                        <c:v>Московские льготники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категории'!$C$10:$K$10</c15:sqref>
                        </c15:fullRef>
                        <c15:formulaRef>
                          <c15:sqref>('Льготные категории'!$D$10:$E$10,'Льготные категории'!$H$10:$I$10)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3A1-4216-BE58-4E63608C77D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категории'!$B$11</c15:sqref>
                        </c15:formulaRef>
                      </c:ext>
                    </c:extLst>
                    <c:strCache>
                      <c:ptCount val="1"/>
                      <c:pt idx="0">
                        <c:v>Ветераны труда и приравненные к ним лица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категории'!$C$11:$K$11</c15:sqref>
                        </c15:fullRef>
                        <c15:formulaRef>
                          <c15:sqref>('Льготные категории'!$D$11:$E$11,'Льготные категории'!$H$11:$I$11)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1080716</c:v>
                      </c:pt>
                      <c:pt idx="1">
                        <c:v>1616248</c:v>
                      </c:pt>
                      <c:pt idx="2">
                        <c:v>1045304</c:v>
                      </c:pt>
                      <c:pt idx="3">
                        <c:v>1562615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3A1-4216-BE58-4E63608C77D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категории'!$B$12</c15:sqref>
                        </c15:formulaRef>
                      </c:ext>
                    </c:extLst>
                    <c:strCache>
                      <c:ptCount val="1"/>
                      <c:pt idx="0">
                        <c:v>Реабилитированные; лица, подвергшиеся репрессиям; члены семей реабилитированных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категории'!$C$12:$K$12</c15:sqref>
                        </c15:fullRef>
                        <c15:formulaRef>
                          <c15:sqref>('Льготные категории'!$D$12:$E$12,'Льготные категории'!$H$12:$I$12)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12064</c:v>
                      </c:pt>
                      <c:pt idx="1">
                        <c:v>21423</c:v>
                      </c:pt>
                      <c:pt idx="2">
                        <c:v>11341</c:v>
                      </c:pt>
                      <c:pt idx="3">
                        <c:v>20126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3A1-4216-BE58-4E63608C77D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категории'!$B$13</c15:sqref>
                        </c15:formulaRef>
                      </c:ext>
                    </c:extLst>
                    <c:strCache>
                      <c:ptCount val="1"/>
                      <c:pt idx="0">
                        <c:v>Лица, награжденные медалью «За оборону Москвы»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категории'!$C$13:$K$13</c15:sqref>
                        </c15:fullRef>
                        <c15:formulaRef>
                          <c15:sqref>('Льготные категории'!$D$13:$E$13,'Льготные категории'!$H$13:$I$13)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159</c:v>
                      </c:pt>
                      <c:pt idx="1">
                        <c:v>224</c:v>
                      </c:pt>
                      <c:pt idx="2">
                        <c:v>110</c:v>
                      </c:pt>
                      <c:pt idx="3">
                        <c:v>152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3A1-4216-BE58-4E63608C77D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категории'!$B$14</c15:sqref>
                        </c15:formulaRef>
                      </c:ext>
                    </c:extLst>
                    <c:strCache>
                      <c:ptCount val="1"/>
                      <c:pt idx="0">
                        <c:v>Доноры СССР и России; 
доноры г. Москвы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категории'!$C$14:$K$14</c15:sqref>
                        </c15:fullRef>
                        <c15:formulaRef>
                          <c15:sqref>('Льготные категории'!$D$14:$E$14,'Льготные категории'!$H$14:$I$14)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14847</c:v>
                      </c:pt>
                      <c:pt idx="1">
                        <c:v>14847</c:v>
                      </c:pt>
                      <c:pt idx="2">
                        <c:v>14817</c:v>
                      </c:pt>
                      <c:pt idx="3">
                        <c:v>14817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3A1-4216-BE58-4E63608C77D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категории'!$B$15</c15:sqref>
                        </c15:formulaRef>
                      </c:ext>
                    </c:extLst>
                    <c:strCache>
                      <c:ptCount val="1"/>
                      <c:pt idx="0">
                        <c:v>Лица, проживающие в г. Москве и непрерывно трудившиеся на предприятиях г. Москвы в период с 22.07.1941 по 25.01.1942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категории'!$C$15:$K$15</c15:sqref>
                        </c15:fullRef>
                        <c15:formulaRef>
                          <c15:sqref>('Льготные категории'!$D$15:$E$15,'Льготные категории'!$H$15:$I$15)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64</c:v>
                      </c:pt>
                      <c:pt idx="1">
                        <c:v>64</c:v>
                      </c:pt>
                      <c:pt idx="2">
                        <c:v>44</c:v>
                      </c:pt>
                      <c:pt idx="3">
                        <c:v>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3A1-4216-BE58-4E63608C77D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категории'!$B$17</c15:sqref>
                        </c15:formulaRef>
                      </c:ext>
                    </c:extLst>
                    <c:strCache>
                      <c:ptCount val="1"/>
                      <c:pt idx="0">
                        <c:v>Многодетные семьи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категории'!$C$17:$K$17</c15:sqref>
                        </c15:fullRef>
                        <c15:formulaRef>
                          <c15:sqref>('Льготные категории'!$D$17:$E$17,'Льготные категории'!$H$17:$I$17)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137093</c:v>
                      </c:pt>
                      <c:pt idx="1">
                        <c:v>519001</c:v>
                      </c:pt>
                      <c:pt idx="2">
                        <c:v>142220</c:v>
                      </c:pt>
                      <c:pt idx="3">
                        <c:v>537899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3A1-4216-BE58-4E63608C77D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категории'!$B$18</c15:sqref>
                        </c15:formulaRef>
                      </c:ext>
                    </c:extLst>
                    <c:strCache>
                      <c:ptCount val="1"/>
                      <c:pt idx="0">
                        <c:v>Дети-сироты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категории'!$C$18:$K$18</c15:sqref>
                        </c15:fullRef>
                        <c15:formulaRef>
                          <c15:sqref>('Льготные категории'!$D$18:$E$18,'Льготные категории'!$H$18:$I$18)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8577</c:v>
                      </c:pt>
                      <c:pt idx="1">
                        <c:v>8577</c:v>
                      </c:pt>
                      <c:pt idx="2">
                        <c:v>8769</c:v>
                      </c:pt>
                      <c:pt idx="3">
                        <c:v>8769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3A1-4216-BE58-4E63608C77D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категории'!$B$19</c15:sqref>
                        </c15:formulaRef>
                      </c:ext>
                    </c:extLst>
                    <c:strCache>
                      <c:ptCount val="1"/>
                      <c:pt idx="0">
                        <c:v>Труженики тыла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категории'!$C$19:$K$19</c15:sqref>
                        </c15:fullRef>
                        <c15:formulaRef>
                          <c15:sqref>('Льготные категории'!$D$19:$E$19,'Льготные категории'!$H$19:$I$19)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2141</c:v>
                      </c:pt>
                      <c:pt idx="1">
                        <c:v>2947</c:v>
                      </c:pt>
                      <c:pt idx="2">
                        <c:v>1764</c:v>
                      </c:pt>
                      <c:pt idx="3">
                        <c:v>2417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3A1-4216-BE58-4E63608C77D1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категории'!$B$20</c15:sqref>
                        </c15:formulaRef>
                      </c:ext>
                    </c:extLst>
                    <c:strCache>
                      <c:ptCount val="1"/>
                      <c:pt idx="0">
                        <c:v>Участники ВОВ, не являющиеся инвалидами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категории'!$C$20:$K$20</c15:sqref>
                        </c15:fullRef>
                        <c15:formulaRef>
                          <c15:sqref>('Льготные категории'!$D$20:$E$20,'Льготные категории'!$H$20:$I$20)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118</c:v>
                      </c:pt>
                      <c:pt idx="1">
                        <c:v>155</c:v>
                      </c:pt>
                      <c:pt idx="2">
                        <c:v>99</c:v>
                      </c:pt>
                      <c:pt idx="3">
                        <c:v>131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3A1-4216-BE58-4E63608C77D1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категории'!$B$21</c15:sqref>
                        </c15:formulaRef>
                      </c:ext>
                    </c:extLst>
                    <c:strCache>
                      <c:ptCount val="1"/>
                      <c:pt idx="0">
                        <c:v>Одиноко проживающие неработающие собственники жил. пом. достигшие возраста 70 и 80 лет; неработающие собственники жил. пом. достигшие возраста 70 и 80 лет, проживающие в составе семьи, состоящей только из совместно проживающих неработающих граждан пенсион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категории'!$C$21:$K$21</c15:sqref>
                        </c15:fullRef>
                        <c15:formulaRef>
                          <c15:sqref>('Льготные категории'!$D$21:$E$21,'Льготные категории'!$H$21:$I$21)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143880</c:v>
                      </c:pt>
                      <c:pt idx="1">
                        <c:v>143880</c:v>
                      </c:pt>
                      <c:pt idx="2">
                        <c:v>145559</c:v>
                      </c:pt>
                      <c:pt idx="3">
                        <c:v>145559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3A1-4216-BE58-4E63608C77D1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'Льготные категории'!$B$22</c15:sqref>
                        </c15:formulaRef>
                      </c:ext>
                    </c:extLst>
                    <c:strCache>
                      <c:ptCount val="1"/>
                      <c:pt idx="0">
                        <c:v>Прочие категории 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категории'!$C$3:$K$4</c15:sqref>
                        </c15:fullRef>
                        <c15:formulaRef>
                          <c15:sqref>'Льготные категории'!$D$3:$K$4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Численность
владельцев
(чел.)</c:v>
                        </c:pt>
                        <c:pt idx="1">
                          <c:v>Численность
получателей
(чел.)</c:v>
                        </c:pt>
                        <c:pt idx="2">
                          <c:v>Численность
владельцев
(чел.)</c:v>
                        </c:pt>
                        <c:pt idx="3">
                          <c:v>Численность
получателей
(чел.)</c:v>
                        </c:pt>
                      </c:lvl>
                      <c:lvl>
                        <c:pt idx="0">
                          <c:v>2020 год</c:v>
                        </c:pt>
                        <c:pt idx="2">
                          <c:v>9 месяцев 2021 года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'Льготные категории'!$C$22:$K$22</c15:sqref>
                        </c15:fullRef>
                        <c15:formulaRef>
                          <c15:sqref>('Льготные категории'!$D$22:$E$22,'Льготные категории'!$H$22:$I$22)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205229</c:v>
                      </c:pt>
                      <c:pt idx="1">
                        <c:v>207890</c:v>
                      </c:pt>
                      <c:pt idx="2">
                        <c:v>190134</c:v>
                      </c:pt>
                      <c:pt idx="3">
                        <c:v>192051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3A1-4216-BE58-4E63608C77D1}"/>
                  </c:ext>
                </c:extLst>
              </c15:ser>
            </c15:filteredBarSeries>
          </c:ext>
        </c:extLst>
      </c:barChart>
      <c:catAx>
        <c:axId val="51621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214728"/>
        <c:crosses val="autoZero"/>
        <c:auto val="1"/>
        <c:lblAlgn val="ctr"/>
        <c:lblOffset val="100"/>
        <c:noMultiLvlLbl val="0"/>
      </c:catAx>
      <c:valAx>
        <c:axId val="51621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чел.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21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647699</xdr:colOff>
      <xdr:row>2</xdr:row>
      <xdr:rowOff>0</xdr:rowOff>
    </xdr:from>
    <xdr:to>
      <xdr:col>10</xdr:col>
      <xdr:colOff>638174</xdr:colOff>
      <xdr:row>24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6ACC960-EC7A-43CE-A35F-E6774E8EB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647699</xdr:colOff>
      <xdr:row>30</xdr:row>
      <xdr:rowOff>142875</xdr:rowOff>
    </xdr:from>
    <xdr:to>
      <xdr:col>10</xdr:col>
      <xdr:colOff>638174</xdr:colOff>
      <xdr:row>53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FBC9281-4476-4C34-BB06-F15D47F29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10</xdr:col>
      <xdr:colOff>638175</xdr:colOff>
      <xdr:row>81</xdr:row>
      <xdr:rowOff>152400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8DFD485-7A70-426F-97DF-B4FCCA821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82</xdr:row>
      <xdr:rowOff>71438</xdr:rowOff>
    </xdr:from>
    <xdr:to>
      <xdr:col>11</xdr:col>
      <xdr:colOff>9525</xdr:colOff>
      <xdr:row>105</xdr:row>
      <xdr:rowOff>42863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3A50C96-03CE-4BD0-8EC3-57F0BCDB2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28574</xdr:colOff>
      <xdr:row>105</xdr:row>
      <xdr:rowOff>100012</xdr:rowOff>
    </xdr:from>
    <xdr:to>
      <xdr:col>11</xdr:col>
      <xdr:colOff>23812</xdr:colOff>
      <xdr:row>128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5151CDD-E1E7-4703-B886-EBBD72203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87307-7D11-4E3C-959E-27303A365803}">
  <dimension ref="A1"/>
  <sheetViews>
    <sheetView tabSelected="1" workbookViewId="0"/>
  </sheetViews>
  <sheetFormatPr defaultRowHeight="14.25" x14ac:dyDescent="0.45"/>
  <cols>
    <col min="1" max="1" width="122.46484375" customWidth="1"/>
  </cols>
  <sheetData>
    <row r="1" spans="1:1" ht="183.75" customHeight="1" x14ac:dyDescent="0.45">
      <c r="A1" s="42" t="s">
        <v>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2"/>
  <sheetViews>
    <sheetView zoomScale="80" zoomScaleNormal="80" workbookViewId="0">
      <selection activeCell="I7" sqref="I7"/>
    </sheetView>
  </sheetViews>
  <sheetFormatPr defaultColWidth="8.86328125" defaultRowHeight="15.4" x14ac:dyDescent="0.45"/>
  <cols>
    <col min="1" max="1" width="1.265625" style="1" customWidth="1"/>
    <col min="2" max="2" width="49.265625" style="1" customWidth="1"/>
    <col min="3" max="3" width="25.1328125" style="1" customWidth="1"/>
    <col min="4" max="5" width="15.73046875" style="1" customWidth="1"/>
    <col min="6" max="7" width="18" style="1" customWidth="1"/>
    <col min="8" max="9" width="15.73046875" style="1" customWidth="1"/>
    <col min="10" max="10" width="17.86328125" style="1" customWidth="1"/>
    <col min="11" max="11" width="19.265625" style="1" customWidth="1"/>
    <col min="12" max="12" width="7.3984375" style="1" customWidth="1"/>
    <col min="13" max="13" width="7.73046875" style="1" customWidth="1"/>
    <col min="14" max="14" width="15.265625" style="1" customWidth="1"/>
    <col min="15" max="16384" width="8.86328125" style="1"/>
  </cols>
  <sheetData>
    <row r="1" spans="2:14" ht="19.5" customHeight="1" x14ac:dyDescent="0.45"/>
    <row r="2" spans="2:14" ht="35.25" customHeight="1" x14ac:dyDescent="0.45">
      <c r="B2" s="27" t="s">
        <v>34</v>
      </c>
      <c r="C2" s="27"/>
      <c r="D2" s="27"/>
      <c r="E2" s="27"/>
      <c r="F2" s="27"/>
      <c r="G2" s="27"/>
      <c r="H2" s="27"/>
      <c r="I2" s="27"/>
      <c r="J2" s="27"/>
      <c r="K2" s="27"/>
    </row>
    <row r="3" spans="2:14" ht="27" customHeight="1" x14ac:dyDescent="0.45">
      <c r="B3" s="31" t="s">
        <v>29</v>
      </c>
      <c r="C3" s="31" t="s">
        <v>18</v>
      </c>
      <c r="D3" s="30" t="s">
        <v>12</v>
      </c>
      <c r="E3" s="30"/>
      <c r="F3" s="30"/>
      <c r="G3" s="30"/>
      <c r="H3" s="30" t="s">
        <v>30</v>
      </c>
      <c r="I3" s="30"/>
      <c r="J3" s="30"/>
      <c r="K3" s="30"/>
    </row>
    <row r="4" spans="2:14" ht="66" customHeight="1" x14ac:dyDescent="0.45">
      <c r="B4" s="31"/>
      <c r="C4" s="31"/>
      <c r="D4" s="7" t="s">
        <v>31</v>
      </c>
      <c r="E4" s="7" t="s">
        <v>33</v>
      </c>
      <c r="F4" s="7" t="s">
        <v>32</v>
      </c>
      <c r="G4" s="7" t="s">
        <v>35</v>
      </c>
      <c r="H4" s="7" t="s">
        <v>31</v>
      </c>
      <c r="I4" s="7" t="s">
        <v>33</v>
      </c>
      <c r="J4" s="7" t="s">
        <v>32</v>
      </c>
      <c r="K4" s="7" t="s">
        <v>35</v>
      </c>
    </row>
    <row r="5" spans="2:14" ht="30" customHeight="1" x14ac:dyDescent="0.45">
      <c r="B5" s="28" t="s">
        <v>17</v>
      </c>
      <c r="C5" s="28"/>
      <c r="D5" s="28"/>
      <c r="E5" s="28"/>
      <c r="F5" s="28"/>
      <c r="G5" s="28"/>
      <c r="H5" s="28"/>
      <c r="I5" s="28"/>
      <c r="J5" s="28"/>
      <c r="K5" s="28"/>
    </row>
    <row r="6" spans="2:14" ht="39.950000000000003" customHeight="1" x14ac:dyDescent="0.45">
      <c r="B6" s="2" t="s">
        <v>14</v>
      </c>
      <c r="C6" s="2" t="s">
        <v>19</v>
      </c>
      <c r="D6" s="3">
        <v>882376</v>
      </c>
      <c r="E6" s="3">
        <v>882376</v>
      </c>
      <c r="F6" s="4">
        <f>1094356.44899/1000</f>
        <v>1094.35644899</v>
      </c>
      <c r="G6" s="4">
        <f>F6/E6/12*1000000</f>
        <v>103.35318588579773</v>
      </c>
      <c r="H6" s="3">
        <v>846956</v>
      </c>
      <c r="I6" s="3">
        <v>846956</v>
      </c>
      <c r="J6" s="4">
        <f>1084765814.05/1000000</f>
        <v>1084.76581405</v>
      </c>
      <c r="K6" s="4">
        <f>J6/I6/9*1000000</f>
        <v>142.3090867700854</v>
      </c>
    </row>
    <row r="7" spans="2:14" ht="39.950000000000003" customHeight="1" x14ac:dyDescent="0.45">
      <c r="B7" s="2" t="s">
        <v>13</v>
      </c>
      <c r="C7" s="2" t="s">
        <v>20</v>
      </c>
      <c r="D7" s="3">
        <v>32275</v>
      </c>
      <c r="E7" s="3">
        <v>84603</v>
      </c>
      <c r="F7" s="4">
        <f>44110.51123/1000</f>
        <v>44.110511229999993</v>
      </c>
      <c r="G7" s="4">
        <f t="shared" ref="G7:G9" si="0">F7/E7/12*1000000</f>
        <v>43.448529435520406</v>
      </c>
      <c r="H7" s="3">
        <v>33550</v>
      </c>
      <c r="I7" s="3">
        <v>88166</v>
      </c>
      <c r="J7" s="4">
        <f>40431355.51/1000000</f>
        <v>40.431355509999996</v>
      </c>
      <c r="K7" s="4">
        <f t="shared" ref="K7:K9" si="1">J7/I7/9*1000000</f>
        <v>50.953574330744779</v>
      </c>
    </row>
    <row r="8" spans="2:14" ht="80.099999999999994" customHeight="1" x14ac:dyDescent="0.45">
      <c r="B8" s="2" t="s">
        <v>10</v>
      </c>
      <c r="C8" s="2" t="s">
        <v>36</v>
      </c>
      <c r="D8" s="5">
        <v>8257</v>
      </c>
      <c r="E8" s="5">
        <v>9653</v>
      </c>
      <c r="F8" s="6">
        <f>178903.32983/1000</f>
        <v>178.90332982999999</v>
      </c>
      <c r="G8" s="4">
        <f t="shared" si="0"/>
        <v>1544.4536226216376</v>
      </c>
      <c r="H8" s="5">
        <v>6549</v>
      </c>
      <c r="I8" s="5">
        <v>7830</v>
      </c>
      <c r="J8" s="6">
        <f>95213.71/1000</f>
        <v>95.213710000000006</v>
      </c>
      <c r="K8" s="4">
        <f t="shared" si="1"/>
        <v>1351.1240244075493</v>
      </c>
    </row>
    <row r="9" spans="2:14" ht="80.099999999999994" customHeight="1" x14ac:dyDescent="0.45">
      <c r="B9" s="2" t="s">
        <v>11</v>
      </c>
      <c r="C9" s="2" t="s">
        <v>22</v>
      </c>
      <c r="D9" s="5">
        <v>14126</v>
      </c>
      <c r="E9" s="5">
        <v>27506</v>
      </c>
      <c r="F9" s="6">
        <f>109562.02492/1000</f>
        <v>109.56202492</v>
      </c>
      <c r="G9" s="4">
        <f t="shared" si="0"/>
        <v>331.93371421992777</v>
      </c>
      <c r="H9" s="5">
        <v>13766</v>
      </c>
      <c r="I9" s="5">
        <v>27290</v>
      </c>
      <c r="J9" s="6">
        <f>80394.69/1000</f>
        <v>80.394689999999997</v>
      </c>
      <c r="K9" s="4">
        <f t="shared" si="1"/>
        <v>327.32661536582384</v>
      </c>
    </row>
    <row r="10" spans="2:14" ht="30" customHeight="1" x14ac:dyDescent="0.45">
      <c r="B10" s="29" t="s">
        <v>16</v>
      </c>
      <c r="C10" s="29"/>
      <c r="D10" s="29"/>
      <c r="E10" s="29"/>
      <c r="F10" s="29"/>
      <c r="G10" s="29"/>
      <c r="H10" s="29"/>
      <c r="I10" s="29"/>
      <c r="J10" s="29"/>
      <c r="K10" s="29"/>
    </row>
    <row r="11" spans="2:14" ht="39.950000000000003" customHeight="1" x14ac:dyDescent="0.45">
      <c r="B11" s="8" t="s">
        <v>0</v>
      </c>
      <c r="C11" s="8" t="s">
        <v>23</v>
      </c>
      <c r="D11" s="9">
        <v>1080716</v>
      </c>
      <c r="E11" s="9">
        <v>1616248</v>
      </c>
      <c r="F11" s="10">
        <f>16254785.85432/1000</f>
        <v>16254.78585432</v>
      </c>
      <c r="G11" s="10">
        <f>F11/E11/12*1000000</f>
        <v>838.09259956392839</v>
      </c>
      <c r="H11" s="9">
        <v>1045304</v>
      </c>
      <c r="I11" s="9">
        <v>1562615</v>
      </c>
      <c r="J11" s="10">
        <f>11602421.23/1000</f>
        <v>11602.42123</v>
      </c>
      <c r="K11" s="10">
        <f>J11/I11/9*1000000</f>
        <v>825.00034521903626</v>
      </c>
    </row>
    <row r="12" spans="2:14" ht="39.950000000000003" customHeight="1" x14ac:dyDescent="0.45">
      <c r="B12" s="8" t="s">
        <v>1</v>
      </c>
      <c r="C12" s="8" t="s">
        <v>21</v>
      </c>
      <c r="D12" s="9">
        <v>12064</v>
      </c>
      <c r="E12" s="9">
        <v>21423</v>
      </c>
      <c r="F12" s="10">
        <f>216721.88345/1000</f>
        <v>216.72188345000001</v>
      </c>
      <c r="G12" s="10">
        <f t="shared" ref="G12:G22" si="2">F12/E12/12*1000000</f>
        <v>843.02651142074717</v>
      </c>
      <c r="H12" s="9">
        <v>11341</v>
      </c>
      <c r="I12" s="9">
        <v>20126</v>
      </c>
      <c r="J12" s="10">
        <f>141665.1/1000</f>
        <v>141.6651</v>
      </c>
      <c r="K12" s="10">
        <f t="shared" ref="K12:K22" si="3">J12/I12/9*1000000</f>
        <v>782.10109642585053</v>
      </c>
    </row>
    <row r="13" spans="2:14" ht="39.950000000000003" customHeight="1" x14ac:dyDescent="0.45">
      <c r="B13" s="8" t="s">
        <v>2</v>
      </c>
      <c r="C13" s="8" t="s">
        <v>21</v>
      </c>
      <c r="D13" s="9">
        <v>159</v>
      </c>
      <c r="E13" s="9">
        <v>224</v>
      </c>
      <c r="F13" s="10">
        <f>2027.96755/1000</f>
        <v>2.0279675500000001</v>
      </c>
      <c r="G13" s="10">
        <f>F13/E13/12*1000000</f>
        <v>754.45221354166665</v>
      </c>
      <c r="H13" s="9">
        <v>110</v>
      </c>
      <c r="I13" s="9">
        <v>152</v>
      </c>
      <c r="J13" s="11">
        <f>982.09/1000</f>
        <v>0.98209000000000002</v>
      </c>
      <c r="K13" s="10">
        <f t="shared" si="3"/>
        <v>717.90204678362579</v>
      </c>
    </row>
    <row r="14" spans="2:14" ht="39.950000000000003" customHeight="1" x14ac:dyDescent="0.45">
      <c r="B14" s="8" t="s">
        <v>25</v>
      </c>
      <c r="C14" s="8" t="s">
        <v>24</v>
      </c>
      <c r="D14" s="9">
        <f>14146+701</f>
        <v>14847</v>
      </c>
      <c r="E14" s="9">
        <v>14847</v>
      </c>
      <c r="F14" s="10">
        <f>154390.27713/1000</f>
        <v>154.39027713000002</v>
      </c>
      <c r="G14" s="10">
        <f t="shared" si="2"/>
        <v>866.56270138748584</v>
      </c>
      <c r="H14" s="9">
        <v>14817</v>
      </c>
      <c r="I14" s="9">
        <v>14817</v>
      </c>
      <c r="J14" s="10">
        <f>107307.61/1000</f>
        <v>107.30761</v>
      </c>
      <c r="K14" s="10">
        <f t="shared" si="3"/>
        <v>804.6883834634391</v>
      </c>
    </row>
    <row r="15" spans="2:14" ht="50.1" customHeight="1" x14ac:dyDescent="0.45">
      <c r="B15" s="8" t="s">
        <v>3</v>
      </c>
      <c r="C15" s="8" t="s">
        <v>36</v>
      </c>
      <c r="D15" s="9">
        <v>64</v>
      </c>
      <c r="E15" s="9">
        <v>64</v>
      </c>
      <c r="F15" s="10">
        <f>618.86553/1000</f>
        <v>0.61886553</v>
      </c>
      <c r="G15" s="10">
        <f t="shared" si="2"/>
        <v>805.81449218750004</v>
      </c>
      <c r="H15" s="9">
        <v>44</v>
      </c>
      <c r="I15" s="9">
        <v>44</v>
      </c>
      <c r="J15" s="10">
        <f>312.05/1000</f>
        <v>0.31204999999999999</v>
      </c>
      <c r="K15" s="10">
        <f t="shared" si="3"/>
        <v>788.00505050505046</v>
      </c>
    </row>
    <row r="16" spans="2:14" ht="39.950000000000003" customHeight="1" x14ac:dyDescent="0.45">
      <c r="B16" s="8" t="s">
        <v>4</v>
      </c>
      <c r="C16" s="8" t="s">
        <v>21</v>
      </c>
      <c r="D16" s="9">
        <v>30</v>
      </c>
      <c r="E16" s="9">
        <v>229</v>
      </c>
      <c r="F16" s="10">
        <f>1301.53638/1000</f>
        <v>1.3015363799999999</v>
      </c>
      <c r="G16" s="10">
        <f t="shared" si="2"/>
        <v>473.63041484716149</v>
      </c>
      <c r="H16" s="9">
        <v>35</v>
      </c>
      <c r="I16" s="9">
        <v>283</v>
      </c>
      <c r="J16" s="11">
        <f>883.67/1000</f>
        <v>0.88366999999999996</v>
      </c>
      <c r="K16" s="10">
        <f t="shared" si="3"/>
        <v>346.94542599136241</v>
      </c>
      <c r="N16" s="21"/>
    </row>
    <row r="17" spans="2:11" ht="39.950000000000003" customHeight="1" x14ac:dyDescent="0.45">
      <c r="B17" s="8" t="s">
        <v>5</v>
      </c>
      <c r="C17" s="8" t="s">
        <v>26</v>
      </c>
      <c r="D17" s="9">
        <v>137093</v>
      </c>
      <c r="E17" s="9">
        <v>519001</v>
      </c>
      <c r="F17" s="10">
        <f>2078756.23293/1000</f>
        <v>2078.7562329299999</v>
      </c>
      <c r="G17" s="10">
        <f t="shared" si="2"/>
        <v>333.77524528372777</v>
      </c>
      <c r="H17" s="9">
        <v>142220</v>
      </c>
      <c r="I17" s="9">
        <v>537899</v>
      </c>
      <c r="J17" s="10">
        <f>1580626.85/1000</f>
        <v>1580.6268500000001</v>
      </c>
      <c r="K17" s="10">
        <f t="shared" si="3"/>
        <v>326.50219754183513</v>
      </c>
    </row>
    <row r="18" spans="2:11" ht="33" customHeight="1" x14ac:dyDescent="0.45">
      <c r="B18" s="8" t="s">
        <v>6</v>
      </c>
      <c r="C18" s="8" t="s">
        <v>27</v>
      </c>
      <c r="D18" s="9">
        <v>8577</v>
      </c>
      <c r="E18" s="9">
        <v>8577</v>
      </c>
      <c r="F18" s="10">
        <f>353871.17552/1000</f>
        <v>353.87117552000001</v>
      </c>
      <c r="G18" s="10">
        <f t="shared" si="2"/>
        <v>3438.1793898410479</v>
      </c>
      <c r="H18" s="9">
        <v>8769</v>
      </c>
      <c r="I18" s="9">
        <v>8769</v>
      </c>
      <c r="J18" s="10">
        <f>236949.88/1000</f>
        <v>236.94988000000001</v>
      </c>
      <c r="K18" s="10">
        <f t="shared" si="3"/>
        <v>3002.3679375578108</v>
      </c>
    </row>
    <row r="19" spans="2:11" ht="39.950000000000003" customHeight="1" x14ac:dyDescent="0.45">
      <c r="B19" s="8" t="s">
        <v>7</v>
      </c>
      <c r="C19" s="8" t="s">
        <v>23</v>
      </c>
      <c r="D19" s="9">
        <v>2141</v>
      </c>
      <c r="E19" s="9">
        <v>2947</v>
      </c>
      <c r="F19" s="10">
        <f>19925.06532/1000</f>
        <v>19.925065320000002</v>
      </c>
      <c r="G19" s="10">
        <f t="shared" si="2"/>
        <v>563.42793009840523</v>
      </c>
      <c r="H19" s="9">
        <v>1764</v>
      </c>
      <c r="I19" s="9">
        <v>2417</v>
      </c>
      <c r="J19" s="10">
        <f>12194.63/1000</f>
        <v>12.19463</v>
      </c>
      <c r="K19" s="10">
        <f t="shared" si="3"/>
        <v>560.59532018572156</v>
      </c>
    </row>
    <row r="20" spans="2:11" ht="39.950000000000003" customHeight="1" x14ac:dyDescent="0.45">
      <c r="B20" s="8" t="s">
        <v>8</v>
      </c>
      <c r="C20" s="8" t="s">
        <v>23</v>
      </c>
      <c r="D20" s="9">
        <v>118</v>
      </c>
      <c r="E20" s="9">
        <v>155</v>
      </c>
      <c r="F20" s="10">
        <f>1286.39521/1000</f>
        <v>1.28639521</v>
      </c>
      <c r="G20" s="10">
        <f t="shared" si="2"/>
        <v>691.61032795698929</v>
      </c>
      <c r="H20" s="9">
        <v>99</v>
      </c>
      <c r="I20" s="9">
        <v>131</v>
      </c>
      <c r="J20" s="10">
        <f>725.05/1000</f>
        <v>0.72504999999999997</v>
      </c>
      <c r="K20" s="10">
        <f t="shared" si="3"/>
        <v>614.97031382527564</v>
      </c>
    </row>
    <row r="21" spans="2:11" ht="107.65" x14ac:dyDescent="0.45">
      <c r="B21" s="8" t="s">
        <v>9</v>
      </c>
      <c r="C21" s="8" t="s">
        <v>28</v>
      </c>
      <c r="D21" s="9">
        <v>143880</v>
      </c>
      <c r="E21" s="9">
        <v>143880</v>
      </c>
      <c r="F21" s="10">
        <f>628145.27959/1000</f>
        <v>628.14527959000009</v>
      </c>
      <c r="G21" s="10">
        <f t="shared" si="2"/>
        <v>363.81317741057364</v>
      </c>
      <c r="H21" s="9">
        <v>145559</v>
      </c>
      <c r="I21" s="9">
        <v>145559</v>
      </c>
      <c r="J21" s="10">
        <f>661298.15/1000</f>
        <v>661.29815000000008</v>
      </c>
      <c r="K21" s="10">
        <f t="shared" si="3"/>
        <v>504.79580254207724</v>
      </c>
    </row>
    <row r="22" spans="2:11" ht="39.950000000000003" customHeight="1" x14ac:dyDescent="0.45">
      <c r="B22" s="8" t="s">
        <v>15</v>
      </c>
      <c r="C22" s="8"/>
      <c r="D22" s="9">
        <v>205229</v>
      </c>
      <c r="E22" s="9">
        <v>207890</v>
      </c>
      <c r="F22" s="10">
        <f>408592.39188/1000</f>
        <v>408.59239188000004</v>
      </c>
      <c r="G22" s="10">
        <f t="shared" si="2"/>
        <v>163.78549227957092</v>
      </c>
      <c r="H22" s="9">
        <v>190134</v>
      </c>
      <c r="I22" s="9">
        <v>192051</v>
      </c>
      <c r="J22" s="10">
        <f>280087868.64/1000000</f>
        <v>280.08786864000001</v>
      </c>
      <c r="K22" s="10">
        <f t="shared" si="3"/>
        <v>162.04484378281464</v>
      </c>
    </row>
  </sheetData>
  <mergeCells count="7">
    <mergeCell ref="B2:K2"/>
    <mergeCell ref="B5:K5"/>
    <mergeCell ref="B10:K10"/>
    <mergeCell ref="H3:K3"/>
    <mergeCell ref="B3:B4"/>
    <mergeCell ref="C3:C4"/>
    <mergeCell ref="D3:G3"/>
  </mergeCells>
  <printOptions horizontalCentered="1"/>
  <pageMargins left="0.11811023622047245" right="0.11811023622047245" top="0.15748031496062992" bottom="0.15748031496062992" header="0" footer="0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2"/>
  <sheetViews>
    <sheetView zoomScale="70" zoomScaleNormal="70" workbookViewId="0">
      <selection activeCell="E41" sqref="E41"/>
    </sheetView>
  </sheetViews>
  <sheetFormatPr defaultRowHeight="15.4" x14ac:dyDescent="0.45"/>
  <cols>
    <col min="1" max="1" width="49.265625" style="1" customWidth="1"/>
    <col min="2" max="3" width="15.73046875" style="1" customWidth="1"/>
    <col min="4" max="5" width="18" style="1" customWidth="1"/>
    <col min="6" max="16384" width="9.06640625" style="1"/>
  </cols>
  <sheetData>
    <row r="1" spans="1:5" ht="45.4" customHeight="1" x14ac:dyDescent="0.45">
      <c r="A1" s="36"/>
      <c r="B1" s="36"/>
      <c r="C1" s="36"/>
      <c r="D1" s="36"/>
      <c r="E1" s="36"/>
    </row>
    <row r="2" spans="1:5" ht="17.25" customHeight="1" x14ac:dyDescent="0.45">
      <c r="A2" s="31" t="s">
        <v>29</v>
      </c>
      <c r="B2" s="31" t="s">
        <v>37</v>
      </c>
      <c r="C2" s="31"/>
      <c r="D2" s="31"/>
      <c r="E2" s="31"/>
    </row>
    <row r="3" spans="1:5" ht="60" x14ac:dyDescent="0.45">
      <c r="A3" s="31"/>
      <c r="B3" s="12" t="s">
        <v>31</v>
      </c>
      <c r="C3" s="12" t="s">
        <v>33</v>
      </c>
      <c r="D3" s="12" t="s">
        <v>32</v>
      </c>
      <c r="E3" s="12" t="s">
        <v>35</v>
      </c>
    </row>
    <row r="4" spans="1:5" x14ac:dyDescent="0.45">
      <c r="A4" s="38" t="s">
        <v>17</v>
      </c>
      <c r="B4" s="38"/>
      <c r="C4" s="38"/>
      <c r="D4" s="38"/>
      <c r="E4" s="38"/>
    </row>
    <row r="5" spans="1:5" x14ac:dyDescent="0.45">
      <c r="A5" s="13" t="s">
        <v>14</v>
      </c>
      <c r="B5" s="14">
        <f>'Льготные категории'!H6-'Льготные категории'!D6</f>
        <v>-35420</v>
      </c>
      <c r="C5" s="14">
        <f>'Льготные категории'!I6-'Льготные категории'!E6</f>
        <v>-35420</v>
      </c>
      <c r="D5" s="14">
        <f>'Льготные категории'!J6-'Льготные категории'!F6</f>
        <v>-9.5906349399999726</v>
      </c>
      <c r="E5" s="14">
        <f>'Льготные категории'!K6-'Льготные категории'!G6</f>
        <v>38.955900884287672</v>
      </c>
    </row>
    <row r="6" spans="1:5" x14ac:dyDescent="0.45">
      <c r="A6" s="13" t="s">
        <v>13</v>
      </c>
      <c r="B6" s="14">
        <f>'Льготные категории'!H7-'Льготные категории'!D7</f>
        <v>1275</v>
      </c>
      <c r="C6" s="14">
        <f>'Льготные категории'!I7-'Льготные категории'!E7</f>
        <v>3563</v>
      </c>
      <c r="D6" s="14">
        <f>'Льготные категории'!J7-'Льготные категории'!F7</f>
        <v>-3.6791557199999971</v>
      </c>
      <c r="E6" s="14">
        <f>'Льготные категории'!K7-'Льготные категории'!G7</f>
        <v>7.5050448952243727</v>
      </c>
    </row>
    <row r="7" spans="1:5" ht="46.15" x14ac:dyDescent="0.45">
      <c r="A7" s="13" t="s">
        <v>10</v>
      </c>
      <c r="B7" s="14">
        <f>'Льготные категории'!H8-'Льготные категории'!D8</f>
        <v>-1708</v>
      </c>
      <c r="C7" s="14">
        <f>'Льготные категории'!I8-'Льготные категории'!E8</f>
        <v>-1823</v>
      </c>
      <c r="D7" s="14">
        <f>'Льготные категории'!J8-'Льготные категории'!F8</f>
        <v>-83.689619829999984</v>
      </c>
      <c r="E7" s="14">
        <f>'Льготные категории'!K8-'Льготные категории'!G8</f>
        <v>-193.32959821408826</v>
      </c>
    </row>
    <row r="8" spans="1:5" ht="76.900000000000006" x14ac:dyDescent="0.45">
      <c r="A8" s="13" t="s">
        <v>11</v>
      </c>
      <c r="B8" s="14">
        <f>'Льготные категории'!H9-'Льготные категории'!D9</f>
        <v>-360</v>
      </c>
      <c r="C8" s="14">
        <f>'Льготные категории'!I9-'Льготные категории'!E9</f>
        <v>-216</v>
      </c>
      <c r="D8" s="14">
        <f>'Льготные категории'!J9-'Льготные категории'!F9</f>
        <v>-29.167334920000002</v>
      </c>
      <c r="E8" s="14">
        <f>'Льготные категории'!K9-'Льготные категории'!G9</f>
        <v>-4.6070988541039242</v>
      </c>
    </row>
    <row r="9" spans="1:5" x14ac:dyDescent="0.45">
      <c r="A9" s="38" t="s">
        <v>16</v>
      </c>
      <c r="B9" s="38"/>
      <c r="C9" s="38"/>
      <c r="D9" s="38"/>
      <c r="E9" s="38"/>
    </row>
    <row r="10" spans="1:5" x14ac:dyDescent="0.45">
      <c r="A10" s="15" t="s">
        <v>0</v>
      </c>
      <c r="B10" s="16">
        <f>'Льготные категории'!H11-'Льготные категории'!D11</f>
        <v>-35412</v>
      </c>
      <c r="C10" s="16">
        <f>'Льготные категории'!I11-'Льготные категории'!E11</f>
        <v>-53633</v>
      </c>
      <c r="D10" s="17">
        <f>'Льготные категории'!J11-'Льготные категории'!F11</f>
        <v>-4652.3646243200001</v>
      </c>
      <c r="E10" s="17">
        <f>'Льготные категории'!K11-'Льготные категории'!G11</f>
        <v>-13.092254344892126</v>
      </c>
    </row>
    <row r="11" spans="1:5" ht="30.75" x14ac:dyDescent="0.45">
      <c r="A11" s="15" t="s">
        <v>1</v>
      </c>
      <c r="B11" s="16">
        <f>'Льготные категории'!H12-'Льготные категории'!D12</f>
        <v>-723</v>
      </c>
      <c r="C11" s="16">
        <f>'Льготные категории'!I12-'Льготные категории'!E12</f>
        <v>-1297</v>
      </c>
      <c r="D11" s="17">
        <f>'Льготные категории'!J12-'Льготные категории'!F12</f>
        <v>-75.056783450000012</v>
      </c>
      <c r="E11" s="17">
        <f>'Льготные категории'!K12-'Льготные категории'!G12</f>
        <v>-60.925414994896641</v>
      </c>
    </row>
    <row r="12" spans="1:5" ht="30.75" x14ac:dyDescent="0.45">
      <c r="A12" s="15" t="s">
        <v>2</v>
      </c>
      <c r="B12" s="16">
        <f>'Льготные категории'!H13-'Льготные категории'!D13</f>
        <v>-49</v>
      </c>
      <c r="C12" s="16">
        <f>'Льготные категории'!I13-'Льготные категории'!E13</f>
        <v>-72</v>
      </c>
      <c r="D12" s="17">
        <f>'Льготные категории'!J13-'Льготные категории'!F13</f>
        <v>-1.0458775500000002</v>
      </c>
      <c r="E12" s="17">
        <f>'Льготные категории'!K13-'Льготные категории'!G13</f>
        <v>-36.550166758040859</v>
      </c>
    </row>
    <row r="13" spans="1:5" ht="30.75" x14ac:dyDescent="0.45">
      <c r="A13" s="15" t="s">
        <v>25</v>
      </c>
      <c r="B13" s="16">
        <f>'Льготные категории'!H14-'Льготные категории'!D14</f>
        <v>-30</v>
      </c>
      <c r="C13" s="16">
        <f>'Льготные категории'!I14-'Льготные категории'!E14</f>
        <v>-30</v>
      </c>
      <c r="D13" s="17">
        <f>'Льготные категории'!J14-'Льготные категории'!F14</f>
        <v>-47.082667130000019</v>
      </c>
      <c r="E13" s="17">
        <f>'Льготные категории'!K14-'Льготные категории'!G14</f>
        <v>-61.87431792404675</v>
      </c>
    </row>
    <row r="14" spans="1:5" ht="46.15" x14ac:dyDescent="0.45">
      <c r="A14" s="15" t="s">
        <v>3</v>
      </c>
      <c r="B14" s="16">
        <f>'Льготные категории'!H15-'Льготные категории'!D15</f>
        <v>-20</v>
      </c>
      <c r="C14" s="16">
        <f>'Льготные категории'!I15-'Льготные категории'!E15</f>
        <v>-20</v>
      </c>
      <c r="D14" s="17">
        <f>'Льготные категории'!J15-'Льготные категории'!F15</f>
        <v>-0.30681553</v>
      </c>
      <c r="E14" s="17">
        <f>'Льготные категории'!K15-'Льготные категории'!G15</f>
        <v>-17.809441682449574</v>
      </c>
    </row>
    <row r="15" spans="1:5" x14ac:dyDescent="0.45">
      <c r="A15" s="15" t="s">
        <v>4</v>
      </c>
      <c r="B15" s="16">
        <f>'Льготные категории'!H16-'Льготные категории'!D16</f>
        <v>5</v>
      </c>
      <c r="C15" s="16">
        <f>'Льготные категории'!I16-'Льготные категории'!E16</f>
        <v>54</v>
      </c>
      <c r="D15" s="17">
        <f>'Льготные категории'!J16-'Льготные категории'!F16</f>
        <v>-0.41786637999999998</v>
      </c>
      <c r="E15" s="17">
        <f>'Льготные категории'!K16-'Льготные категории'!G16</f>
        <v>-126.68498885579908</v>
      </c>
    </row>
    <row r="16" spans="1:5" x14ac:dyDescent="0.45">
      <c r="A16" s="15" t="s">
        <v>5</v>
      </c>
      <c r="B16" s="16">
        <f>'Льготные категории'!H17-'Льготные категории'!D17</f>
        <v>5127</v>
      </c>
      <c r="C16" s="16">
        <f>'Льготные категории'!I17-'Льготные категории'!E17</f>
        <v>18898</v>
      </c>
      <c r="D16" s="17">
        <f>'Льготные категории'!J17-'Льготные категории'!F17</f>
        <v>-498.12938292999979</v>
      </c>
      <c r="E16" s="17">
        <f>'Льготные категории'!K17-'Льготные категории'!G17</f>
        <v>-7.2730477418926398</v>
      </c>
    </row>
    <row r="17" spans="1:5" x14ac:dyDescent="0.45">
      <c r="A17" s="15" t="s">
        <v>6</v>
      </c>
      <c r="B17" s="16">
        <f>'Льготные категории'!H18-'Льготные категории'!D18</f>
        <v>192</v>
      </c>
      <c r="C17" s="16">
        <f>'Льготные категории'!I18-'Льготные категории'!E18</f>
        <v>192</v>
      </c>
      <c r="D17" s="17">
        <f>'Льготные категории'!J18-'Льготные категории'!F18</f>
        <v>-116.92129552</v>
      </c>
      <c r="E17" s="17">
        <f>'Льготные категории'!K18-'Льготные категории'!G18</f>
        <v>-435.81145228323703</v>
      </c>
    </row>
    <row r="18" spans="1:5" x14ac:dyDescent="0.45">
      <c r="A18" s="15" t="s">
        <v>7</v>
      </c>
      <c r="B18" s="16">
        <f>'Льготные категории'!H19-'Льготные категории'!D19</f>
        <v>-377</v>
      </c>
      <c r="C18" s="16">
        <f>'Льготные категории'!I19-'Льготные категории'!E19</f>
        <v>-530</v>
      </c>
      <c r="D18" s="17">
        <f>'Льготные категории'!J19-'Льготные категории'!F19</f>
        <v>-7.7304353200000016</v>
      </c>
      <c r="E18" s="17">
        <f>'Льготные категории'!K19-'Льготные категории'!G19</f>
        <v>-2.8326099126836652</v>
      </c>
    </row>
    <row r="19" spans="1:5" x14ac:dyDescent="0.45">
      <c r="A19" s="15" t="s">
        <v>8</v>
      </c>
      <c r="B19" s="16">
        <f>'Льготные категории'!H20-'Льготные категории'!D20</f>
        <v>-19</v>
      </c>
      <c r="C19" s="16">
        <f>'Льготные категории'!I20-'Льготные категории'!E20</f>
        <v>-24</v>
      </c>
      <c r="D19" s="17">
        <f>'Льготные категории'!J20-'Льготные категории'!F20</f>
        <v>-0.56134521000000004</v>
      </c>
      <c r="E19" s="17">
        <f>'Льготные категории'!K20-'Льготные категории'!G20</f>
        <v>-76.640014131713656</v>
      </c>
    </row>
    <row r="20" spans="1:5" ht="107.65" x14ac:dyDescent="0.45">
      <c r="A20" s="15" t="s">
        <v>9</v>
      </c>
      <c r="B20" s="16">
        <f>'Льготные категории'!H21-'Льготные категории'!D21</f>
        <v>1679</v>
      </c>
      <c r="C20" s="16">
        <f>'Льготные категории'!I21-'Льготные категории'!E21</f>
        <v>1679</v>
      </c>
      <c r="D20" s="17">
        <f>'Льготные категории'!J21-'Льготные категории'!F21</f>
        <v>33.152870409999991</v>
      </c>
      <c r="E20" s="17">
        <f>'Льготные категории'!K21-'Льготные категории'!G21</f>
        <v>140.9826251315036</v>
      </c>
    </row>
    <row r="21" spans="1:5" x14ac:dyDescent="0.45">
      <c r="A21" s="15" t="s">
        <v>15</v>
      </c>
      <c r="B21" s="16">
        <f>'Льготные категории'!H22-'Льготные категории'!D22</f>
        <v>-15095</v>
      </c>
      <c r="C21" s="16">
        <f>'Льготные категории'!I22-'Льготные категории'!E22</f>
        <v>-15839</v>
      </c>
      <c r="D21" s="17">
        <f>'Льготные категории'!J22-'Льготные категории'!F22</f>
        <v>-128.50452324000003</v>
      </c>
      <c r="E21" s="17">
        <f>'Льготные категории'!K22-'Льготные категории'!G22</f>
        <v>-1.740648496756279</v>
      </c>
    </row>
    <row r="24" spans="1:5" x14ac:dyDescent="0.45">
      <c r="A24" s="23" t="s">
        <v>38</v>
      </c>
      <c r="B24" s="37" t="s">
        <v>40</v>
      </c>
      <c r="C24" s="37"/>
      <c r="D24" s="37"/>
      <c r="E24" s="24" t="s">
        <v>41</v>
      </c>
    </row>
    <row r="25" spans="1:5" ht="123.75" customHeight="1" x14ac:dyDescent="0.45">
      <c r="A25" s="22" t="s">
        <v>39</v>
      </c>
      <c r="B25" s="35" t="str">
        <f>A20</f>
        <v>Одиноко проживающие неработающие собственники жил. пом. достигшие возраста 70 и 80 лет; неработающие собственники жил. пом. достигшие возраста 70 и 80 лет, проживающие в составе семьи, состоящей только из совместно проживающих неработающих граждан пенсионного возраста</v>
      </c>
      <c r="C25" s="35"/>
      <c r="D25" s="35"/>
      <c r="E25" s="19">
        <f>D20</f>
        <v>33.152870409999991</v>
      </c>
    </row>
    <row r="26" spans="1:5" ht="45" x14ac:dyDescent="0.45">
      <c r="A26" s="22" t="s">
        <v>42</v>
      </c>
      <c r="B26" s="35" t="str">
        <f>A16</f>
        <v>Многодетные семьи</v>
      </c>
      <c r="C26" s="35"/>
      <c r="D26" s="35"/>
      <c r="E26" s="19">
        <f>B16</f>
        <v>5127</v>
      </c>
    </row>
    <row r="27" spans="1:5" ht="180" x14ac:dyDescent="0.45">
      <c r="A27" s="22" t="s">
        <v>52</v>
      </c>
      <c r="B27" s="35" t="s">
        <v>48</v>
      </c>
      <c r="C27" s="35"/>
      <c r="D27" s="35"/>
      <c r="E27" s="19"/>
    </row>
    <row r="28" spans="1:5" ht="30.75" customHeight="1" x14ac:dyDescent="0.45">
      <c r="A28" s="18"/>
      <c r="B28" s="35" t="s">
        <v>50</v>
      </c>
      <c r="C28" s="35"/>
      <c r="D28" s="35"/>
      <c r="E28" s="19">
        <f>D39</f>
        <v>517311</v>
      </c>
    </row>
    <row r="29" spans="1:5" ht="27.75" customHeight="1" x14ac:dyDescent="0.45">
      <c r="A29" s="18"/>
      <c r="B29" s="35" t="s">
        <v>51</v>
      </c>
      <c r="C29" s="35"/>
      <c r="D29" s="35"/>
      <c r="E29" s="19">
        <f>D45</f>
        <v>395679</v>
      </c>
    </row>
    <row r="30" spans="1:5" ht="102.4" customHeight="1" x14ac:dyDescent="0.45">
      <c r="A30" s="18"/>
      <c r="B30" s="35" t="s">
        <v>49</v>
      </c>
      <c r="C30" s="35"/>
      <c r="D30" s="35"/>
      <c r="E30" s="19"/>
    </row>
    <row r="31" spans="1:5" ht="27.75" customHeight="1" x14ac:dyDescent="0.45">
      <c r="A31" s="32" t="s">
        <v>54</v>
      </c>
      <c r="B31" s="33"/>
      <c r="C31" s="33"/>
      <c r="D31" s="33"/>
      <c r="E31" s="34"/>
    </row>
    <row r="32" spans="1:5" ht="42.75" customHeight="1" x14ac:dyDescent="0.45">
      <c r="A32" s="26" t="s">
        <v>29</v>
      </c>
      <c r="B32" s="26" t="s">
        <v>44</v>
      </c>
      <c r="C32" s="26" t="s">
        <v>45</v>
      </c>
      <c r="D32" s="26" t="s">
        <v>46</v>
      </c>
      <c r="E32" s="26" t="s">
        <v>47</v>
      </c>
    </row>
    <row r="33" spans="1:5" x14ac:dyDescent="0.45">
      <c r="A33" s="15" t="str">
        <f>'Льготные категории'!B6</f>
        <v>Инвалиды по общему заболеванию</v>
      </c>
      <c r="B33" s="16">
        <f>VLOOKUP($A33,'Льготные категории'!$B$6:$K$22,7,0)</f>
        <v>846956</v>
      </c>
      <c r="C33" s="16">
        <f>VLOOKUP($A33,'Льготные категории'!$B$6:$K$22,8,0)</f>
        <v>846956</v>
      </c>
      <c r="D33" s="17">
        <f>C33-B33</f>
        <v>0</v>
      </c>
      <c r="E33" s="20">
        <f>(C33-B33)/B33</f>
        <v>0</v>
      </c>
    </row>
    <row r="34" spans="1:5" x14ac:dyDescent="0.45">
      <c r="A34" s="15" t="str">
        <f>'Льготные категории'!B7</f>
        <v>Семьи, имеющие детей-инвалидов</v>
      </c>
      <c r="B34" s="16">
        <f>VLOOKUP($A34,'Льготные категории'!$B$6:$K$22,7,0)</f>
        <v>33550</v>
      </c>
      <c r="C34" s="16">
        <f>VLOOKUP($A34,'Льготные категории'!$B$6:$K$22,8,0)</f>
        <v>88166</v>
      </c>
      <c r="D34" s="17">
        <f t="shared" ref="D34:D36" si="0">C34-B34</f>
        <v>54616</v>
      </c>
      <c r="E34" s="20">
        <f t="shared" ref="E34:E36" si="1">(C34-B34)/B34</f>
        <v>1.6278986587183308</v>
      </c>
    </row>
    <row r="35" spans="1:5" ht="46.15" x14ac:dyDescent="0.45">
      <c r="A35" s="15" t="str">
        <f>'Льготные категории'!B8</f>
        <v>Инвалиды ВОВ; инвалиды боевых действий и приравненные к ним лица; участники ВОВ; семьи участников , инвалидов, ветеранов ВОВ</v>
      </c>
      <c r="B35" s="16">
        <f>VLOOKUP($A35,'Льготные категории'!$B$6:$K$22,7,0)</f>
        <v>6549</v>
      </c>
      <c r="C35" s="16">
        <f>VLOOKUP($A35,'Льготные категории'!$B$6:$K$22,8,0)</f>
        <v>7830</v>
      </c>
      <c r="D35" s="17">
        <f t="shared" si="0"/>
        <v>1281</v>
      </c>
      <c r="E35" s="20">
        <f t="shared" si="1"/>
        <v>0.19560238204306002</v>
      </c>
    </row>
    <row r="36" spans="1:5" ht="76.900000000000006" x14ac:dyDescent="0.45">
      <c r="A36" s="15" t="str">
        <f>'Льготные категории'!B9</f>
        <v>Лица (семьи), пострадавшие в результате радиационного воздействия (Чернобыльская АЭС, ПО Маяк, полигон «Семипалатинск»); семьи, потерявшие кормильца из числа вышеуказанных лиц</v>
      </c>
      <c r="B36" s="16">
        <f>VLOOKUP($A36,'Льготные категории'!$B$6:$K$22,7,0)</f>
        <v>13766</v>
      </c>
      <c r="C36" s="16">
        <f>VLOOKUP($A36,'Льготные категории'!$B$6:$K$22,8,0)</f>
        <v>27290</v>
      </c>
      <c r="D36" s="17">
        <f t="shared" si="0"/>
        <v>13524</v>
      </c>
      <c r="E36" s="20">
        <f t="shared" si="1"/>
        <v>0.98242045619642593</v>
      </c>
    </row>
    <row r="37" spans="1:5" ht="27.75" customHeight="1" x14ac:dyDescent="0.45">
      <c r="A37" s="32" t="s">
        <v>43</v>
      </c>
      <c r="B37" s="33"/>
      <c r="C37" s="33"/>
      <c r="D37" s="33"/>
      <c r="E37" s="34"/>
    </row>
    <row r="38" spans="1:5" ht="49.15" customHeight="1" x14ac:dyDescent="0.45">
      <c r="A38" s="26" t="s">
        <v>29</v>
      </c>
      <c r="B38" s="26" t="s">
        <v>44</v>
      </c>
      <c r="C38" s="26" t="s">
        <v>45</v>
      </c>
      <c r="D38" s="26" t="s">
        <v>46</v>
      </c>
      <c r="E38" s="26" t="s">
        <v>47</v>
      </c>
    </row>
    <row r="39" spans="1:5" x14ac:dyDescent="0.45">
      <c r="A39" s="15" t="str">
        <f>'Льготные категории'!B11</f>
        <v>Ветераны труда и приравненные к ним лица</v>
      </c>
      <c r="B39" s="16">
        <f>VLOOKUP($A39,'Льготные категории'!$B$6:$K$22,7,0)</f>
        <v>1045304</v>
      </c>
      <c r="C39" s="16">
        <f>VLOOKUP($A39,'Льготные категории'!$B$6:$K$22,8,0)</f>
        <v>1562615</v>
      </c>
      <c r="D39" s="17">
        <f>C39-B39</f>
        <v>517311</v>
      </c>
      <c r="E39" s="20">
        <f>(C39-B39)/B39</f>
        <v>0.49489048162065774</v>
      </c>
    </row>
    <row r="40" spans="1:5" ht="30.75" x14ac:dyDescent="0.45">
      <c r="A40" s="15" t="str">
        <f>'Льготные категории'!B12</f>
        <v>Реабилитированные; лица, подвергшиеся репрессиям; члены семей реабилитированных</v>
      </c>
      <c r="B40" s="16">
        <f>VLOOKUP($A40,'Льготные категории'!$B$6:$K$22,7,0)</f>
        <v>11341</v>
      </c>
      <c r="C40" s="16">
        <f>VLOOKUP($A40,'Льготные категории'!$B$6:$K$22,8,0)</f>
        <v>20126</v>
      </c>
      <c r="D40" s="17">
        <f t="shared" ref="D40:D50" si="2">C40-B40</f>
        <v>8785</v>
      </c>
      <c r="E40" s="20">
        <f t="shared" ref="E40:E50" si="3">(C40-B40)/B40</f>
        <v>0.77462304911383473</v>
      </c>
    </row>
    <row r="41" spans="1:5" ht="30.75" x14ac:dyDescent="0.45">
      <c r="A41" s="15" t="str">
        <f>'Льготные категории'!B13</f>
        <v>Лица, награжденные медалью «За оборону Москвы»</v>
      </c>
      <c r="B41" s="16">
        <f>VLOOKUP($A41,'Льготные категории'!$B$6:$K$22,7,0)</f>
        <v>110</v>
      </c>
      <c r="C41" s="16">
        <f>VLOOKUP($A41,'Льготные категории'!$B$6:$K$22,8,0)</f>
        <v>152</v>
      </c>
      <c r="D41" s="17">
        <f t="shared" si="2"/>
        <v>42</v>
      </c>
      <c r="E41" s="20">
        <f t="shared" si="3"/>
        <v>0.38181818181818183</v>
      </c>
    </row>
    <row r="42" spans="1:5" ht="30.75" x14ac:dyDescent="0.45">
      <c r="A42" s="15" t="str">
        <f>'Льготные категории'!B14</f>
        <v>Доноры СССР и России; 
доноры г. Москвы</v>
      </c>
      <c r="B42" s="16">
        <f>VLOOKUP($A42,'Льготные категории'!$B$6:$K$22,7,0)</f>
        <v>14817</v>
      </c>
      <c r="C42" s="16">
        <f>VLOOKUP($A42,'Льготные категории'!$B$6:$K$22,8,0)</f>
        <v>14817</v>
      </c>
      <c r="D42" s="17">
        <f t="shared" si="2"/>
        <v>0</v>
      </c>
      <c r="E42" s="20">
        <f t="shared" si="3"/>
        <v>0</v>
      </c>
    </row>
    <row r="43" spans="1:5" ht="46.15" x14ac:dyDescent="0.45">
      <c r="A43" s="15" t="str">
        <f>'Льготные категории'!B15</f>
        <v>Лица, проживающие в г. Москве и непрерывно трудившиеся на предприятиях г. Москвы в период с 22.07.1941 по 25.01.1942</v>
      </c>
      <c r="B43" s="16">
        <f>VLOOKUP($A43,'Льготные категории'!$B$6:$K$22,7,0)</f>
        <v>44</v>
      </c>
      <c r="C43" s="16">
        <f>VLOOKUP($A43,'Льготные категории'!$B$6:$K$22,8,0)</f>
        <v>44</v>
      </c>
      <c r="D43" s="17">
        <f t="shared" si="2"/>
        <v>0</v>
      </c>
      <c r="E43" s="20">
        <f t="shared" si="3"/>
        <v>0</v>
      </c>
    </row>
    <row r="44" spans="1:5" x14ac:dyDescent="0.45">
      <c r="A44" s="15" t="str">
        <f>'Льготные категории'!B16</f>
        <v>Семьи, имеющие 10 и более детей</v>
      </c>
      <c r="B44" s="16">
        <f>VLOOKUP($A44,'Льготные категории'!$B$6:$K$22,7,0)</f>
        <v>35</v>
      </c>
      <c r="C44" s="16">
        <f>VLOOKUP($A44,'Льготные категории'!$B$6:$K$22,8,0)</f>
        <v>283</v>
      </c>
      <c r="D44" s="17">
        <f t="shared" si="2"/>
        <v>248</v>
      </c>
      <c r="E44" s="20">
        <f t="shared" si="3"/>
        <v>7.0857142857142854</v>
      </c>
    </row>
    <row r="45" spans="1:5" x14ac:dyDescent="0.45">
      <c r="A45" s="15" t="str">
        <f>'Льготные категории'!B17</f>
        <v>Многодетные семьи</v>
      </c>
      <c r="B45" s="16">
        <f>VLOOKUP($A45,'Льготные категории'!$B$6:$K$22,7,0)</f>
        <v>142220</v>
      </c>
      <c r="C45" s="16">
        <f>VLOOKUP($A45,'Льготные категории'!$B$6:$K$22,8,0)</f>
        <v>537899</v>
      </c>
      <c r="D45" s="17">
        <f t="shared" si="2"/>
        <v>395679</v>
      </c>
      <c r="E45" s="20">
        <f t="shared" si="3"/>
        <v>2.7821614400225005</v>
      </c>
    </row>
    <row r="46" spans="1:5" x14ac:dyDescent="0.45">
      <c r="A46" s="15" t="str">
        <f>'Льготные категории'!B18</f>
        <v>Дети-сироты</v>
      </c>
      <c r="B46" s="16">
        <f>VLOOKUP($A46,'Льготные категории'!$B$6:$K$22,7,0)</f>
        <v>8769</v>
      </c>
      <c r="C46" s="16">
        <f>VLOOKUP($A46,'Льготные категории'!$B$6:$K$22,8,0)</f>
        <v>8769</v>
      </c>
      <c r="D46" s="17">
        <f t="shared" si="2"/>
        <v>0</v>
      </c>
      <c r="E46" s="20">
        <f t="shared" si="3"/>
        <v>0</v>
      </c>
    </row>
    <row r="47" spans="1:5" x14ac:dyDescent="0.45">
      <c r="A47" s="15" t="str">
        <f>'Льготные категории'!B19</f>
        <v>Труженики тыла</v>
      </c>
      <c r="B47" s="16">
        <f>VLOOKUP($A47,'Льготные категории'!$B$6:$K$22,7,0)</f>
        <v>1764</v>
      </c>
      <c r="C47" s="16">
        <f>VLOOKUP($A47,'Льготные категории'!$B$6:$K$22,8,0)</f>
        <v>2417</v>
      </c>
      <c r="D47" s="17">
        <f t="shared" si="2"/>
        <v>653</v>
      </c>
      <c r="E47" s="20">
        <f t="shared" si="3"/>
        <v>0.3701814058956916</v>
      </c>
    </row>
    <row r="48" spans="1:5" x14ac:dyDescent="0.45">
      <c r="A48" s="15" t="str">
        <f>'Льготные категории'!B20</f>
        <v>Участники ВОВ, не являющиеся инвалидами</v>
      </c>
      <c r="B48" s="16">
        <f>VLOOKUP($A48,'Льготные категории'!$B$6:$K$22,7,0)</f>
        <v>99</v>
      </c>
      <c r="C48" s="16">
        <f>VLOOKUP($A48,'Льготные категории'!$B$6:$K$22,8,0)</f>
        <v>131</v>
      </c>
      <c r="D48" s="17">
        <f t="shared" si="2"/>
        <v>32</v>
      </c>
      <c r="E48" s="20">
        <f t="shared" si="3"/>
        <v>0.32323232323232326</v>
      </c>
    </row>
    <row r="49" spans="1:5" ht="107.65" x14ac:dyDescent="0.45">
      <c r="A49" s="15" t="str">
        <f>'Льготные категории'!B21</f>
        <v>Одиноко проживающие неработающие собственники жил. пом. достигшие возраста 70 и 80 лет; неработающие собственники жил. пом. достигшие возраста 70 и 80 лет, проживающие в составе семьи, состоящей только из совместно проживающих неработающих граждан пенсионного возраста</v>
      </c>
      <c r="B49" s="16">
        <f>'Льготные категории'!H21</f>
        <v>145559</v>
      </c>
      <c r="C49" s="16">
        <f>'Льготные категории'!I21</f>
        <v>145559</v>
      </c>
      <c r="D49" s="17">
        <f t="shared" si="2"/>
        <v>0</v>
      </c>
      <c r="E49" s="20">
        <f t="shared" si="3"/>
        <v>0</v>
      </c>
    </row>
    <row r="50" spans="1:5" x14ac:dyDescent="0.45">
      <c r="A50" s="15" t="str">
        <f>'Льготные категории'!B22</f>
        <v xml:space="preserve">Прочие категории </v>
      </c>
      <c r="B50" s="16">
        <f>VLOOKUP($A50,'Льготные категории'!$B$6:$K$22,7,0)</f>
        <v>190134</v>
      </c>
      <c r="C50" s="16">
        <f>VLOOKUP($A50,'Льготные категории'!$B$6:$K$22,8,0)</f>
        <v>192051</v>
      </c>
      <c r="D50" s="17">
        <f t="shared" si="2"/>
        <v>1917</v>
      </c>
      <c r="E50" s="20">
        <f t="shared" si="3"/>
        <v>1.0082362965066743E-2</v>
      </c>
    </row>
    <row r="52" spans="1:5" ht="202.9" customHeight="1" x14ac:dyDescent="0.45">
      <c r="A52" s="25" t="s">
        <v>53</v>
      </c>
      <c r="B52" s="35" t="s">
        <v>55</v>
      </c>
      <c r="C52" s="35"/>
      <c r="D52" s="35"/>
    </row>
  </sheetData>
  <mergeCells count="15">
    <mergeCell ref="A1:E1"/>
    <mergeCell ref="B25:D25"/>
    <mergeCell ref="B24:D24"/>
    <mergeCell ref="B26:D26"/>
    <mergeCell ref="B27:D27"/>
    <mergeCell ref="A2:A3"/>
    <mergeCell ref="B2:E2"/>
    <mergeCell ref="A4:E4"/>
    <mergeCell ref="A9:E9"/>
    <mergeCell ref="A37:E37"/>
    <mergeCell ref="B28:D28"/>
    <mergeCell ref="B30:D30"/>
    <mergeCell ref="B52:D52"/>
    <mergeCell ref="A31:E31"/>
    <mergeCell ref="B29:D29"/>
  </mergeCells>
  <conditionalFormatting sqref="D5:D21">
    <cfRule type="cellIs" dxfId="6" priority="20" operator="greaterThan">
      <formula>0</formula>
    </cfRule>
  </conditionalFormatting>
  <conditionalFormatting sqref="B2:B21">
    <cfRule type="top10" dxfId="5" priority="18" rank="1"/>
  </conditionalFormatting>
  <conditionalFormatting sqref="D37">
    <cfRule type="cellIs" dxfId="4" priority="17" operator="greaterThan">
      <formula>0</formula>
    </cfRule>
  </conditionalFormatting>
  <conditionalFormatting sqref="B37:B38">
    <cfRule type="top10" dxfId="3" priority="16" rank="1"/>
  </conditionalFormatting>
  <conditionalFormatting sqref="D33:D5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5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">
    <cfRule type="cellIs" dxfId="2" priority="7" operator="greaterThan">
      <formula>0</formula>
    </cfRule>
  </conditionalFormatting>
  <conditionalFormatting sqref="B31">
    <cfRule type="top10" dxfId="1" priority="6" rank="1"/>
  </conditionalFormatting>
  <conditionalFormatting sqref="B32">
    <cfRule type="top10" dxfId="0" priority="3" rank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42A3-A19A-4A8D-9F9A-9EE6507F335A}">
  <sheetPr>
    <tabColor rgb="FF00B050"/>
  </sheetPr>
  <dimension ref="B27:K135"/>
  <sheetViews>
    <sheetView workbookViewId="0">
      <selection activeCell="P14" sqref="P14"/>
    </sheetView>
  </sheetViews>
  <sheetFormatPr defaultRowHeight="14.25" x14ac:dyDescent="0.45"/>
  <sheetData>
    <row r="27" spans="2:11" ht="30" customHeight="1" x14ac:dyDescent="0.45">
      <c r="B27" s="40" t="s">
        <v>56</v>
      </c>
      <c r="C27" s="40"/>
      <c r="D27" s="40"/>
      <c r="E27" s="40"/>
      <c r="F27" s="40"/>
      <c r="G27" s="40"/>
      <c r="H27" s="40"/>
      <c r="I27" s="40"/>
      <c r="J27" s="40"/>
      <c r="K27" s="40"/>
    </row>
    <row r="56" spans="2:11" ht="33.4" customHeight="1" x14ac:dyDescent="0.45">
      <c r="B56" s="40" t="s">
        <v>57</v>
      </c>
      <c r="C56" s="40"/>
      <c r="D56" s="40"/>
      <c r="E56" s="40"/>
      <c r="F56" s="40"/>
      <c r="G56" s="40"/>
      <c r="H56" s="40"/>
      <c r="I56" s="40"/>
      <c r="J56" s="40"/>
      <c r="K56" s="40"/>
    </row>
    <row r="130" spans="2:11" ht="122.65" customHeight="1" x14ac:dyDescent="0.45">
      <c r="B130" s="41" t="s">
        <v>58</v>
      </c>
      <c r="C130" s="41"/>
      <c r="D130" s="41"/>
      <c r="E130" s="41"/>
      <c r="F130" s="41"/>
      <c r="G130" s="41"/>
      <c r="H130" s="41"/>
      <c r="I130" s="41"/>
      <c r="J130" s="41"/>
      <c r="K130" s="41"/>
    </row>
    <row r="133" spans="2:11" ht="49.15" customHeight="1" x14ac:dyDescent="0.45">
      <c r="B133" s="41" t="s">
        <v>59</v>
      </c>
      <c r="C133" s="41"/>
      <c r="D133" s="41"/>
      <c r="E133" s="41"/>
      <c r="F133" s="41"/>
      <c r="G133" s="41"/>
      <c r="H133" s="41"/>
      <c r="I133" s="41"/>
      <c r="J133" s="41"/>
      <c r="K133" s="41"/>
    </row>
    <row r="135" spans="2:11" ht="117.75" customHeight="1" x14ac:dyDescent="0.45">
      <c r="B135" s="39" t="s">
        <v>60</v>
      </c>
      <c r="C135" s="39"/>
      <c r="D135" s="39"/>
      <c r="E135" s="39"/>
      <c r="F135" s="39"/>
      <c r="G135" s="39"/>
      <c r="H135" s="39"/>
      <c r="I135" s="39"/>
      <c r="J135" s="39"/>
      <c r="K135" s="39"/>
    </row>
  </sheetData>
  <mergeCells count="5">
    <mergeCell ref="B135:K135"/>
    <mergeCell ref="B27:K27"/>
    <mergeCell ref="B56:K56"/>
    <mergeCell ref="B130:K130"/>
    <mergeCell ref="B133:K1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</vt:lpstr>
      <vt:lpstr>Льготные категории</vt:lpstr>
      <vt:lpstr>Расчет</vt:lpstr>
      <vt:lpstr>Визуализация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2022-04-15T19:20:53Z</dcterms:modified>
</cp:coreProperties>
</file>