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68266B4-C03E-41A4-9AEC-D7749F97B8F9}" xr6:coauthVersionLast="40" xr6:coauthVersionMax="40" xr10:uidLastSave="{00000000-0000-0000-0000-000000000000}"/>
  <bookViews>
    <workbookView xWindow="-120" yWindow="-120" windowWidth="19440" windowHeight="15000" tabRatio="741" activeTab="7" xr2:uid="{00000000-000D-0000-FFFF-FFFF00000000}"/>
  </bookViews>
  <sheets>
    <sheet name="Anova" sheetId="9" r:id="rId1"/>
    <sheet name="Корреляция" sheetId="2" r:id="rId2"/>
    <sheet name="Ковариация" sheetId="3" r:id="rId3"/>
    <sheet name="Оп. статистика" sheetId="4" r:id="rId4"/>
    <sheet name="F-Тест" sheetId="6" r:id="rId5"/>
    <sheet name="Гистограмма" sheetId="7" r:id="rId6"/>
    <sheet name="Скользящее среднее" sheetId="8" r:id="rId7"/>
    <sheet name="t_Тест" sheetId="10" r:id="rId8"/>
  </sheets>
  <externalReferences>
    <externalReference r:id="rId9"/>
  </externalReferences>
  <definedNames>
    <definedName name="_ATPSampling_Dlg_Types" localSheetId="3" hidden="1">{"EXCELHLP.HLP!1803";5;10;5;10;14;11;112;112;205;207;5;7;1;2;24}</definedName>
    <definedName name="_ATPSampling_Range1" localSheetId="3" hidden="1">'Оп. статистика'!$A$1:$A$12</definedName>
    <definedName name="_ATPSampling_Range2" localSheetId="3" hidden="1">'Оп. статистика'!$C$1</definedName>
    <definedName name="Control">'Оп. статистика'!$A$2:$A$21</definedName>
    <definedName name="Height" localSheetId="2">Ковариация!#REF!</definedName>
    <definedName name="Height">Корреляция!$B$2:$B$14</definedName>
    <definedName name="IQ" localSheetId="2">Ковариация!#REF!</definedName>
    <definedName name="IQ">Корреляция!#REF!</definedName>
    <definedName name="Method1">'Оп. статистика'!$B$2:$B$21</definedName>
    <definedName name="Method2">'Оп. статистика'!$C$2:$C$21</definedName>
    <definedName name="REGRESS_DATA">[1]REGRESS!$O$5:$Q$9</definedName>
    <definedName name="Sex" localSheetId="2">Ковариация!#REF!</definedName>
    <definedName name="Sex">Корреляция!$D$2:$D$14</definedName>
    <definedName name="solver_opt" localSheetId="1" hidden="1">Корреляция!$B$2</definedName>
    <definedName name="Test1" localSheetId="2">Ковариация!$B$2:$B$14</definedName>
    <definedName name="Test1">Корреляция!$E$2:$E$14</definedName>
    <definedName name="Test2" localSheetId="2">Ковариация!$C$2:$C$14</definedName>
    <definedName name="Test2">Корреляция!$F$2:$F$14</definedName>
    <definedName name="Test3" localSheetId="2">Ковариация!$D$2:$D$14</definedName>
    <definedName name="Test3">Корреляция!$G$2:$G$14</definedName>
    <definedName name="Test4" localSheetId="2">Ковариация!$E$2:$E$14</definedName>
    <definedName name="Test4">Корреляция!$H$2:$H$14</definedName>
    <definedName name="Test5" localSheetId="2">Ковариация!$F$2:$F$14</definedName>
    <definedName name="Test5">Корреляция!$I$2:$I$14</definedName>
    <definedName name="Weight" localSheetId="2">Ковариация!#REF!</definedName>
    <definedName name="Weight">Корреляция!$C$2:$C$14</definedName>
  </definedNames>
  <calcPr calcId="191029"/>
  <webPublishing codePage="1252"/>
</workbook>
</file>

<file path=xl/calcChain.xml><?xml version="1.0" encoding="utf-8"?>
<calcChain xmlns="http://schemas.openxmlformats.org/spreadsheetml/2006/main">
  <c r="I4" i="8" l="1"/>
  <c r="I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M6" i="3"/>
  <c r="L5" i="3"/>
  <c r="K4" i="3"/>
  <c r="J3" i="3"/>
  <c r="I2" i="3"/>
  <c r="B10" i="8" l="1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F29" i="3"/>
  <c r="D28" i="3"/>
  <c r="G27" i="2"/>
  <c r="C27" i="2"/>
  <c r="N11" i="4"/>
  <c r="B26" i="3"/>
  <c r="F32" i="2"/>
  <c r="D30" i="2"/>
  <c r="C32" i="2"/>
  <c r="E27" i="3"/>
  <c r="C26" i="3"/>
  <c r="D34" i="2"/>
  <c r="O4" i="4"/>
  <c r="O6" i="4"/>
  <c r="O11" i="4"/>
  <c r="G28" i="2"/>
  <c r="B27" i="2"/>
  <c r="F33" i="2"/>
  <c r="B28" i="3"/>
  <c r="E30" i="2"/>
  <c r="E29" i="3"/>
  <c r="I32" i="2"/>
  <c r="H28" i="2"/>
  <c r="C28" i="2"/>
  <c r="N14" i="4"/>
  <c r="I34" i="2"/>
  <c r="O14" i="4"/>
  <c r="H31" i="2"/>
  <c r="G29" i="2"/>
  <c r="E30" i="3"/>
  <c r="B34" i="2"/>
  <c r="B28" i="2"/>
  <c r="G30" i="2"/>
  <c r="N7" i="4"/>
  <c r="B30" i="2"/>
  <c r="H34" i="2"/>
  <c r="I33" i="2"/>
  <c r="O13" i="4"/>
  <c r="C30" i="3"/>
  <c r="I27" i="2"/>
  <c r="F27" i="2"/>
  <c r="P5" i="4"/>
  <c r="C30" i="2"/>
  <c r="F26" i="3"/>
  <c r="I31" i="2"/>
  <c r="P14" i="4"/>
  <c r="E29" i="2"/>
  <c r="I30" i="2"/>
  <c r="D33" i="2"/>
  <c r="E32" i="2"/>
  <c r="N13" i="4"/>
  <c r="N6" i="4"/>
  <c r="F30" i="2"/>
  <c r="E33" i="2"/>
  <c r="E26" i="3"/>
  <c r="B29" i="2"/>
  <c r="F34" i="2"/>
  <c r="C31" i="2"/>
  <c r="O7" i="4"/>
  <c r="P12" i="4"/>
  <c r="G34" i="2"/>
  <c r="F28" i="3"/>
  <c r="O5" i="4"/>
  <c r="C28" i="3"/>
  <c r="O8" i="4"/>
  <c r="E28" i="3"/>
  <c r="C27" i="3"/>
  <c r="D26" i="3"/>
  <c r="N5" i="4"/>
  <c r="N4" i="4"/>
  <c r="E34" i="2"/>
  <c r="G33" i="2"/>
  <c r="H32" i="2"/>
  <c r="C29" i="2"/>
  <c r="H29" i="2"/>
  <c r="P11" i="4"/>
  <c r="F28" i="2"/>
  <c r="D27" i="3"/>
  <c r="D31" i="2"/>
  <c r="H33" i="2"/>
  <c r="D29" i="2"/>
  <c r="N8" i="4"/>
  <c r="G32" i="2"/>
  <c r="D29" i="3"/>
  <c r="C29" i="3"/>
  <c r="C33" i="2"/>
  <c r="P2" i="4"/>
  <c r="B31" i="2"/>
  <c r="N9" i="4"/>
  <c r="B27" i="3"/>
  <c r="F29" i="2"/>
  <c r="B32" i="2"/>
  <c r="P4" i="4"/>
  <c r="O12" i="4"/>
  <c r="B33" i="2"/>
  <c r="H30" i="2"/>
  <c r="F27" i="3"/>
  <c r="P9" i="4"/>
  <c r="P6" i="4"/>
  <c r="D32" i="2"/>
  <c r="E31" i="2"/>
  <c r="I28" i="2"/>
  <c r="D27" i="2"/>
  <c r="P8" i="4"/>
  <c r="D28" i="2"/>
  <c r="E27" i="2"/>
  <c r="P7" i="4"/>
  <c r="P13" i="4"/>
  <c r="B30" i="3"/>
  <c r="D30" i="3"/>
  <c r="E28" i="2"/>
  <c r="H27" i="2"/>
  <c r="F31" i="2"/>
  <c r="B29" i="3"/>
  <c r="F30" i="3"/>
  <c r="I29" i="2"/>
  <c r="C34" i="2"/>
  <c r="N2" i="4"/>
  <c r="O2" i="4"/>
  <c r="G31" i="2"/>
  <c r="N12" i="4"/>
  <c r="O9" i="4"/>
  <c r="N3" i="4" l="1"/>
  <c r="N15" i="4"/>
  <c r="O15" i="4"/>
  <c r="O3" i="4"/>
  <c r="P15" i="4"/>
  <c r="P3" i="4"/>
  <c r="N10" i="4"/>
  <c r="O10" i="4"/>
  <c r="P10" i="4"/>
</calcChain>
</file>

<file path=xl/sharedStrings.xml><?xml version="1.0" encoding="utf-8"?>
<sst xmlns="http://schemas.openxmlformats.org/spreadsheetml/2006/main" count="250" uniqueCount="122">
  <si>
    <t>Control</t>
  </si>
  <si>
    <t>Count</t>
  </si>
  <si>
    <t>Sum</t>
  </si>
  <si>
    <t>Variance</t>
  </si>
  <si>
    <t>df</t>
  </si>
  <si>
    <t>F</t>
  </si>
  <si>
    <t>Height</t>
  </si>
  <si>
    <t>Weight</t>
  </si>
  <si>
    <t>Sex</t>
  </si>
  <si>
    <t>Test1</t>
  </si>
  <si>
    <t>Test2</t>
  </si>
  <si>
    <t>Test3</t>
  </si>
  <si>
    <t>Test4</t>
  </si>
  <si>
    <t>Test5</t>
  </si>
  <si>
    <t>Method2</t>
  </si>
  <si>
    <t>Mean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</si>
  <si>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</si>
  <si>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</si>
  <si>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</si>
  <si>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</si>
  <si>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</si>
  <si>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</si>
  <si>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</si>
  <si>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</si>
  <si>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</si>
  <si>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Confidence Level (95%)</t>
  </si>
  <si>
    <t>Confidence Level</t>
  </si>
  <si>
    <t>Имя</t>
  </si>
  <si>
    <t>Рост</t>
  </si>
  <si>
    <t>Вес</t>
  </si>
  <si>
    <t>Пол</t>
  </si>
  <si>
    <t>Тест1</t>
  </si>
  <si>
    <t>Тест2</t>
  </si>
  <si>
    <t>Тест3</t>
  </si>
  <si>
    <t>Тест4</t>
  </si>
  <si>
    <t>Тест5</t>
  </si>
  <si>
    <t>Борис</t>
  </si>
  <si>
    <t>Михаил</t>
  </si>
  <si>
    <t>Клава</t>
  </si>
  <si>
    <t>Степан</t>
  </si>
  <si>
    <t>Женя</t>
  </si>
  <si>
    <t>Вера</t>
  </si>
  <si>
    <t>Елена</t>
  </si>
  <si>
    <t>Мила</t>
  </si>
  <si>
    <t>Бронислав</t>
  </si>
  <si>
    <t>Харитон</t>
  </si>
  <si>
    <t>Дмитрий</t>
  </si>
  <si>
    <t>Сюзанна</t>
  </si>
  <si>
    <t>Юлия</t>
  </si>
  <si>
    <t>Средний Запад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</si>
  <si>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</si>
  <si>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</si>
  <si>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</si>
  <si>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</si>
  <si>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</si>
  <si>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</si>
  <si>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</si>
  <si>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</si>
  <si>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</si>
  <si>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</si>
  <si>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</si>
  <si>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</si>
  <si>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</si>
  <si>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</si>
  <si>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Наименьший(2)</t>
  </si>
  <si>
    <t>Уровень надежности(95,0%)</t>
  </si>
  <si>
    <t>Группа 1</t>
  </si>
  <si>
    <t>Группа 2</t>
  </si>
  <si>
    <t>Двухвыборочный F-тест для дисперсии</t>
  </si>
  <si>
    <t>Переменная 1</t>
  </si>
  <si>
    <t>Переменная 2</t>
  </si>
  <si>
    <t>Дисперсия</t>
  </si>
  <si>
    <t>Наблюдения</t>
  </si>
  <si>
    <t>P(F&lt;=f) одностороннее</t>
  </si>
  <si>
    <t>F критическое одностороннее</t>
  </si>
  <si>
    <t>Данные</t>
  </si>
  <si>
    <t>Карман</t>
  </si>
  <si>
    <t>Еще</t>
  </si>
  <si>
    <t>Частота</t>
  </si>
  <si>
    <t>Интегральный %</t>
  </si>
  <si>
    <t>Измерения</t>
  </si>
  <si>
    <t>#Н/Д</t>
  </si>
  <si>
    <t>Низкий</t>
  </si>
  <si>
    <t>Средний</t>
  </si>
  <si>
    <t>Высокий</t>
  </si>
  <si>
    <t>Контрольный</t>
  </si>
  <si>
    <t>Однофакторный дисперсионный анализ</t>
  </si>
  <si>
    <t>ИТОГИ</t>
  </si>
  <si>
    <t>Группы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</si>
  <si>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</si>
  <si>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</si>
  <si>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</si>
  <si>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</si>
  <si>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</si>
  <si>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</si>
  <si>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</si>
  <si>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</si>
  <si>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</si>
  <si>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Западное Побережье</t>
  </si>
  <si>
    <t>Восточное Побережье</t>
  </si>
  <si>
    <t>Pretest</t>
  </si>
  <si>
    <t>Posttest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</si>
  <si>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</si>
  <si>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</si>
  <si>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</si>
  <si>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</si>
  <si>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</si>
  <si>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</si>
  <si>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</si>
  <si>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</si>
  <si>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</si>
  <si>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Студент</t>
  </si>
  <si>
    <t>Предв. тест</t>
  </si>
  <si>
    <t>Осн. Тест</t>
  </si>
  <si>
    <t>Парный двухвыборочный t-тест для средних</t>
  </si>
  <si>
    <t>Корреляция Пирсона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</si>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</sst>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;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54">
    <xf numFmtId="0" fontId="0" fillId="0" borderId="0" xfId="0"/>
    <xf numFmtId="0" fontId="0" fillId="0" borderId="1" xfId="0" applyNumberFormat="1" applyFill="1" applyBorder="1" applyAlignment="1"/>
    <xf numFmtId="0" fontId="4" fillId="0" borderId="0" xfId="4"/>
    <xf numFmtId="0" fontId="2" fillId="0" borderId="0" xfId="2"/>
    <xf numFmtId="0" fontId="2" fillId="0" borderId="0" xfId="3"/>
    <xf numFmtId="0" fontId="4" fillId="0" borderId="0" xfId="5"/>
    <xf numFmtId="0" fontId="0" fillId="0" borderId="0" xfId="0" applyFill="1" applyBorder="1" applyAlignment="1"/>
    <xf numFmtId="0" fontId="0" fillId="0" borderId="1" xfId="0" applyFill="1" applyBorder="1" applyAlignment="1"/>
    <xf numFmtId="1" fontId="0" fillId="0" borderId="0" xfId="0" applyNumberFormat="1"/>
    <xf numFmtId="0" fontId="3" fillId="0" borderId="0" xfId="5" applyFont="1"/>
    <xf numFmtId="1" fontId="4" fillId="0" borderId="0" xfId="5" applyNumberFormat="1" applyFont="1" applyFill="1" applyBorder="1" applyAlignment="1"/>
    <xf numFmtId="0" fontId="3" fillId="0" borderId="0" xfId="5" applyFont="1" applyFill="1" applyBorder="1" applyAlignment="1">
      <alignment horizontal="left"/>
    </xf>
    <xf numFmtId="0" fontId="4" fillId="0" borderId="0" xfId="5" applyFont="1" applyFill="1" applyBorder="1" applyAlignment="1"/>
    <xf numFmtId="164" fontId="4" fillId="0" borderId="0" xfId="5" applyNumberFormat="1" applyFont="1" applyFill="1" applyBorder="1" applyAlignment="1"/>
    <xf numFmtId="0" fontId="4" fillId="0" borderId="0" xfId="5" applyFont="1"/>
    <xf numFmtId="0" fontId="0" fillId="0" borderId="0" xfId="0" applyFont="1"/>
    <xf numFmtId="0" fontId="7" fillId="2" borderId="0" xfId="2" applyFont="1" applyFill="1"/>
    <xf numFmtId="0" fontId="6" fillId="2" borderId="0" xfId="2" applyFont="1" applyFill="1" applyAlignment="1">
      <alignment horizontal="right"/>
    </xf>
    <xf numFmtId="0" fontId="7" fillId="0" borderId="0" xfId="2" applyFont="1" applyFill="1"/>
    <xf numFmtId="0" fontId="7" fillId="0" borderId="0" xfId="2" applyNumberFormat="1" applyFont="1" applyFill="1"/>
    <xf numFmtId="0" fontId="7" fillId="0" borderId="0" xfId="3" applyFont="1"/>
    <xf numFmtId="0" fontId="8" fillId="0" borderId="0" xfId="0" applyFont="1"/>
    <xf numFmtId="0" fontId="7" fillId="0" borderId="0" xfId="2" applyFont="1"/>
    <xf numFmtId="0" fontId="7" fillId="0" borderId="0" xfId="2" quotePrefix="1" applyFont="1"/>
    <xf numFmtId="10" fontId="7" fillId="0" borderId="0" xfId="2" applyNumberFormat="1" applyFont="1"/>
    <xf numFmtId="2" fontId="7" fillId="0" borderId="0" xfId="2" applyNumberFormat="1" applyFont="1"/>
    <xf numFmtId="165" fontId="7" fillId="0" borderId="0" xfId="2" applyNumberFormat="1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8" fillId="3" borderId="0" xfId="0" applyFont="1" applyFill="1"/>
    <xf numFmtId="0" fontId="9" fillId="3" borderId="7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8" fillId="0" borderId="9" xfId="5" applyFont="1" applyFill="1" applyBorder="1" applyAlignment="1">
      <alignment vertical="center"/>
    </xf>
    <xf numFmtId="0" fontId="8" fillId="0" borderId="9" xfId="5" applyFont="1" applyFill="1" applyBorder="1" applyAlignment="1"/>
    <xf numFmtId="0" fontId="8" fillId="3" borderId="0" xfId="4" applyFont="1" applyFill="1"/>
    <xf numFmtId="0" fontId="1" fillId="0" borderId="0" xfId="5" applyFont="1" applyFill="1" applyBorder="1" applyAlignment="1">
      <alignment horizontal="left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7" fillId="0" borderId="10" xfId="1" applyNumberFormat="1" applyFont="1" applyBorder="1" applyAlignment="1"/>
    <xf numFmtId="0" fontId="0" fillId="0" borderId="10" xfId="0" applyFont="1" applyBorder="1"/>
    <xf numFmtId="0" fontId="8" fillId="4" borderId="0" xfId="1" applyNumberFormat="1" applyFont="1" applyFill="1" applyBorder="1" applyAlignment="1">
      <alignment horizontal="left"/>
    </xf>
    <xf numFmtId="0" fontId="8" fillId="0" borderId="0" xfId="0" applyFont="1" applyAlignment="1">
      <alignment horizontal="center" wrapText="1"/>
    </xf>
    <xf numFmtId="0" fontId="8" fillId="0" borderId="0" xfId="6" applyFont="1"/>
    <xf numFmtId="0" fontId="7" fillId="0" borderId="0" xfId="6" applyFont="1"/>
    <xf numFmtId="0" fontId="0" fillId="0" borderId="0" xfId="0" applyFont="1" applyFill="1"/>
    <xf numFmtId="0" fontId="4" fillId="0" borderId="0" xfId="6"/>
    <xf numFmtId="0" fontId="12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" xfId="0" applyFont="1" applyFill="1" applyBorder="1" applyAlignment="1"/>
  </cellXfs>
  <cellStyles count="7">
    <cellStyle name="Normal_ANOVA" xfId="1" xr:uid="{00000000-0005-0000-0000-000000000000}"/>
    <cellStyle name="Normal_DESCRIP" xfId="2" xr:uid="{00000000-0005-0000-0000-000001000000}"/>
    <cellStyle name="Normal_HISTO" xfId="3" xr:uid="{00000000-0005-0000-0000-000002000000}"/>
    <cellStyle name="Normal_MOV-AVG" xfId="4" xr:uid="{00000000-0005-0000-0000-000003000000}"/>
    <cellStyle name="Normal_SCORES" xfId="5" xr:uid="{00000000-0005-0000-0000-000004000000}"/>
    <cellStyle name="Normal_TTEST" xfId="6" xr:uid="{00000000-0005-0000-0000-000005000000}"/>
    <cellStyle name="Обычный" xfId="0" builtinId="0"/>
  </cellStyles>
  <dxfs count="43"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Гистограмма!$F$3:$F$13</c:f>
              <c:strCache>
                <c:ptCount val="11"/>
                <c:pt idx="0">
                  <c:v>53,07851587</c:v>
                </c:pt>
                <c:pt idx="1">
                  <c:v>56,46862463</c:v>
                </c:pt>
                <c:pt idx="2">
                  <c:v>49,68840712</c:v>
                </c:pt>
                <c:pt idx="3">
                  <c:v>59,85873339</c:v>
                </c:pt>
                <c:pt idx="4">
                  <c:v>46,29829836</c:v>
                </c:pt>
                <c:pt idx="5">
                  <c:v>42,9081896</c:v>
                </c:pt>
                <c:pt idx="6">
                  <c:v>63,24884215</c:v>
                </c:pt>
                <c:pt idx="7">
                  <c:v>39,51808084</c:v>
                </c:pt>
                <c:pt idx="8">
                  <c:v>36,12797208</c:v>
                </c:pt>
                <c:pt idx="9">
                  <c:v>32,73786332</c:v>
                </c:pt>
                <c:pt idx="10">
                  <c:v>Еще</c:v>
                </c:pt>
              </c:strCache>
            </c:strRef>
          </c:cat>
          <c:val>
            <c:numRef>
              <c:f>Гистограмма!$G$3:$G$13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9-41DB-BFBD-DC4878C3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37824"/>
        <c:axId val="31543974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Гистограмма!$F$3:$F$13</c:f>
              <c:strCache>
                <c:ptCount val="11"/>
                <c:pt idx="0">
                  <c:v>53,07851587</c:v>
                </c:pt>
                <c:pt idx="1">
                  <c:v>56,46862463</c:v>
                </c:pt>
                <c:pt idx="2">
                  <c:v>49,68840712</c:v>
                </c:pt>
                <c:pt idx="3">
                  <c:v>59,85873339</c:v>
                </c:pt>
                <c:pt idx="4">
                  <c:v>46,29829836</c:v>
                </c:pt>
                <c:pt idx="5">
                  <c:v>42,9081896</c:v>
                </c:pt>
                <c:pt idx="6">
                  <c:v>63,24884215</c:v>
                </c:pt>
                <c:pt idx="7">
                  <c:v>39,51808084</c:v>
                </c:pt>
                <c:pt idx="8">
                  <c:v>36,12797208</c:v>
                </c:pt>
                <c:pt idx="9">
                  <c:v>32,73786332</c:v>
                </c:pt>
                <c:pt idx="10">
                  <c:v>Еще</c:v>
                </c:pt>
              </c:strCache>
            </c:strRef>
          </c:cat>
          <c:val>
            <c:numRef>
              <c:f>Гистограмма!$H$3:$H$13</c:f>
              <c:numCache>
                <c:formatCode>0.00%</c:formatCode>
                <c:ptCount val="11"/>
                <c:pt idx="0">
                  <c:v>0.2</c:v>
                </c:pt>
                <c:pt idx="1">
                  <c:v>0.375</c:v>
                </c:pt>
                <c:pt idx="2">
                  <c:v>0.5083333333333333</c:v>
                </c:pt>
                <c:pt idx="3">
                  <c:v>0.64166666666666672</c:v>
                </c:pt>
                <c:pt idx="4">
                  <c:v>0.7416666666666667</c:v>
                </c:pt>
                <c:pt idx="5">
                  <c:v>0.81666666666666665</c:v>
                </c:pt>
                <c:pt idx="6">
                  <c:v>0.89166666666666672</c:v>
                </c:pt>
                <c:pt idx="7">
                  <c:v>0.94166666666666665</c:v>
                </c:pt>
                <c:pt idx="8">
                  <c:v>0.98333333333333328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9-41DB-BFBD-DC4878C3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59840"/>
        <c:axId val="315458304"/>
      </c:lineChart>
      <c:catAx>
        <c:axId val="3154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Карман</a:t>
                </a:r>
              </a:p>
            </c:rich>
          </c:tx>
          <c:layout>
            <c:manualLayout>
              <c:xMode val="edge"/>
              <c:yMode val="edge"/>
              <c:x val="0.32274564800210576"/>
              <c:y val="0.925518559743731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15439744"/>
        <c:crosses val="autoZero"/>
        <c:auto val="1"/>
        <c:lblAlgn val="ctr"/>
        <c:lblOffset val="100"/>
        <c:noMultiLvlLbl val="0"/>
      </c:catAx>
      <c:valAx>
        <c:axId val="31543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37824"/>
        <c:crosses val="autoZero"/>
        <c:crossBetween val="between"/>
      </c:valAx>
      <c:valAx>
        <c:axId val="315458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15459840"/>
        <c:crosses val="max"/>
        <c:crossBetween val="between"/>
      </c:valAx>
      <c:catAx>
        <c:axId val="3154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583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layout>
        <c:manualLayout>
          <c:xMode val="edge"/>
          <c:yMode val="edge"/>
          <c:x val="0.30024500613893845"/>
          <c:y val="5.67859170925610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77809391473124"/>
          <c:y val="7.9019839300325967E-2"/>
          <c:w val="0.8527158369909642"/>
          <c:h val="0.83174355122134447"/>
        </c:manualLayout>
      </c:layout>
      <c:lineChart>
        <c:grouping val="standard"/>
        <c:varyColors val="0"/>
        <c:ser>
          <c:idx val="0"/>
          <c:order val="0"/>
          <c:tx>
            <c:v>Фактический</c:v>
          </c:tx>
          <c:spPr>
            <a:ln w="9525">
              <a:tailEnd w="sm" len="sm"/>
            </a:ln>
          </c:spPr>
          <c:marker>
            <c:spPr>
              <a:noFill/>
              <a:ln w="3175">
                <a:noFill/>
              </a:ln>
            </c:spPr>
          </c:marker>
          <c:val>
            <c:numRef>
              <c:f>'Скользящее среднее'!$A$2:$A$101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111</c:v>
                </c:pt>
                <c:pt idx="2">
                  <c:v>181</c:v>
                </c:pt>
                <c:pt idx="3">
                  <c:v>154</c:v>
                </c:pt>
                <c:pt idx="4">
                  <c:v>100</c:v>
                </c:pt>
                <c:pt idx="5">
                  <c:v>87</c:v>
                </c:pt>
                <c:pt idx="6">
                  <c:v>193</c:v>
                </c:pt>
                <c:pt idx="7">
                  <c:v>170</c:v>
                </c:pt>
                <c:pt idx="8">
                  <c:v>78</c:v>
                </c:pt>
                <c:pt idx="9">
                  <c:v>171</c:v>
                </c:pt>
                <c:pt idx="10">
                  <c:v>140</c:v>
                </c:pt>
                <c:pt idx="11">
                  <c:v>202</c:v>
                </c:pt>
                <c:pt idx="12">
                  <c:v>151</c:v>
                </c:pt>
                <c:pt idx="13">
                  <c:v>108</c:v>
                </c:pt>
                <c:pt idx="14">
                  <c:v>124</c:v>
                </c:pt>
                <c:pt idx="15">
                  <c:v>134</c:v>
                </c:pt>
                <c:pt idx="16">
                  <c:v>194</c:v>
                </c:pt>
                <c:pt idx="17">
                  <c:v>153</c:v>
                </c:pt>
                <c:pt idx="18">
                  <c:v>115</c:v>
                </c:pt>
                <c:pt idx="19">
                  <c:v>205</c:v>
                </c:pt>
                <c:pt idx="20">
                  <c:v>56</c:v>
                </c:pt>
                <c:pt idx="21">
                  <c:v>162</c:v>
                </c:pt>
                <c:pt idx="22">
                  <c:v>129</c:v>
                </c:pt>
                <c:pt idx="23">
                  <c:v>161</c:v>
                </c:pt>
                <c:pt idx="24">
                  <c:v>150</c:v>
                </c:pt>
                <c:pt idx="25">
                  <c:v>154</c:v>
                </c:pt>
                <c:pt idx="26">
                  <c:v>125</c:v>
                </c:pt>
                <c:pt idx="27">
                  <c:v>65</c:v>
                </c:pt>
                <c:pt idx="28">
                  <c:v>102</c:v>
                </c:pt>
                <c:pt idx="29">
                  <c:v>192</c:v>
                </c:pt>
                <c:pt idx="30">
                  <c:v>202</c:v>
                </c:pt>
                <c:pt idx="31">
                  <c:v>192</c:v>
                </c:pt>
                <c:pt idx="32">
                  <c:v>140</c:v>
                </c:pt>
                <c:pt idx="33">
                  <c:v>165</c:v>
                </c:pt>
                <c:pt idx="34">
                  <c:v>112</c:v>
                </c:pt>
                <c:pt idx="35">
                  <c:v>165</c:v>
                </c:pt>
                <c:pt idx="36">
                  <c:v>154</c:v>
                </c:pt>
                <c:pt idx="37">
                  <c:v>208</c:v>
                </c:pt>
                <c:pt idx="38">
                  <c:v>149</c:v>
                </c:pt>
                <c:pt idx="39">
                  <c:v>185</c:v>
                </c:pt>
                <c:pt idx="40">
                  <c:v>180</c:v>
                </c:pt>
                <c:pt idx="41">
                  <c:v>103</c:v>
                </c:pt>
                <c:pt idx="42">
                  <c:v>264</c:v>
                </c:pt>
                <c:pt idx="43">
                  <c:v>99</c:v>
                </c:pt>
                <c:pt idx="44">
                  <c:v>131</c:v>
                </c:pt>
                <c:pt idx="45">
                  <c:v>156</c:v>
                </c:pt>
                <c:pt idx="46">
                  <c:v>139</c:v>
                </c:pt>
                <c:pt idx="47">
                  <c:v>225</c:v>
                </c:pt>
                <c:pt idx="48">
                  <c:v>155</c:v>
                </c:pt>
                <c:pt idx="49">
                  <c:v>212</c:v>
                </c:pt>
                <c:pt idx="50">
                  <c:v>187</c:v>
                </c:pt>
                <c:pt idx="51">
                  <c:v>143</c:v>
                </c:pt>
                <c:pt idx="52">
                  <c:v>239</c:v>
                </c:pt>
                <c:pt idx="53">
                  <c:v>207</c:v>
                </c:pt>
                <c:pt idx="54">
                  <c:v>164</c:v>
                </c:pt>
                <c:pt idx="55">
                  <c:v>186</c:v>
                </c:pt>
                <c:pt idx="56">
                  <c:v>122</c:v>
                </c:pt>
                <c:pt idx="57">
                  <c:v>116</c:v>
                </c:pt>
                <c:pt idx="58">
                  <c:v>156</c:v>
                </c:pt>
                <c:pt idx="59">
                  <c:v>133</c:v>
                </c:pt>
                <c:pt idx="60">
                  <c:v>168</c:v>
                </c:pt>
                <c:pt idx="61">
                  <c:v>177</c:v>
                </c:pt>
                <c:pt idx="62">
                  <c:v>81</c:v>
                </c:pt>
                <c:pt idx="63">
                  <c:v>201</c:v>
                </c:pt>
                <c:pt idx="64">
                  <c:v>125</c:v>
                </c:pt>
                <c:pt idx="65">
                  <c:v>148</c:v>
                </c:pt>
                <c:pt idx="66">
                  <c:v>169</c:v>
                </c:pt>
                <c:pt idx="67">
                  <c:v>169</c:v>
                </c:pt>
                <c:pt idx="68">
                  <c:v>179</c:v>
                </c:pt>
                <c:pt idx="69">
                  <c:v>172</c:v>
                </c:pt>
                <c:pt idx="70">
                  <c:v>166</c:v>
                </c:pt>
                <c:pt idx="71">
                  <c:v>205</c:v>
                </c:pt>
                <c:pt idx="72">
                  <c:v>173</c:v>
                </c:pt>
                <c:pt idx="73">
                  <c:v>250</c:v>
                </c:pt>
                <c:pt idx="74">
                  <c:v>195</c:v>
                </c:pt>
                <c:pt idx="75">
                  <c:v>156</c:v>
                </c:pt>
                <c:pt idx="76">
                  <c:v>214</c:v>
                </c:pt>
                <c:pt idx="77">
                  <c:v>261</c:v>
                </c:pt>
                <c:pt idx="78">
                  <c:v>264</c:v>
                </c:pt>
                <c:pt idx="79">
                  <c:v>175</c:v>
                </c:pt>
                <c:pt idx="80">
                  <c:v>192</c:v>
                </c:pt>
                <c:pt idx="81">
                  <c:v>178</c:v>
                </c:pt>
                <c:pt idx="82">
                  <c:v>217</c:v>
                </c:pt>
                <c:pt idx="83">
                  <c:v>213</c:v>
                </c:pt>
                <c:pt idx="84">
                  <c:v>139</c:v>
                </c:pt>
                <c:pt idx="85">
                  <c:v>167</c:v>
                </c:pt>
                <c:pt idx="86">
                  <c:v>150</c:v>
                </c:pt>
                <c:pt idx="87">
                  <c:v>179</c:v>
                </c:pt>
                <c:pt idx="88">
                  <c:v>134</c:v>
                </c:pt>
                <c:pt idx="89">
                  <c:v>149</c:v>
                </c:pt>
                <c:pt idx="90">
                  <c:v>168</c:v>
                </c:pt>
                <c:pt idx="91">
                  <c:v>218</c:v>
                </c:pt>
                <c:pt idx="92">
                  <c:v>207</c:v>
                </c:pt>
                <c:pt idx="93">
                  <c:v>203</c:v>
                </c:pt>
                <c:pt idx="94">
                  <c:v>233</c:v>
                </c:pt>
                <c:pt idx="95">
                  <c:v>249</c:v>
                </c:pt>
                <c:pt idx="96">
                  <c:v>170</c:v>
                </c:pt>
                <c:pt idx="97">
                  <c:v>190</c:v>
                </c:pt>
                <c:pt idx="98">
                  <c:v>285</c:v>
                </c:pt>
                <c:pt idx="9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3-42B6-BB38-FEF01879E41F}"/>
            </c:ext>
          </c:extLst>
        </c:ser>
        <c:ser>
          <c:idx val="1"/>
          <c:order val="1"/>
          <c:tx>
            <c:v>Прогноз</c:v>
          </c:tx>
          <c:spPr>
            <a:ln w="22860" cap="flat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'Скользящее среднее'!$I$2:$I$101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134.66666666666666</c:v>
                </c:pt>
                <c:pt idx="3">
                  <c:v>148.66666666666666</c:v>
                </c:pt>
                <c:pt idx="4">
                  <c:v>145</c:v>
                </c:pt>
                <c:pt idx="5">
                  <c:v>113.66666666666667</c:v>
                </c:pt>
                <c:pt idx="6">
                  <c:v>126.66666666666667</c:v>
                </c:pt>
                <c:pt idx="7">
                  <c:v>150</c:v>
                </c:pt>
                <c:pt idx="8">
                  <c:v>147</c:v>
                </c:pt>
                <c:pt idx="9">
                  <c:v>139.66666666666666</c:v>
                </c:pt>
                <c:pt idx="10">
                  <c:v>129.66666666666666</c:v>
                </c:pt>
                <c:pt idx="11">
                  <c:v>171</c:v>
                </c:pt>
                <c:pt idx="12">
                  <c:v>164.33333333333334</c:v>
                </c:pt>
                <c:pt idx="13">
                  <c:v>153.66666666666666</c:v>
                </c:pt>
                <c:pt idx="14">
                  <c:v>127.66666666666667</c:v>
                </c:pt>
                <c:pt idx="15">
                  <c:v>122</c:v>
                </c:pt>
                <c:pt idx="16">
                  <c:v>150.66666666666666</c:v>
                </c:pt>
                <c:pt idx="17">
                  <c:v>160.33333333333334</c:v>
                </c:pt>
                <c:pt idx="18">
                  <c:v>154</c:v>
                </c:pt>
                <c:pt idx="19">
                  <c:v>157.66666666666666</c:v>
                </c:pt>
                <c:pt idx="20">
                  <c:v>125.33333333333333</c:v>
                </c:pt>
                <c:pt idx="21">
                  <c:v>141</c:v>
                </c:pt>
                <c:pt idx="22">
                  <c:v>115.66666666666667</c:v>
                </c:pt>
                <c:pt idx="23">
                  <c:v>150.66666666666666</c:v>
                </c:pt>
                <c:pt idx="24">
                  <c:v>146.66666666666666</c:v>
                </c:pt>
                <c:pt idx="25">
                  <c:v>155</c:v>
                </c:pt>
                <c:pt idx="26">
                  <c:v>143</c:v>
                </c:pt>
                <c:pt idx="27">
                  <c:v>114.66666666666667</c:v>
                </c:pt>
                <c:pt idx="28">
                  <c:v>97.333333333333329</c:v>
                </c:pt>
                <c:pt idx="29">
                  <c:v>119.66666666666667</c:v>
                </c:pt>
                <c:pt idx="30">
                  <c:v>165.33333333333334</c:v>
                </c:pt>
                <c:pt idx="31">
                  <c:v>195.33333333333334</c:v>
                </c:pt>
                <c:pt idx="32">
                  <c:v>178</c:v>
                </c:pt>
                <c:pt idx="33">
                  <c:v>165.66666666666666</c:v>
                </c:pt>
                <c:pt idx="34">
                  <c:v>139</c:v>
                </c:pt>
                <c:pt idx="35">
                  <c:v>147.33333333333334</c:v>
                </c:pt>
                <c:pt idx="36">
                  <c:v>143.66666666666666</c:v>
                </c:pt>
                <c:pt idx="37">
                  <c:v>175.66666666666666</c:v>
                </c:pt>
                <c:pt idx="38">
                  <c:v>170.33333333333334</c:v>
                </c:pt>
                <c:pt idx="39">
                  <c:v>180.66666666666666</c:v>
                </c:pt>
                <c:pt idx="40">
                  <c:v>171.33333333333334</c:v>
                </c:pt>
                <c:pt idx="41">
                  <c:v>156</c:v>
                </c:pt>
                <c:pt idx="42">
                  <c:v>182.33333333333334</c:v>
                </c:pt>
                <c:pt idx="43">
                  <c:v>155.33333333333334</c:v>
                </c:pt>
                <c:pt idx="44">
                  <c:v>164.66666666666666</c:v>
                </c:pt>
                <c:pt idx="45">
                  <c:v>128.66666666666666</c:v>
                </c:pt>
                <c:pt idx="46">
                  <c:v>142</c:v>
                </c:pt>
                <c:pt idx="47">
                  <c:v>173.33333333333334</c:v>
                </c:pt>
                <c:pt idx="48">
                  <c:v>173</c:v>
                </c:pt>
                <c:pt idx="49">
                  <c:v>197.33333333333334</c:v>
                </c:pt>
                <c:pt idx="50">
                  <c:v>184.66666666666666</c:v>
                </c:pt>
                <c:pt idx="51">
                  <c:v>180.66666666666666</c:v>
                </c:pt>
                <c:pt idx="52">
                  <c:v>189.66666666666666</c:v>
                </c:pt>
                <c:pt idx="53">
                  <c:v>196.33333333333334</c:v>
                </c:pt>
                <c:pt idx="54">
                  <c:v>203.33333333333334</c:v>
                </c:pt>
                <c:pt idx="55">
                  <c:v>185.66666666666666</c:v>
                </c:pt>
                <c:pt idx="56">
                  <c:v>157.33333333333334</c:v>
                </c:pt>
                <c:pt idx="57">
                  <c:v>141.33333333333334</c:v>
                </c:pt>
                <c:pt idx="58">
                  <c:v>131.33333333333334</c:v>
                </c:pt>
                <c:pt idx="59">
                  <c:v>135</c:v>
                </c:pt>
                <c:pt idx="60">
                  <c:v>152.33333333333334</c:v>
                </c:pt>
                <c:pt idx="61">
                  <c:v>159.33333333333334</c:v>
                </c:pt>
                <c:pt idx="62">
                  <c:v>142</c:v>
                </c:pt>
                <c:pt idx="63">
                  <c:v>153</c:v>
                </c:pt>
                <c:pt idx="64">
                  <c:v>135.66666666666666</c:v>
                </c:pt>
                <c:pt idx="65">
                  <c:v>158</c:v>
                </c:pt>
                <c:pt idx="66">
                  <c:v>147.33333333333334</c:v>
                </c:pt>
                <c:pt idx="67">
                  <c:v>162</c:v>
                </c:pt>
                <c:pt idx="68">
                  <c:v>172.33333333333334</c:v>
                </c:pt>
                <c:pt idx="69">
                  <c:v>173.33333333333334</c:v>
                </c:pt>
                <c:pt idx="70">
                  <c:v>172.33333333333334</c:v>
                </c:pt>
                <c:pt idx="71">
                  <c:v>181</c:v>
                </c:pt>
                <c:pt idx="72">
                  <c:v>181.33333333333334</c:v>
                </c:pt>
                <c:pt idx="73">
                  <c:v>209.33333333333334</c:v>
                </c:pt>
                <c:pt idx="74">
                  <c:v>206</c:v>
                </c:pt>
                <c:pt idx="75">
                  <c:v>200.33333333333334</c:v>
                </c:pt>
                <c:pt idx="76">
                  <c:v>188.33333333333334</c:v>
                </c:pt>
                <c:pt idx="77">
                  <c:v>210.33333333333334</c:v>
                </c:pt>
                <c:pt idx="78">
                  <c:v>246.33333333333334</c:v>
                </c:pt>
                <c:pt idx="79">
                  <c:v>233.33333333333334</c:v>
                </c:pt>
                <c:pt idx="80">
                  <c:v>210.33333333333334</c:v>
                </c:pt>
                <c:pt idx="81">
                  <c:v>181.66666666666666</c:v>
                </c:pt>
                <c:pt idx="82">
                  <c:v>195.66666666666666</c:v>
                </c:pt>
                <c:pt idx="83">
                  <c:v>202.66666666666666</c:v>
                </c:pt>
                <c:pt idx="84">
                  <c:v>189.66666666666666</c:v>
                </c:pt>
                <c:pt idx="85">
                  <c:v>173</c:v>
                </c:pt>
                <c:pt idx="86">
                  <c:v>152</c:v>
                </c:pt>
                <c:pt idx="87">
                  <c:v>165.33333333333334</c:v>
                </c:pt>
                <c:pt idx="88">
                  <c:v>154.33333333333334</c:v>
                </c:pt>
                <c:pt idx="89">
                  <c:v>154</c:v>
                </c:pt>
                <c:pt idx="90">
                  <c:v>150.33333333333334</c:v>
                </c:pt>
                <c:pt idx="91">
                  <c:v>178.33333333333334</c:v>
                </c:pt>
                <c:pt idx="92">
                  <c:v>197.66666666666666</c:v>
                </c:pt>
                <c:pt idx="93">
                  <c:v>209.33333333333334</c:v>
                </c:pt>
                <c:pt idx="94">
                  <c:v>214.33333333333334</c:v>
                </c:pt>
                <c:pt idx="95">
                  <c:v>228.33333333333334</c:v>
                </c:pt>
                <c:pt idx="96">
                  <c:v>217.33333333333334</c:v>
                </c:pt>
                <c:pt idx="97">
                  <c:v>203</c:v>
                </c:pt>
                <c:pt idx="98">
                  <c:v>215</c:v>
                </c:pt>
                <c:pt idx="99">
                  <c:v>252.66666666666666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73-42B6-BB38-FEF01879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56832"/>
        <c:axId val="315732352"/>
      </c:lineChart>
      <c:catAx>
        <c:axId val="3156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Точки данных</a:t>
                </a:r>
              </a:p>
            </c:rich>
          </c:tx>
          <c:layout>
            <c:manualLayout>
              <c:xMode val="edge"/>
              <c:yMode val="edge"/>
              <c:x val="0.42311089790246798"/>
              <c:y val="0.94479693445474344"/>
            </c:manualLayout>
          </c:layout>
          <c:overlay val="0"/>
        </c:title>
        <c:majorTickMark val="out"/>
        <c:minorTickMark val="none"/>
        <c:tickLblPos val="nextTo"/>
        <c:crossAx val="315732352"/>
        <c:crosses val="autoZero"/>
        <c:auto val="1"/>
        <c:lblAlgn val="ctr"/>
        <c:lblOffset val="100"/>
        <c:noMultiLvlLbl val="0"/>
      </c:catAx>
      <c:valAx>
        <c:axId val="31573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>
            <c:manualLayout>
              <c:xMode val="edge"/>
              <c:yMode val="edge"/>
              <c:x val="1.8290544564282404E-2"/>
              <c:y val="0.337544880995497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565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37790864377247"/>
          <c:y val="0.68715811077278033"/>
          <c:w val="0.19847114698897933"/>
          <c:h val="7.429252348567159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18</xdr:row>
      <xdr:rowOff>57150</xdr:rowOff>
    </xdr:from>
    <xdr:to>
      <xdr:col>8</xdr:col>
      <xdr:colOff>114300</xdr:colOff>
      <xdr:row>22</xdr:row>
      <xdr:rowOff>104775</xdr:rowOff>
    </xdr:to>
    <xdr:sp macro="" textlink="">
      <xdr:nvSpPr>
        <xdr:cNvPr id="4" name="Line Callout 2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886075" y="5133975"/>
          <a:ext cx="1857375" cy="723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16</xdr:row>
      <xdr:rowOff>123825</xdr:rowOff>
    </xdr:from>
    <xdr:to>
      <xdr:col>7</xdr:col>
      <xdr:colOff>552450</xdr:colOff>
      <xdr:row>20</xdr:row>
      <xdr:rowOff>171450</xdr:rowOff>
    </xdr:to>
    <xdr:sp macro="" textlink="">
      <xdr:nvSpPr>
        <xdr:cNvPr id="4" name="Line Callout 2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14625" y="4714875"/>
          <a:ext cx="2162175" cy="809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>
          <a:spLocks noChangeArrowheads="1"/>
        </xdr:cNvSpPr>
      </xdr:nvSpPr>
      <xdr:spPr bwMode="auto">
        <a:xfrm>
          <a:off x="10001250" y="0"/>
          <a:ext cx="4429125" cy="29241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11</xdr:col>
      <xdr:colOff>85725</xdr:colOff>
      <xdr:row>3</xdr:row>
      <xdr:rowOff>19050</xdr:rowOff>
    </xdr:from>
    <xdr:to>
      <xdr:col>11</xdr:col>
      <xdr:colOff>1590675</xdr:colOff>
      <xdr:row>7</xdr:row>
      <xdr:rowOff>114300</xdr:rowOff>
    </xdr:to>
    <xdr:sp macro="" textlink="">
      <xdr:nvSpPr>
        <xdr:cNvPr id="5" name="Line Callout 2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591675" y="590550"/>
          <a:ext cx="1504950" cy="85725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48229"/>
            <a:gd name="adj6" fmla="val 105897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274319</xdr:colOff>
      <xdr:row>13</xdr:row>
      <xdr:rowOff>47625</xdr:rowOff>
    </xdr:from>
    <xdr:to>
      <xdr:col>8</xdr:col>
      <xdr:colOff>396240</xdr:colOff>
      <xdr:row>31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160021</xdr:colOff>
      <xdr:row>1</xdr:row>
      <xdr:rowOff>22860</xdr:rowOff>
    </xdr:from>
    <xdr:to>
      <xdr:col>7</xdr:col>
      <xdr:colOff>457201</xdr:colOff>
      <xdr:row>25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REG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1а" displayName="Таблица1а" ref="A1:D8" totalsRowShown="0" headerRowDxfId="42" dataDxfId="41" tableBorderDxfId="40" headerRowCellStyle="Normal_ANOVA" dataCellStyle="Normal_ANOVA">
  <autoFilter ref="A1:D8" xr:uid="{00000000-0009-0000-0100-000002000000}"/>
  <tableColumns count="4">
    <tableColumn id="1" xr3:uid="{00000000-0010-0000-0000-000001000000}" name="Низкий" dataDxfId="39" dataCellStyle="Normal_ANOVA"/>
    <tableColumn id="2" xr3:uid="{00000000-0010-0000-0000-000002000000}" name="Средний" dataDxfId="38" dataCellStyle="Normal_ANOVA"/>
    <tableColumn id="3" xr3:uid="{00000000-0010-0000-0000-000003000000}" name="Высокий" dataDxfId="37" dataCellStyle="Normal_ANOVA"/>
    <tableColumn id="4" xr3:uid="{00000000-0010-0000-0000-000004000000}" name="Контрольный" dataDxfId="36" dataCellStyle="Normal_ANOV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Таблица10" displayName="Таблица10" ref="A1:I14" totalsRowShown="0" headerRowDxfId="35" dataDxfId="33" headerRowBorderDxfId="34" tableBorderDxfId="32" headerRowCellStyle="Normal_SCORES" dataCellStyle="Normal_SCORES">
  <autoFilter ref="A1:I14" xr:uid="{00000000-0009-0000-0100-00000A000000}"/>
  <tableColumns count="9">
    <tableColumn id="1" xr3:uid="{00000000-0010-0000-0200-000001000000}" name="Имя" dataDxfId="31" dataCellStyle="Normal_SCORES"/>
    <tableColumn id="2" xr3:uid="{00000000-0010-0000-0200-000002000000}" name="Рост" dataDxfId="30" dataCellStyle="Normal_SCORES"/>
    <tableColumn id="3" xr3:uid="{00000000-0010-0000-0200-000003000000}" name="Вес" dataDxfId="29" dataCellStyle="Normal_SCORES"/>
    <tableColumn id="4" xr3:uid="{00000000-0010-0000-0200-000004000000}" name="Пол" dataDxfId="28" dataCellStyle="Normal_SCORES"/>
    <tableColumn id="5" xr3:uid="{00000000-0010-0000-0200-000005000000}" name="Тест1" dataDxfId="27" dataCellStyle="Normal_SCORES"/>
    <tableColumn id="6" xr3:uid="{00000000-0010-0000-0200-000006000000}" name="Тест2" dataDxfId="26" dataCellStyle="Normal_SCORES"/>
    <tableColumn id="7" xr3:uid="{00000000-0010-0000-0200-000007000000}" name="Тест3" dataDxfId="25" dataCellStyle="Normal_SCORES"/>
    <tableColumn id="8" xr3:uid="{00000000-0010-0000-0200-000008000000}" name="Тест4" dataDxfId="24" dataCellStyle="Normal_SCORES"/>
    <tableColumn id="9" xr3:uid="{00000000-0010-0000-0200-000009000000}" name="Тест5" dataDxfId="23" dataCellStyle="Normal_SCO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Таблица9" displayName="Таблица9" ref="A1:F14" totalsRowShown="0" headerRowDxfId="22" dataDxfId="20" headerRowBorderDxfId="21" tableBorderDxfId="19" headerRowCellStyle="Normal_SCORES" dataCellStyle="Normal_SCORES">
  <autoFilter ref="A1:F14" xr:uid="{00000000-0009-0000-0100-000009000000}"/>
  <tableColumns count="6">
    <tableColumn id="1" xr3:uid="{00000000-0010-0000-0300-000001000000}" name="Имя" dataDxfId="18" totalsRowDxfId="17" dataCellStyle="Normal_SCORES"/>
    <tableColumn id="2" xr3:uid="{00000000-0010-0000-0300-000002000000}" name="Тест1" dataDxfId="16" dataCellStyle="Normal_SCORES"/>
    <tableColumn id="3" xr3:uid="{00000000-0010-0000-0300-000003000000}" name="Тест2" dataDxfId="15" dataCellStyle="Normal_SCORES"/>
    <tableColumn id="4" xr3:uid="{00000000-0010-0000-0300-000004000000}" name="Тест3" dataDxfId="14" dataCellStyle="Normal_SCORES"/>
    <tableColumn id="5" xr3:uid="{00000000-0010-0000-0300-000005000000}" name="Тест4" dataDxfId="13" dataCellStyle="Normal_SCORES"/>
    <tableColumn id="6" xr3:uid="{00000000-0010-0000-0300-000006000000}" name="Тест5" dataDxfId="12" totalsRowDxfId="11" dataCellStyle="Normal_SCO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Таблица8" displayName="Таблица8" ref="A1:C21" totalsRowShown="0" headerRowDxfId="10" dataDxfId="9" dataCellStyle="Normal_DESCRIP">
  <autoFilter ref="A1:C21" xr:uid="{00000000-0009-0000-0100-000008000000}"/>
  <tableColumns count="3">
    <tableColumn id="1" xr3:uid="{00000000-0010-0000-0400-000001000000}" name="Западное Побережье" dataDxfId="8" dataCellStyle="Normal_DESCRIP"/>
    <tableColumn id="2" xr3:uid="{00000000-0010-0000-0400-000002000000}" name="Средний Запад" dataDxfId="7" dataCellStyle="Normal_DESCRIP"/>
    <tableColumn id="3" xr3:uid="{00000000-0010-0000-0400-000003000000}" name="Восточное Побережье" dataDxfId="6" dataCellStyle="Normal_DESCRI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аблица5" displayName="Таблица5" ref="A1:B10" totalsRowShown="0" headerRowDxfId="5">
  <autoFilter ref="A1:B10" xr:uid="{00000000-0009-0000-0100-000005000000}"/>
  <tableColumns count="2">
    <tableColumn id="1" xr3:uid="{00000000-0010-0000-0500-000001000000}" name="Группа 1"/>
    <tableColumn id="2" xr3:uid="{00000000-0010-0000-0500-000002000000}" name="Группа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2" displayName="Table2" ref="A1:C22" totalsRowShown="0" headerRowDxfId="4" dataDxfId="3" headerRowCellStyle="Normal_TTEST" dataCellStyle="Normal_TTEST">
  <autoFilter ref="A1:C22" xr:uid="{00000000-0009-0000-0100-000003000000}"/>
  <tableColumns count="3">
    <tableColumn id="1" xr3:uid="{00000000-0010-0000-0600-000001000000}" name="Студент" dataDxfId="2" dataCellStyle="Normal_TTEST"/>
    <tableColumn id="2" xr3:uid="{00000000-0010-0000-0600-000002000000}" name="Предв. тест" dataDxfId="1" dataCellStyle="Normal_TTEST"/>
    <tableColumn id="3" xr3:uid="{00000000-0010-0000-0600-000003000000}" name="Осн. Тест" dataDxfId="0" dataCellStyle="Normal_TT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showGridLines="0" workbookViewId="0">
      <selection activeCell="H28" sqref="H28"/>
    </sheetView>
  </sheetViews>
  <sheetFormatPr defaultRowHeight="15" x14ac:dyDescent="0.25"/>
  <cols>
    <col min="1" max="3" width="11" customWidth="1"/>
    <col min="4" max="4" width="15.7109375" bestFit="1" customWidth="1"/>
    <col min="5" max="5" width="4.28515625" customWidth="1"/>
    <col min="7" max="7" width="22.5703125" customWidth="1"/>
    <col min="8" max="8" width="12" bestFit="1" customWidth="1"/>
    <col min="9" max="9" width="7.7109375" bestFit="1" customWidth="1"/>
    <col min="10" max="12" width="12" bestFit="1" customWidth="1"/>
    <col min="13" max="13" width="14.140625" bestFit="1" customWidth="1"/>
  </cols>
  <sheetData>
    <row r="1" spans="1:13" x14ac:dyDescent="0.25">
      <c r="A1" s="45" t="s">
        <v>82</v>
      </c>
      <c r="B1" s="45" t="s">
        <v>83</v>
      </c>
      <c r="C1" s="45" t="s">
        <v>84</v>
      </c>
      <c r="D1" s="45" t="s">
        <v>85</v>
      </c>
      <c r="G1" t="s">
        <v>86</v>
      </c>
    </row>
    <row r="2" spans="1:13" x14ac:dyDescent="0.25">
      <c r="A2" s="43">
        <v>34</v>
      </c>
      <c r="B2" s="43">
        <v>41</v>
      </c>
      <c r="C2" s="43">
        <v>32</v>
      </c>
      <c r="D2" s="43">
        <v>43</v>
      </c>
    </row>
    <row r="3" spans="1:13" ht="15.75" thickBot="1" x14ac:dyDescent="0.3">
      <c r="A3" s="44">
        <v>36</v>
      </c>
      <c r="B3" s="43">
        <v>42</v>
      </c>
      <c r="C3" s="43">
        <v>56</v>
      </c>
      <c r="D3" s="43">
        <v>42</v>
      </c>
      <c r="G3" t="s">
        <v>87</v>
      </c>
    </row>
    <row r="4" spans="1:13" x14ac:dyDescent="0.25">
      <c r="A4" s="43">
        <v>42</v>
      </c>
      <c r="B4" s="43">
        <v>38</v>
      </c>
      <c r="C4" s="43">
        <v>53</v>
      </c>
      <c r="D4" s="43">
        <v>41</v>
      </c>
      <c r="G4" s="35" t="s">
        <v>88</v>
      </c>
      <c r="H4" s="35" t="s">
        <v>62</v>
      </c>
      <c r="I4" s="35" t="s">
        <v>61</v>
      </c>
      <c r="J4" s="35" t="s">
        <v>50</v>
      </c>
      <c r="K4" s="35" t="s">
        <v>71</v>
      </c>
    </row>
    <row r="5" spans="1:13" x14ac:dyDescent="0.25">
      <c r="A5" s="43">
        <v>51</v>
      </c>
      <c r="B5" s="43">
        <v>53</v>
      </c>
      <c r="C5" s="43">
        <v>28</v>
      </c>
      <c r="D5" s="43">
        <v>37</v>
      </c>
      <c r="G5" s="6" t="s">
        <v>82</v>
      </c>
      <c r="H5" s="6">
        <v>7</v>
      </c>
      <c r="I5" s="6">
        <v>269</v>
      </c>
      <c r="J5" s="6">
        <v>38.428571428571431</v>
      </c>
      <c r="K5" s="6">
        <v>40.619047619047706</v>
      </c>
    </row>
    <row r="6" spans="1:13" x14ac:dyDescent="0.25">
      <c r="A6" s="43">
        <v>38</v>
      </c>
      <c r="B6" s="43">
        <v>43</v>
      </c>
      <c r="C6" s="43">
        <v>43</v>
      </c>
      <c r="D6" s="43">
        <v>50</v>
      </c>
      <c r="G6" s="6" t="s">
        <v>83</v>
      </c>
      <c r="H6" s="6">
        <v>7</v>
      </c>
      <c r="I6" s="6">
        <v>289</v>
      </c>
      <c r="J6" s="6">
        <v>41.285714285714285</v>
      </c>
      <c r="K6" s="6">
        <v>34.904761904761777</v>
      </c>
    </row>
    <row r="7" spans="1:13" x14ac:dyDescent="0.25">
      <c r="A7" s="43">
        <v>32</v>
      </c>
      <c r="B7" s="43">
        <v>35</v>
      </c>
      <c r="C7" s="43">
        <v>54</v>
      </c>
      <c r="D7" s="43">
        <v>26</v>
      </c>
      <c r="G7" s="6" t="s">
        <v>84</v>
      </c>
      <c r="H7" s="6">
        <v>7</v>
      </c>
      <c r="I7" s="6">
        <v>318</v>
      </c>
      <c r="J7" s="6">
        <v>45.428571428571431</v>
      </c>
      <c r="K7" s="6">
        <v>129.28571428571436</v>
      </c>
    </row>
    <row r="8" spans="1:13" ht="15.75" thickBot="1" x14ac:dyDescent="0.3">
      <c r="A8" s="43">
        <v>36</v>
      </c>
      <c r="B8" s="43">
        <v>37</v>
      </c>
      <c r="C8" s="43">
        <v>52</v>
      </c>
      <c r="D8" s="43">
        <v>33</v>
      </c>
      <c r="G8" s="7" t="s">
        <v>85</v>
      </c>
      <c r="H8" s="7">
        <v>7</v>
      </c>
      <c r="I8" s="7">
        <v>272</v>
      </c>
      <c r="J8" s="7">
        <v>38.857142857142854</v>
      </c>
      <c r="K8" s="7">
        <v>59.809523809523853</v>
      </c>
    </row>
    <row r="11" spans="1:13" x14ac:dyDescent="0.25">
      <c r="G11" t="s">
        <v>89</v>
      </c>
    </row>
    <row r="12" spans="1:13" x14ac:dyDescent="0.25">
      <c r="G12" t="s">
        <v>90</v>
      </c>
      <c r="H12" t="s">
        <v>91</v>
      </c>
      <c r="I12" t="s">
        <v>4</v>
      </c>
      <c r="J12" t="s">
        <v>92</v>
      </c>
      <c r="K12" t="s">
        <v>5</v>
      </c>
      <c r="L12" t="s">
        <v>93</v>
      </c>
      <c r="M12" t="s">
        <v>94</v>
      </c>
    </row>
    <row r="13" spans="1:13" x14ac:dyDescent="0.25">
      <c r="G13" t="s">
        <v>95</v>
      </c>
      <c r="H13">
        <v>216.28571428571399</v>
      </c>
      <c r="I13">
        <v>3</v>
      </c>
      <c r="J13">
        <v>72.095238095238003</v>
      </c>
      <c r="K13">
        <v>1.0897966528702523</v>
      </c>
      <c r="L13">
        <v>0.37243285600922699</v>
      </c>
      <c r="M13">
        <v>3.0087865704473615</v>
      </c>
    </row>
    <row r="14" spans="1:13" x14ac:dyDescent="0.25">
      <c r="G14" t="s">
        <v>96</v>
      </c>
      <c r="H14">
        <v>1587.714285714286</v>
      </c>
      <c r="I14">
        <v>24</v>
      </c>
      <c r="J14">
        <v>66.154761904761912</v>
      </c>
    </row>
    <row r="16" spans="1:13" x14ac:dyDescent="0.25">
      <c r="G16" t="s">
        <v>97</v>
      </c>
      <c r="H16">
        <v>1804</v>
      </c>
      <c r="I16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showGridLines="0" workbookViewId="0">
      <selection activeCell="A2" sqref="A2:A14"/>
    </sheetView>
  </sheetViews>
  <sheetFormatPr defaultColWidth="9.140625" defaultRowHeight="12.75" x14ac:dyDescent="0.2"/>
  <cols>
    <col min="1" max="1" width="10.85546875" style="5" customWidth="1"/>
    <col min="2" max="2" width="9" style="5" customWidth="1"/>
    <col min="3" max="3" width="9.5703125" style="5" customWidth="1"/>
    <col min="4" max="9" width="8" style="5" customWidth="1"/>
    <col min="10" max="10" width="4.85546875" style="5" customWidth="1"/>
    <col min="11" max="11" width="5.7109375" style="5" customWidth="1"/>
    <col min="12" max="16384" width="9.140625" style="5"/>
  </cols>
  <sheetData>
    <row r="1" spans="1:20" ht="15" x14ac:dyDescent="0.25">
      <c r="A1" s="36" t="s">
        <v>27</v>
      </c>
      <c r="B1" s="36" t="s">
        <v>28</v>
      </c>
      <c r="C1" s="36" t="s">
        <v>29</v>
      </c>
      <c r="D1" s="36" t="s">
        <v>30</v>
      </c>
      <c r="E1" s="36" t="s">
        <v>31</v>
      </c>
      <c r="F1" s="36" t="s">
        <v>32</v>
      </c>
      <c r="G1" s="36" t="s">
        <v>33</v>
      </c>
      <c r="H1" s="36" t="s">
        <v>34</v>
      </c>
      <c r="I1" s="36" t="s">
        <v>35</v>
      </c>
      <c r="J1"/>
      <c r="L1" s="35"/>
      <c r="M1" s="35" t="s">
        <v>28</v>
      </c>
      <c r="N1" s="35" t="s">
        <v>29</v>
      </c>
      <c r="O1" s="35" t="s">
        <v>30</v>
      </c>
      <c r="P1" s="35" t="s">
        <v>31</v>
      </c>
      <c r="Q1" s="35" t="s">
        <v>32</v>
      </c>
      <c r="R1" s="35" t="s">
        <v>33</v>
      </c>
      <c r="S1" s="35" t="s">
        <v>34</v>
      </c>
      <c r="T1" s="35" t="s">
        <v>35</v>
      </c>
    </row>
    <row r="2" spans="1:20" ht="15" x14ac:dyDescent="0.25">
      <c r="A2" s="39" t="s">
        <v>36</v>
      </c>
      <c r="B2" s="13">
        <v>74.2</v>
      </c>
      <c r="C2" s="14">
        <v>176</v>
      </c>
      <c r="D2" s="12">
        <v>1</v>
      </c>
      <c r="E2" s="10">
        <v>90</v>
      </c>
      <c r="F2" s="10">
        <v>86</v>
      </c>
      <c r="G2" s="10">
        <v>134</v>
      </c>
      <c r="H2" s="10">
        <v>64.650203108158166</v>
      </c>
      <c r="I2" s="10">
        <v>8.9447359712721664</v>
      </c>
      <c r="J2"/>
      <c r="L2" s="6" t="s">
        <v>28</v>
      </c>
      <c r="M2" s="6">
        <v>1</v>
      </c>
      <c r="N2" s="6"/>
      <c r="O2" s="6"/>
      <c r="P2" s="6"/>
      <c r="Q2" s="6"/>
      <c r="R2" s="6"/>
      <c r="S2" s="6"/>
      <c r="T2" s="6"/>
    </row>
    <row r="3" spans="1:20" ht="15" x14ac:dyDescent="0.25">
      <c r="A3" s="39" t="s">
        <v>37</v>
      </c>
      <c r="B3" s="13">
        <v>68.5</v>
      </c>
      <c r="C3" s="10">
        <v>132</v>
      </c>
      <c r="D3" s="12">
        <v>1</v>
      </c>
      <c r="E3" s="10">
        <v>90</v>
      </c>
      <c r="F3" s="10">
        <v>87</v>
      </c>
      <c r="G3" s="10">
        <v>122</v>
      </c>
      <c r="H3" s="10">
        <v>30.840100535306192</v>
      </c>
      <c r="I3" s="10">
        <v>67.384673863944045</v>
      </c>
      <c r="J3"/>
      <c r="L3" s="6" t="s">
        <v>29</v>
      </c>
      <c r="M3" s="6">
        <v>0.84031231658311689</v>
      </c>
      <c r="N3" s="6">
        <v>1</v>
      </c>
      <c r="O3" s="6"/>
      <c r="P3" s="6"/>
      <c r="Q3" s="6"/>
      <c r="R3" s="6"/>
      <c r="S3" s="6"/>
      <c r="T3" s="6"/>
    </row>
    <row r="4" spans="1:20" ht="15" x14ac:dyDescent="0.25">
      <c r="A4" s="39" t="s">
        <v>38</v>
      </c>
      <c r="B4" s="13">
        <v>65</v>
      </c>
      <c r="C4" s="10">
        <v>157</v>
      </c>
      <c r="D4" s="12">
        <v>0</v>
      </c>
      <c r="E4" s="10">
        <v>82</v>
      </c>
      <c r="F4" s="10">
        <v>75</v>
      </c>
      <c r="G4" s="10">
        <v>145</v>
      </c>
      <c r="H4" s="10">
        <v>1.7600572421088145</v>
      </c>
      <c r="I4" s="10">
        <v>6.0147177944600116</v>
      </c>
      <c r="J4"/>
      <c r="L4" s="6" t="s">
        <v>30</v>
      </c>
      <c r="M4" s="6">
        <v>0.67076731722295235</v>
      </c>
      <c r="N4" s="6">
        <v>0.51893664612233348</v>
      </c>
      <c r="O4" s="6">
        <v>1</v>
      </c>
      <c r="P4" s="6"/>
      <c r="Q4" s="6"/>
      <c r="R4" s="6"/>
      <c r="S4" s="6"/>
      <c r="T4" s="6"/>
    </row>
    <row r="5" spans="1:20" ht="15" x14ac:dyDescent="0.25">
      <c r="A5" s="39" t="s">
        <v>39</v>
      </c>
      <c r="B5" s="13">
        <v>73.2</v>
      </c>
      <c r="C5" s="10">
        <v>199</v>
      </c>
      <c r="D5" s="12">
        <v>1</v>
      </c>
      <c r="E5" s="10">
        <v>90</v>
      </c>
      <c r="F5" s="10">
        <v>79</v>
      </c>
      <c r="G5" s="10">
        <v>109</v>
      </c>
      <c r="H5" s="10">
        <v>6.6548747506686823</v>
      </c>
      <c r="I5" s="10">
        <v>91.676159391772671</v>
      </c>
      <c r="J5"/>
      <c r="L5" s="6" t="s">
        <v>31</v>
      </c>
      <c r="M5" s="6">
        <v>9.9593483230139904E-2</v>
      </c>
      <c r="N5" s="6">
        <v>0.1634740563216483</v>
      </c>
      <c r="O5" s="6">
        <v>3.5294508453468541E-3</v>
      </c>
      <c r="P5" s="6">
        <v>1</v>
      </c>
      <c r="Q5" s="6"/>
      <c r="R5" s="6"/>
      <c r="S5" s="6"/>
      <c r="T5" s="6"/>
    </row>
    <row r="6" spans="1:20" ht="15" x14ac:dyDescent="0.25">
      <c r="A6" s="39" t="s">
        <v>40</v>
      </c>
      <c r="B6" s="13">
        <v>65.8</v>
      </c>
      <c r="C6" s="10">
        <v>154</v>
      </c>
      <c r="D6" s="12">
        <v>0</v>
      </c>
      <c r="E6" s="10">
        <v>100</v>
      </c>
      <c r="F6" s="10">
        <v>92</v>
      </c>
      <c r="G6" s="10">
        <v>132</v>
      </c>
      <c r="H6" s="10">
        <v>78.657626317124141</v>
      </c>
      <c r="I6" s="10">
        <v>72.694086599585717</v>
      </c>
      <c r="J6"/>
      <c r="L6" s="6" t="s">
        <v>32</v>
      </c>
      <c r="M6" s="6">
        <v>-0.28052577302525727</v>
      </c>
      <c r="N6" s="6">
        <v>-0.22444423675506434</v>
      </c>
      <c r="O6" s="6">
        <v>-0.15327149912817614</v>
      </c>
      <c r="P6" s="6">
        <v>0.8365098603312825</v>
      </c>
      <c r="Q6" s="6">
        <v>1</v>
      </c>
      <c r="R6" s="6"/>
      <c r="S6" s="6"/>
      <c r="T6" s="6"/>
    </row>
    <row r="7" spans="1:20" ht="15" x14ac:dyDescent="0.25">
      <c r="A7" s="39" t="s">
        <v>41</v>
      </c>
      <c r="B7" s="12">
        <v>52.4</v>
      </c>
      <c r="C7" s="12">
        <v>101</v>
      </c>
      <c r="D7" s="12">
        <v>0</v>
      </c>
      <c r="E7" s="12">
        <v>78</v>
      </c>
      <c r="F7" s="12">
        <v>89</v>
      </c>
      <c r="G7" s="10">
        <v>176</v>
      </c>
      <c r="H7" s="10">
        <v>17.680760476196156</v>
      </c>
      <c r="I7" s="10">
        <v>49.757194531321147</v>
      </c>
      <c r="J7"/>
      <c r="L7" s="6" t="s">
        <v>33</v>
      </c>
      <c r="M7" s="6">
        <v>-0.43735697382979594</v>
      </c>
      <c r="N7" s="6">
        <v>-0.3844685705571706</v>
      </c>
      <c r="O7" s="6">
        <v>-1.3649883943064975E-2</v>
      </c>
      <c r="P7" s="6">
        <v>-0.44504381688534278</v>
      </c>
      <c r="Q7" s="6">
        <v>-2.0282813205223623E-2</v>
      </c>
      <c r="R7" s="6">
        <v>1</v>
      </c>
      <c r="S7" s="6"/>
      <c r="T7" s="6"/>
    </row>
    <row r="8" spans="1:20" ht="15" x14ac:dyDescent="0.25">
      <c r="A8" s="39" t="s">
        <v>42</v>
      </c>
      <c r="B8" s="13">
        <v>69.2</v>
      </c>
      <c r="C8" s="10">
        <v>157</v>
      </c>
      <c r="D8" s="12">
        <v>0</v>
      </c>
      <c r="E8" s="10">
        <v>90</v>
      </c>
      <c r="F8" s="10">
        <v>84</v>
      </c>
      <c r="G8" s="10">
        <v>103</v>
      </c>
      <c r="H8" s="10">
        <v>63.881336722442938</v>
      </c>
      <c r="I8" s="10">
        <v>86.540192104985181</v>
      </c>
      <c r="J8"/>
      <c r="L8" s="6" t="s">
        <v>34</v>
      </c>
      <c r="M8" s="6">
        <v>0.22717728188109473</v>
      </c>
      <c r="N8" s="6">
        <v>3.5644613487596059E-3</v>
      </c>
      <c r="O8" s="6">
        <v>-0.21265296107192588</v>
      </c>
      <c r="P8" s="6">
        <v>7.8383309152619013E-2</v>
      </c>
      <c r="Q8" s="6">
        <v>6.7271892135244815E-2</v>
      </c>
      <c r="R8" s="6">
        <v>-0.15146042874410154</v>
      </c>
      <c r="S8" s="6">
        <v>1</v>
      </c>
      <c r="T8" s="6"/>
    </row>
    <row r="9" spans="1:20" ht="15.75" thickBot="1" x14ac:dyDescent="0.3">
      <c r="A9" s="39" t="s">
        <v>43</v>
      </c>
      <c r="B9" s="13">
        <v>69</v>
      </c>
      <c r="C9" s="10">
        <v>148</v>
      </c>
      <c r="D9" s="12">
        <v>0</v>
      </c>
      <c r="E9" s="10">
        <v>65</v>
      </c>
      <c r="F9" s="10">
        <v>54</v>
      </c>
      <c r="G9" s="10">
        <v>123</v>
      </c>
      <c r="H9" s="10">
        <v>99.740651112097112</v>
      </c>
      <c r="I9" s="10">
        <v>32.359363059549651</v>
      </c>
      <c r="J9"/>
      <c r="L9" s="7" t="s">
        <v>35</v>
      </c>
      <c r="M9" s="7">
        <v>-0.10162362067043039</v>
      </c>
      <c r="N9" s="7">
        <v>-0.17771704450314607</v>
      </c>
      <c r="O9" s="7">
        <v>4.5212474831567026E-2</v>
      </c>
      <c r="P9" s="7">
        <v>0.28936580122152361</v>
      </c>
      <c r="Q9" s="7">
        <v>0.20994393583987628</v>
      </c>
      <c r="R9" s="7">
        <v>-0.37462277159318785</v>
      </c>
      <c r="S9" s="7">
        <v>1.265886020016037E-2</v>
      </c>
      <c r="T9" s="7">
        <v>1</v>
      </c>
    </row>
    <row r="10" spans="1:20" ht="15" x14ac:dyDescent="0.25">
      <c r="A10" s="39" t="s">
        <v>44</v>
      </c>
      <c r="B10" s="13">
        <v>77</v>
      </c>
      <c r="C10" s="10">
        <v>225</v>
      </c>
      <c r="D10" s="12">
        <v>1</v>
      </c>
      <c r="E10" s="10">
        <v>92</v>
      </c>
      <c r="F10" s="10">
        <v>85</v>
      </c>
      <c r="G10" s="10">
        <v>132</v>
      </c>
      <c r="H10" s="10">
        <v>74.067271905732923</v>
      </c>
      <c r="I10" s="10">
        <v>22.43730783711726</v>
      </c>
      <c r="J10"/>
    </row>
    <row r="11" spans="1:20" ht="15" x14ac:dyDescent="0.25">
      <c r="A11" s="39" t="s">
        <v>45</v>
      </c>
      <c r="B11" s="13">
        <v>71</v>
      </c>
      <c r="C11" s="10">
        <v>179</v>
      </c>
      <c r="D11" s="12">
        <v>1</v>
      </c>
      <c r="E11" s="10">
        <v>70</v>
      </c>
      <c r="F11" s="10">
        <v>60</v>
      </c>
      <c r="G11" s="10">
        <v>144</v>
      </c>
      <c r="H11" s="10">
        <v>35.810086203036917</v>
      </c>
      <c r="I11" s="10">
        <v>77.932968328605057</v>
      </c>
      <c r="J11"/>
    </row>
    <row r="12" spans="1:20" ht="15" x14ac:dyDescent="0.25">
      <c r="A12" s="39" t="s">
        <v>46</v>
      </c>
      <c r="B12" s="13">
        <v>73.5</v>
      </c>
      <c r="C12" s="10">
        <v>190</v>
      </c>
      <c r="D12" s="12">
        <v>1</v>
      </c>
      <c r="E12" s="10">
        <v>69</v>
      </c>
      <c r="F12" s="10">
        <v>58</v>
      </c>
      <c r="G12" s="10">
        <v>156</v>
      </c>
      <c r="H12" s="10">
        <v>11.989300025561533</v>
      </c>
      <c r="I12" s="10">
        <v>0.81465523026054143</v>
      </c>
      <c r="J12"/>
    </row>
    <row r="13" spans="1:20" ht="15" x14ac:dyDescent="0.25">
      <c r="A13" s="39" t="s">
        <v>47</v>
      </c>
      <c r="B13" s="13">
        <v>66.900000000000006</v>
      </c>
      <c r="C13" s="10">
        <v>155</v>
      </c>
      <c r="D13" s="12">
        <v>0</v>
      </c>
      <c r="E13" s="10">
        <v>80</v>
      </c>
      <c r="F13" s="10">
        <v>86</v>
      </c>
      <c r="G13" s="10">
        <v>157</v>
      </c>
      <c r="H13" s="10">
        <v>68.048251039817842</v>
      </c>
      <c r="I13" s="10">
        <v>21.861716388777097</v>
      </c>
      <c r="J13"/>
    </row>
    <row r="14" spans="1:20" ht="15" x14ac:dyDescent="0.25">
      <c r="A14" s="39" t="s">
        <v>48</v>
      </c>
      <c r="B14" s="13">
        <v>67.099999999999994</v>
      </c>
      <c r="C14" s="10">
        <v>190</v>
      </c>
      <c r="D14" s="12">
        <v>0</v>
      </c>
      <c r="E14" s="10">
        <v>89</v>
      </c>
      <c r="F14" s="10">
        <v>77</v>
      </c>
      <c r="G14" s="10">
        <v>98</v>
      </c>
      <c r="H14" s="10">
        <v>23.006162051024148</v>
      </c>
      <c r="I14" s="10">
        <v>25.049354179873262</v>
      </c>
      <c r="J14"/>
    </row>
    <row r="16" spans="1:20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21" spans="1:10" ht="15" x14ac:dyDescent="0.25">
      <c r="C21"/>
    </row>
    <row r="25" spans="1:10" ht="13.5" thickBot="1" x14ac:dyDescent="0.25"/>
    <row r="26" spans="1:10" ht="15" x14ac:dyDescent="0.25">
      <c r="A26" s="32"/>
      <c r="B26" s="33" t="s">
        <v>6</v>
      </c>
      <c r="C26" s="33" t="s">
        <v>7</v>
      </c>
      <c r="D26" s="33" t="s">
        <v>8</v>
      </c>
      <c r="E26" s="33" t="s">
        <v>9</v>
      </c>
      <c r="F26" s="33" t="s">
        <v>10</v>
      </c>
      <c r="G26" s="33" t="s">
        <v>11</v>
      </c>
      <c r="H26" s="33" t="s">
        <v>12</v>
      </c>
      <c r="I26" s="34" t="s">
        <v>13</v>
      </c>
      <c r="J26"/>
    </row>
    <row r="27" spans="1:10" ht="15" x14ac:dyDescent="0.25">
      <c r="A27" s="27" t="s">
        <v>6</v>
      </c>
      <c r="B27" s="6">
        <f ca="1">CORREL(INDIRECT($A27),INDIRECT(B$26))</f>
        <v>1</v>
      </c>
      <c r="C27" s="6">
        <f ca="1">CORREL(INDIRECT($A27),INDIRECT(C$26))</f>
        <v>0.84031231658311689</v>
      </c>
      <c r="D27" s="6">
        <f ca="1">CORREL(INDIRECT($A27),INDIRECT(D$26))</f>
        <v>0.67076731722295235</v>
      </c>
      <c r="E27" s="6">
        <f t="shared" ref="E27:I34" ca="1" si="0">CORREL(INDIRECT($A27),INDIRECT(E$26))</f>
        <v>9.9593483230139904E-2</v>
      </c>
      <c r="F27" s="6">
        <f t="shared" ca="1" si="0"/>
        <v>-0.28052577302525727</v>
      </c>
      <c r="G27" s="6">
        <f t="shared" ca="1" si="0"/>
        <v>-0.43735697382979594</v>
      </c>
      <c r="H27" s="6">
        <f t="shared" ca="1" si="0"/>
        <v>0.22717728188109473</v>
      </c>
      <c r="I27" s="28">
        <f t="shared" ca="1" si="0"/>
        <v>-0.10162362067043039</v>
      </c>
      <c r="J27"/>
    </row>
    <row r="28" spans="1:10" ht="15" x14ac:dyDescent="0.25">
      <c r="A28" s="27" t="s">
        <v>7</v>
      </c>
      <c r="B28" s="6">
        <f t="shared" ref="B28:D29" ca="1" si="1">CORREL(INDIRECT($A28),INDIRECT(B$26))</f>
        <v>0.84031231658311689</v>
      </c>
      <c r="C28" s="6">
        <f t="shared" ca="1" si="1"/>
        <v>0.99999999999999989</v>
      </c>
      <c r="D28" s="6">
        <f t="shared" ca="1" si="1"/>
        <v>0.51893664612233348</v>
      </c>
      <c r="E28" s="6">
        <f t="shared" ca="1" si="0"/>
        <v>0.1634740563216483</v>
      </c>
      <c r="F28" s="6">
        <f t="shared" ca="1" si="0"/>
        <v>-0.22444423675506434</v>
      </c>
      <c r="G28" s="6">
        <f t="shared" ca="1" si="0"/>
        <v>-0.3844685705571706</v>
      </c>
      <c r="H28" s="6">
        <f t="shared" ca="1" si="0"/>
        <v>3.5644613487596059E-3</v>
      </c>
      <c r="I28" s="28">
        <f t="shared" ca="1" si="0"/>
        <v>-0.17771704450314607</v>
      </c>
      <c r="J28"/>
    </row>
    <row r="29" spans="1:10" ht="15" x14ac:dyDescent="0.25">
      <c r="A29" s="27" t="s">
        <v>8</v>
      </c>
      <c r="B29" s="6">
        <f t="shared" ca="1" si="1"/>
        <v>0.67076731722295235</v>
      </c>
      <c r="C29" s="6">
        <f t="shared" ca="1" si="1"/>
        <v>0.51893664612233348</v>
      </c>
      <c r="D29" s="6">
        <f t="shared" ca="1" si="1"/>
        <v>1</v>
      </c>
      <c r="E29" s="6">
        <f t="shared" ca="1" si="0"/>
        <v>3.5294508453468541E-3</v>
      </c>
      <c r="F29" s="6">
        <f t="shared" ca="1" si="0"/>
        <v>-0.15327149912817614</v>
      </c>
      <c r="G29" s="6">
        <f t="shared" ca="1" si="0"/>
        <v>-1.3649883943064975E-2</v>
      </c>
      <c r="H29" s="6">
        <f t="shared" ca="1" si="0"/>
        <v>-0.21265296107192588</v>
      </c>
      <c r="I29" s="28">
        <f t="shared" ca="1" si="0"/>
        <v>4.5212474831567026E-2</v>
      </c>
      <c r="J29"/>
    </row>
    <row r="30" spans="1:10" ht="15" x14ac:dyDescent="0.25">
      <c r="A30" s="27" t="s">
        <v>9</v>
      </c>
      <c r="B30" s="6">
        <f t="shared" ref="B30:D34" ca="1" si="2">CORREL(INDIRECT($A30),INDIRECT(B$26))</f>
        <v>9.9593483230139904E-2</v>
      </c>
      <c r="C30" s="6">
        <f t="shared" ca="1" si="2"/>
        <v>0.1634740563216483</v>
      </c>
      <c r="D30" s="6">
        <f t="shared" ca="1" si="2"/>
        <v>3.5294508453468541E-3</v>
      </c>
      <c r="E30" s="6">
        <f t="shared" ca="1" si="0"/>
        <v>1</v>
      </c>
      <c r="F30" s="6">
        <f t="shared" ca="1" si="0"/>
        <v>0.8365098603312825</v>
      </c>
      <c r="G30" s="6">
        <f t="shared" ca="1" si="0"/>
        <v>-0.44504381688534278</v>
      </c>
      <c r="H30" s="6">
        <f t="shared" ca="1" si="0"/>
        <v>7.8383309152619013E-2</v>
      </c>
      <c r="I30" s="28">
        <f t="shared" ca="1" si="0"/>
        <v>0.28936580122152361</v>
      </c>
      <c r="J30"/>
    </row>
    <row r="31" spans="1:10" ht="15" x14ac:dyDescent="0.25">
      <c r="A31" s="27" t="s">
        <v>10</v>
      </c>
      <c r="B31" s="6">
        <f t="shared" ca="1" si="2"/>
        <v>-0.28052577302525727</v>
      </c>
      <c r="C31" s="6">
        <f t="shared" ca="1" si="2"/>
        <v>-0.22444423675506434</v>
      </c>
      <c r="D31" s="6">
        <f t="shared" ca="1" si="2"/>
        <v>-0.15327149912817614</v>
      </c>
      <c r="E31" s="6">
        <f t="shared" ca="1" si="0"/>
        <v>0.8365098603312825</v>
      </c>
      <c r="F31" s="6">
        <f t="shared" ca="1" si="0"/>
        <v>1</v>
      </c>
      <c r="G31" s="6">
        <f t="shared" ca="1" si="0"/>
        <v>-2.0282813205223623E-2</v>
      </c>
      <c r="H31" s="6">
        <f t="shared" ca="1" si="0"/>
        <v>6.7271892135244815E-2</v>
      </c>
      <c r="I31" s="28">
        <f t="shared" ca="1" si="0"/>
        <v>0.20994393583987628</v>
      </c>
      <c r="J31"/>
    </row>
    <row r="32" spans="1:10" ht="15" x14ac:dyDescent="0.25">
      <c r="A32" s="27" t="s">
        <v>11</v>
      </c>
      <c r="B32" s="6">
        <f t="shared" ca="1" si="2"/>
        <v>-0.43735697382979594</v>
      </c>
      <c r="C32" s="6">
        <f t="shared" ca="1" si="2"/>
        <v>-0.3844685705571706</v>
      </c>
      <c r="D32" s="6">
        <f t="shared" ca="1" si="2"/>
        <v>-1.3649883943064975E-2</v>
      </c>
      <c r="E32" s="6">
        <f t="shared" ca="1" si="0"/>
        <v>-0.44504381688534278</v>
      </c>
      <c r="F32" s="6">
        <f t="shared" ca="1" si="0"/>
        <v>-2.0282813205223623E-2</v>
      </c>
      <c r="G32" s="6">
        <f t="shared" ca="1" si="0"/>
        <v>1</v>
      </c>
      <c r="H32" s="6">
        <f t="shared" ca="1" si="0"/>
        <v>-0.15146042874410154</v>
      </c>
      <c r="I32" s="28">
        <f t="shared" ca="1" si="0"/>
        <v>-0.37462277159318785</v>
      </c>
      <c r="J32"/>
    </row>
    <row r="33" spans="1:10" ht="15" x14ac:dyDescent="0.25">
      <c r="A33" s="27" t="s">
        <v>12</v>
      </c>
      <c r="B33" s="6">
        <f t="shared" ca="1" si="2"/>
        <v>0.22717728188109473</v>
      </c>
      <c r="C33" s="6">
        <f t="shared" ca="1" si="2"/>
        <v>3.5644613487596059E-3</v>
      </c>
      <c r="D33" s="6">
        <f t="shared" ca="1" si="2"/>
        <v>-0.21265296107192588</v>
      </c>
      <c r="E33" s="6">
        <f t="shared" ca="1" si="0"/>
        <v>7.8383309152619013E-2</v>
      </c>
      <c r="F33" s="6">
        <f t="shared" ca="1" si="0"/>
        <v>6.7271892135244815E-2</v>
      </c>
      <c r="G33" s="6">
        <f t="shared" ca="1" si="0"/>
        <v>-0.15146042874410154</v>
      </c>
      <c r="H33" s="6">
        <f t="shared" ca="1" si="0"/>
        <v>1</v>
      </c>
      <c r="I33" s="28">
        <f t="shared" ca="1" si="0"/>
        <v>1.265886020016037E-2</v>
      </c>
      <c r="J33"/>
    </row>
    <row r="34" spans="1:10" ht="15.75" thickBot="1" x14ac:dyDescent="0.3">
      <c r="A34" s="29" t="s">
        <v>13</v>
      </c>
      <c r="B34" s="7">
        <f t="shared" ca="1" si="2"/>
        <v>-0.10162362067043039</v>
      </c>
      <c r="C34" s="7">
        <f t="shared" ca="1" si="2"/>
        <v>-0.17771704450314607</v>
      </c>
      <c r="D34" s="7">
        <f t="shared" ca="1" si="2"/>
        <v>4.5212474831567026E-2</v>
      </c>
      <c r="E34" s="7">
        <f t="shared" ca="1" si="0"/>
        <v>0.28936580122152361</v>
      </c>
      <c r="F34" s="7">
        <f t="shared" ca="1" si="0"/>
        <v>0.20994393583987628</v>
      </c>
      <c r="G34" s="7">
        <f t="shared" ca="1" si="0"/>
        <v>-0.37462277159318785</v>
      </c>
      <c r="H34" s="7">
        <f t="shared" ca="1" si="0"/>
        <v>1.265886020016037E-2</v>
      </c>
      <c r="I34" s="30">
        <f t="shared" ca="1" si="0"/>
        <v>1.0000000000000002</v>
      </c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</sheetData>
  <phoneticPr fontId="5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showGridLines="0" workbookViewId="0">
      <selection activeCell="H11" sqref="H11"/>
    </sheetView>
  </sheetViews>
  <sheetFormatPr defaultRowHeight="15" x14ac:dyDescent="0.25"/>
  <cols>
    <col min="1" max="1" width="11.28515625" bestFit="1" customWidth="1"/>
    <col min="7" max="7" width="9.7109375" customWidth="1"/>
  </cols>
  <sheetData>
    <row r="1" spans="1:13" x14ac:dyDescent="0.25">
      <c r="A1" s="37" t="s">
        <v>27</v>
      </c>
      <c r="B1" s="37" t="s">
        <v>31</v>
      </c>
      <c r="C1" s="37" t="s">
        <v>32</v>
      </c>
      <c r="D1" s="37" t="s">
        <v>33</v>
      </c>
      <c r="E1" s="37" t="s">
        <v>34</v>
      </c>
      <c r="F1" s="37" t="s">
        <v>35</v>
      </c>
      <c r="H1" s="35"/>
      <c r="I1" s="35" t="s">
        <v>31</v>
      </c>
      <c r="J1" s="35" t="s">
        <v>32</v>
      </c>
      <c r="K1" s="35" t="s">
        <v>33</v>
      </c>
      <c r="L1" s="35" t="s">
        <v>34</v>
      </c>
      <c r="M1" s="35" t="s">
        <v>35</v>
      </c>
    </row>
    <row r="2" spans="1:13" x14ac:dyDescent="0.25">
      <c r="A2" s="9" t="s">
        <v>36</v>
      </c>
      <c r="B2" s="10">
        <v>1</v>
      </c>
      <c r="C2" s="10">
        <v>1</v>
      </c>
      <c r="D2" s="10">
        <v>134</v>
      </c>
      <c r="E2" s="10">
        <v>64.650203108158166</v>
      </c>
      <c r="F2" s="10">
        <v>8.9447359712721664</v>
      </c>
      <c r="H2" s="6" t="s">
        <v>31</v>
      </c>
      <c r="I2" s="6">
        <f>VARP(Ковариация!$B$2:$B$14)</f>
        <v>14</v>
      </c>
      <c r="J2" s="6"/>
      <c r="K2" s="6"/>
      <c r="L2" s="6"/>
      <c r="M2" s="6"/>
    </row>
    <row r="3" spans="1:13" x14ac:dyDescent="0.25">
      <c r="A3" s="11" t="s">
        <v>37</v>
      </c>
      <c r="B3" s="10">
        <v>2</v>
      </c>
      <c r="C3" s="10">
        <v>2</v>
      </c>
      <c r="D3" s="10">
        <v>122</v>
      </c>
      <c r="E3" s="10">
        <v>30.840100535306192</v>
      </c>
      <c r="F3" s="10">
        <v>67.384673863944045</v>
      </c>
      <c r="H3" s="6" t="s">
        <v>32</v>
      </c>
      <c r="I3" s="6">
        <v>14</v>
      </c>
      <c r="J3" s="6">
        <f>VARP(Ковариация!$C$2:$C$14)</f>
        <v>14</v>
      </c>
      <c r="K3" s="6"/>
      <c r="L3" s="6"/>
      <c r="M3" s="6"/>
    </row>
    <row r="4" spans="1:13" x14ac:dyDescent="0.25">
      <c r="A4" s="11" t="s">
        <v>38</v>
      </c>
      <c r="B4" s="10">
        <v>3</v>
      </c>
      <c r="C4" s="10">
        <v>3</v>
      </c>
      <c r="D4" s="10">
        <v>145</v>
      </c>
      <c r="E4" s="10">
        <v>1.7600572421088145</v>
      </c>
      <c r="F4" s="10">
        <v>6.0147177944600116</v>
      </c>
      <c r="H4" s="6" t="s">
        <v>33</v>
      </c>
      <c r="I4" s="6">
        <v>4.2307692307692308</v>
      </c>
      <c r="J4" s="6">
        <v>4.2307692307692308</v>
      </c>
      <c r="K4" s="6">
        <f>VARP(Ковариация!$D$2:$D$14)</f>
        <v>472.59171597633139</v>
      </c>
      <c r="L4" s="6"/>
      <c r="M4" s="6"/>
    </row>
    <row r="5" spans="1:13" x14ac:dyDescent="0.25">
      <c r="A5" s="11" t="s">
        <v>39</v>
      </c>
      <c r="B5" s="10">
        <v>4</v>
      </c>
      <c r="C5" s="10">
        <v>4</v>
      </c>
      <c r="D5" s="10">
        <v>109</v>
      </c>
      <c r="E5" s="10">
        <v>6.6548747506686823</v>
      </c>
      <c r="F5" s="10">
        <v>91.676159391772671</v>
      </c>
      <c r="H5" s="6" t="s">
        <v>34</v>
      </c>
      <c r="I5" s="6">
        <v>10.572176421829862</v>
      </c>
      <c r="J5" s="6">
        <v>10.572176421829862</v>
      </c>
      <c r="K5" s="6">
        <v>-100.81655622902623</v>
      </c>
      <c r="L5" s="6">
        <f>VARP(Ковариация!$E$2:$E$14)</f>
        <v>937.51720909299138</v>
      </c>
      <c r="M5" s="6"/>
    </row>
    <row r="6" spans="1:13" ht="15.75" thickBot="1" x14ac:dyDescent="0.3">
      <c r="A6" s="11" t="s">
        <v>40</v>
      </c>
      <c r="B6" s="10">
        <v>5</v>
      </c>
      <c r="C6" s="10">
        <v>5</v>
      </c>
      <c r="D6" s="10">
        <v>132</v>
      </c>
      <c r="E6" s="10">
        <v>78.657626317124141</v>
      </c>
      <c r="F6" s="10">
        <v>72.694086599585717</v>
      </c>
      <c r="H6" s="7" t="s">
        <v>35</v>
      </c>
      <c r="I6" s="7">
        <v>-23.917560812864409</v>
      </c>
      <c r="J6" s="7">
        <v>-23.917560812864409</v>
      </c>
      <c r="K6" s="7">
        <v>-253.72638791028146</v>
      </c>
      <c r="L6" s="7">
        <v>12.075709025860853</v>
      </c>
      <c r="M6" s="7">
        <f>VARP(Ковариация!$F$2:$F$14)</f>
        <v>970.63695864387603</v>
      </c>
    </row>
    <row r="7" spans="1:13" x14ac:dyDescent="0.25">
      <c r="A7" s="11" t="s">
        <v>41</v>
      </c>
      <c r="B7" s="12">
        <v>6</v>
      </c>
      <c r="C7" s="12">
        <v>6</v>
      </c>
      <c r="D7" s="10">
        <v>176</v>
      </c>
      <c r="E7" s="10">
        <v>17.680760476196156</v>
      </c>
      <c r="F7" s="10">
        <v>49.757194531321147</v>
      </c>
      <c r="H7" s="8"/>
      <c r="I7" s="8"/>
    </row>
    <row r="8" spans="1:13" x14ac:dyDescent="0.25">
      <c r="A8" s="11" t="s">
        <v>42</v>
      </c>
      <c r="B8" s="10">
        <v>7</v>
      </c>
      <c r="C8" s="10">
        <v>7</v>
      </c>
      <c r="D8" s="10">
        <v>103</v>
      </c>
      <c r="E8" s="10">
        <v>63.881336722442938</v>
      </c>
      <c r="F8" s="10">
        <v>86.540192104985181</v>
      </c>
      <c r="H8" s="8"/>
      <c r="I8" s="8"/>
    </row>
    <row r="9" spans="1:13" x14ac:dyDescent="0.25">
      <c r="A9" s="11" t="s">
        <v>43</v>
      </c>
      <c r="B9" s="10">
        <v>8</v>
      </c>
      <c r="C9" s="10">
        <v>8</v>
      </c>
      <c r="D9" s="10">
        <v>123</v>
      </c>
      <c r="E9" s="10">
        <v>99.740651112097112</v>
      </c>
      <c r="F9" s="10">
        <v>32.359363059549651</v>
      </c>
      <c r="H9" s="8"/>
      <c r="I9" s="8"/>
    </row>
    <row r="10" spans="1:13" x14ac:dyDescent="0.25">
      <c r="A10" s="11" t="s">
        <v>44</v>
      </c>
      <c r="B10" s="10">
        <v>9</v>
      </c>
      <c r="C10" s="10">
        <v>9</v>
      </c>
      <c r="D10" s="10">
        <v>132</v>
      </c>
      <c r="E10" s="10">
        <v>74.067271905732923</v>
      </c>
      <c r="F10" s="10">
        <v>22.43730783711726</v>
      </c>
      <c r="H10" s="8"/>
      <c r="I10" s="8"/>
    </row>
    <row r="11" spans="1:13" x14ac:dyDescent="0.25">
      <c r="A11" s="11" t="s">
        <v>45</v>
      </c>
      <c r="B11" s="10">
        <v>10</v>
      </c>
      <c r="C11" s="10">
        <v>10</v>
      </c>
      <c r="D11" s="10">
        <v>144</v>
      </c>
      <c r="E11" s="10">
        <v>35.810086203036917</v>
      </c>
      <c r="F11" s="10">
        <v>77.932968328605057</v>
      </c>
      <c r="H11" s="8"/>
      <c r="I11" s="8"/>
    </row>
    <row r="12" spans="1:13" x14ac:dyDescent="0.25">
      <c r="A12" s="11" t="s">
        <v>46</v>
      </c>
      <c r="B12" s="10">
        <v>11</v>
      </c>
      <c r="C12" s="10">
        <v>11</v>
      </c>
      <c r="D12" s="10">
        <v>156</v>
      </c>
      <c r="E12" s="10">
        <v>11.989300025561533</v>
      </c>
      <c r="F12" s="10">
        <v>0.81465523026054143</v>
      </c>
      <c r="H12" s="8"/>
      <c r="I12" s="8"/>
    </row>
    <row r="13" spans="1:13" x14ac:dyDescent="0.25">
      <c r="A13" s="11" t="s">
        <v>47</v>
      </c>
      <c r="B13" s="10">
        <v>12</v>
      </c>
      <c r="C13" s="10">
        <v>12</v>
      </c>
      <c r="D13" s="10">
        <v>157</v>
      </c>
      <c r="E13" s="10">
        <v>68.048251039817842</v>
      </c>
      <c r="F13" s="10">
        <v>21.861716388777097</v>
      </c>
      <c r="H13" s="8"/>
      <c r="I13" s="8"/>
    </row>
    <row r="14" spans="1:13" x14ac:dyDescent="0.25">
      <c r="A14" s="11" t="s">
        <v>48</v>
      </c>
      <c r="B14" s="10">
        <v>13</v>
      </c>
      <c r="C14" s="10">
        <v>13</v>
      </c>
      <c r="D14" s="10">
        <v>98</v>
      </c>
      <c r="E14" s="10">
        <v>23.006162051024148</v>
      </c>
      <c r="F14" s="10">
        <v>25.049354179873262</v>
      </c>
      <c r="H14" s="8"/>
      <c r="I14" s="8"/>
    </row>
    <row r="15" spans="1:13" x14ac:dyDescent="0.25">
      <c r="B15" s="8"/>
      <c r="C15" s="8"/>
      <c r="D15" s="8"/>
      <c r="E15" s="8"/>
      <c r="F15" s="8"/>
    </row>
    <row r="25" spans="1:6" x14ac:dyDescent="0.25">
      <c r="A25" s="31"/>
      <c r="B25" s="31" t="s">
        <v>9</v>
      </c>
      <c r="C25" s="31" t="s">
        <v>10</v>
      </c>
      <c r="D25" s="31" t="s">
        <v>11</v>
      </c>
      <c r="E25" s="31" t="s">
        <v>12</v>
      </c>
      <c r="F25" s="31" t="s">
        <v>13</v>
      </c>
    </row>
    <row r="26" spans="1:6" x14ac:dyDescent="0.25">
      <c r="A26" t="s">
        <v>9</v>
      </c>
      <c r="B26">
        <f ca="1">COVAR(INDIRECT($A26),INDIRECT(B$25))</f>
        <v>14</v>
      </c>
      <c r="C26">
        <f ca="1">COVAR(INDIRECT($A26),INDIRECT(C$25))</f>
        <v>14</v>
      </c>
      <c r="D26">
        <f ca="1">COVAR(INDIRECT($A26),INDIRECT(D$25))</f>
        <v>4.2307692307692308</v>
      </c>
      <c r="E26">
        <f ca="1">COVAR(INDIRECT($A26),INDIRECT(E$25))</f>
        <v>10.572176421829862</v>
      </c>
      <c r="F26">
        <f ca="1">COVAR(INDIRECT($A26),INDIRECT(F$25))</f>
        <v>-23.917560812864409</v>
      </c>
    </row>
    <row r="27" spans="1:6" x14ac:dyDescent="0.25">
      <c r="A27" t="s">
        <v>10</v>
      </c>
      <c r="B27">
        <f t="shared" ref="B27:F30" ca="1" si="0">COVAR(INDIRECT($A27),INDIRECT(B$25))</f>
        <v>14</v>
      </c>
      <c r="C27">
        <f t="shared" ca="1" si="0"/>
        <v>14</v>
      </c>
      <c r="D27">
        <f t="shared" ca="1" si="0"/>
        <v>4.2307692307692308</v>
      </c>
      <c r="E27">
        <f t="shared" ca="1" si="0"/>
        <v>10.572176421829862</v>
      </c>
      <c r="F27">
        <f t="shared" ca="1" si="0"/>
        <v>-23.917560812864409</v>
      </c>
    </row>
    <row r="28" spans="1:6" x14ac:dyDescent="0.25">
      <c r="A28" t="s">
        <v>11</v>
      </c>
      <c r="B28">
        <f t="shared" ca="1" si="0"/>
        <v>4.2307692307692308</v>
      </c>
      <c r="C28">
        <f t="shared" ca="1" si="0"/>
        <v>4.2307692307692308</v>
      </c>
      <c r="D28">
        <f t="shared" ca="1" si="0"/>
        <v>472.59171597633144</v>
      </c>
      <c r="E28">
        <f t="shared" ca="1" si="0"/>
        <v>-100.81655622902623</v>
      </c>
      <c r="F28">
        <f t="shared" ca="1" si="0"/>
        <v>-253.72638791028146</v>
      </c>
    </row>
    <row r="29" spans="1:6" x14ac:dyDescent="0.25">
      <c r="A29" t="s">
        <v>12</v>
      </c>
      <c r="B29">
        <f t="shared" ca="1" si="0"/>
        <v>10.572176421829862</v>
      </c>
      <c r="C29">
        <f t="shared" ca="1" si="0"/>
        <v>10.572176421829862</v>
      </c>
      <c r="D29">
        <f t="shared" ca="1" si="0"/>
        <v>-100.81655622902623</v>
      </c>
      <c r="E29">
        <f t="shared" ca="1" si="0"/>
        <v>937.51720909299127</v>
      </c>
      <c r="F29">
        <f t="shared" ca="1" si="0"/>
        <v>12.075709025860853</v>
      </c>
    </row>
    <row r="30" spans="1:6" x14ac:dyDescent="0.25">
      <c r="A30" t="s">
        <v>13</v>
      </c>
      <c r="B30">
        <f t="shared" ca="1" si="0"/>
        <v>-23.917560812864409</v>
      </c>
      <c r="C30">
        <f t="shared" ca="1" si="0"/>
        <v>-23.917560812864409</v>
      </c>
      <c r="D30">
        <f t="shared" ca="1" si="0"/>
        <v>-253.72638791028146</v>
      </c>
      <c r="E30">
        <f t="shared" ca="1" si="0"/>
        <v>12.075709025860853</v>
      </c>
      <c r="F30">
        <f t="shared" ca="1" si="0"/>
        <v>970.63695864387591</v>
      </c>
    </row>
  </sheetData>
  <phoneticPr fontId="5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showGridLines="0" workbookViewId="0">
      <selection activeCell="M32" sqref="M32"/>
    </sheetView>
  </sheetViews>
  <sheetFormatPr defaultColWidth="9.140625" defaultRowHeight="12.75" x14ac:dyDescent="0.2"/>
  <cols>
    <col min="1" max="1" width="14.28515625" style="3" customWidth="1"/>
    <col min="2" max="3" width="14" style="3" customWidth="1"/>
    <col min="4" max="4" width="3.5703125" style="3" customWidth="1"/>
    <col min="5" max="5" width="19.5703125" style="3" customWidth="1"/>
    <col min="6" max="6" width="8.28515625" style="3" customWidth="1"/>
    <col min="7" max="7" width="19.7109375" style="3" customWidth="1"/>
    <col min="8" max="8" width="8.28515625" style="3" customWidth="1"/>
    <col min="9" max="9" width="19.5703125" style="3" customWidth="1"/>
    <col min="10" max="10" width="8.7109375" style="3" customWidth="1"/>
    <col min="11" max="11" width="5" style="3" customWidth="1"/>
    <col min="12" max="12" width="28.28515625" style="3" customWidth="1"/>
    <col min="13" max="13" width="19" style="3" customWidth="1"/>
    <col min="14" max="14" width="11.85546875" style="3" customWidth="1"/>
    <col min="15" max="15" width="21.28515625" style="3" customWidth="1"/>
    <col min="16" max="17" width="14.28515625" style="3" customWidth="1"/>
    <col min="18" max="16384" width="9.140625" style="3"/>
  </cols>
  <sheetData>
    <row r="1" spans="1:18" ht="27.6" customHeight="1" x14ac:dyDescent="0.25">
      <c r="A1" s="46" t="s">
        <v>98</v>
      </c>
      <c r="B1" s="46" t="s">
        <v>49</v>
      </c>
      <c r="C1" s="46" t="s">
        <v>99</v>
      </c>
      <c r="D1" s="22"/>
      <c r="E1" s="35" t="s">
        <v>98</v>
      </c>
      <c r="F1" s="35"/>
      <c r="G1" s="35" t="s">
        <v>49</v>
      </c>
      <c r="H1" s="35"/>
      <c r="I1" s="35" t="s">
        <v>99</v>
      </c>
      <c r="J1" s="35"/>
      <c r="K1" s="22"/>
      <c r="L1" s="22"/>
      <c r="M1" s="16"/>
      <c r="N1" s="17" t="s">
        <v>0</v>
      </c>
      <c r="O1" s="17" t="s">
        <v>14</v>
      </c>
      <c r="P1" s="17" t="s">
        <v>14</v>
      </c>
      <c r="Q1" s="22"/>
      <c r="R1" s="22"/>
    </row>
    <row r="2" spans="1:18" ht="15" x14ac:dyDescent="0.25">
      <c r="A2" s="22">
        <v>35</v>
      </c>
      <c r="B2" s="22">
        <v>41</v>
      </c>
      <c r="C2" s="23">
        <v>52</v>
      </c>
      <c r="D2" s="22"/>
      <c r="E2" s="6"/>
      <c r="F2" s="6"/>
      <c r="G2" s="6"/>
      <c r="H2" s="6"/>
      <c r="I2" s="6"/>
      <c r="J2" s="6"/>
      <c r="K2" s="22"/>
      <c r="L2" s="22"/>
      <c r="M2" s="18" t="s">
        <v>15</v>
      </c>
      <c r="N2" s="19">
        <f ca="1">AVERAGE(INDIRECT(N1))</f>
        <v>39.25</v>
      </c>
      <c r="O2" s="19">
        <f ca="1">AVERAGE(INDIRECT(O1))</f>
        <v>41.35</v>
      </c>
      <c r="P2" s="19">
        <f ca="1">AVERAGE(INDIRECT(P1))</f>
        <v>41.35</v>
      </c>
      <c r="Q2" s="22"/>
      <c r="R2" s="24"/>
    </row>
    <row r="3" spans="1:18" ht="15" x14ac:dyDescent="0.25">
      <c r="A3" s="22">
        <v>32</v>
      </c>
      <c r="B3" s="22">
        <v>35</v>
      </c>
      <c r="C3" s="23">
        <v>29</v>
      </c>
      <c r="D3" s="22"/>
      <c r="E3" s="6" t="s">
        <v>50</v>
      </c>
      <c r="F3" s="6">
        <v>39.25</v>
      </c>
      <c r="G3" s="6" t="s">
        <v>50</v>
      </c>
      <c r="H3" s="6">
        <v>46</v>
      </c>
      <c r="I3" s="6" t="s">
        <v>50</v>
      </c>
      <c r="J3" s="6">
        <v>41.35</v>
      </c>
      <c r="K3" s="22"/>
      <c r="L3" s="22"/>
      <c r="M3" s="18" t="s">
        <v>16</v>
      </c>
      <c r="N3" s="19">
        <f ca="1">N6/SQRT(N14)</f>
        <v>1.8480074618213445</v>
      </c>
      <c r="O3" s="19">
        <f ca="1">O6/SQRT(O14)</f>
        <v>1.5648692563513706</v>
      </c>
      <c r="P3" s="19">
        <f ca="1">P6/SQRT(P14)</f>
        <v>1.5648692563513706</v>
      </c>
      <c r="Q3" s="25"/>
      <c r="R3" s="22"/>
    </row>
    <row r="4" spans="1:18" ht="15" x14ac:dyDescent="0.25">
      <c r="A4" s="22">
        <v>46</v>
      </c>
      <c r="B4" s="22">
        <v>36</v>
      </c>
      <c r="C4" s="23">
        <v>43</v>
      </c>
      <c r="D4" s="22"/>
      <c r="E4" s="6" t="s">
        <v>51</v>
      </c>
      <c r="F4" s="6">
        <v>1.8480074618213445</v>
      </c>
      <c r="G4" s="6" t="s">
        <v>51</v>
      </c>
      <c r="H4" s="6">
        <v>2.1076302482071885</v>
      </c>
      <c r="I4" s="6" t="s">
        <v>51</v>
      </c>
      <c r="J4" s="6">
        <v>1.5648692563513706</v>
      </c>
      <c r="K4" s="22"/>
      <c r="L4" s="22"/>
      <c r="M4" s="18" t="s">
        <v>17</v>
      </c>
      <c r="N4" s="19">
        <f ca="1">MEDIAN(INDIRECT(N1))</f>
        <v>37.5</v>
      </c>
      <c r="O4" s="19">
        <f ca="1">MEDIAN(INDIRECT(O1))</f>
        <v>41.5</v>
      </c>
      <c r="P4" s="19">
        <f ca="1">MEDIAN(INDIRECT(P1))</f>
        <v>41.5</v>
      </c>
      <c r="Q4" s="25"/>
      <c r="R4" s="25"/>
    </row>
    <row r="5" spans="1:18" ht="15" x14ac:dyDescent="0.25">
      <c r="A5" s="22">
        <v>57</v>
      </c>
      <c r="B5" s="22">
        <v>45</v>
      </c>
      <c r="C5" s="22">
        <v>45</v>
      </c>
      <c r="D5" s="26"/>
      <c r="E5" s="6" t="s">
        <v>52</v>
      </c>
      <c r="F5" s="6">
        <v>37.5</v>
      </c>
      <c r="G5" s="6" t="s">
        <v>52</v>
      </c>
      <c r="H5" s="6">
        <v>45.5</v>
      </c>
      <c r="I5" s="6" t="s">
        <v>52</v>
      </c>
      <c r="J5" s="6">
        <v>41.5</v>
      </c>
      <c r="K5" s="26"/>
      <c r="L5" s="26"/>
      <c r="M5" s="18" t="s">
        <v>18</v>
      </c>
      <c r="N5" s="19">
        <f ca="1">MODE(INDIRECT(N1))</f>
        <v>37</v>
      </c>
      <c r="O5" s="19">
        <f ca="1">MODE(INDIRECT(O1))</f>
        <v>37</v>
      </c>
      <c r="P5" s="19">
        <f ca="1">MODE(INDIRECT(P1))</f>
        <v>37</v>
      </c>
      <c r="Q5" s="25"/>
      <c r="R5" s="22"/>
    </row>
    <row r="6" spans="1:18" ht="15" x14ac:dyDescent="0.25">
      <c r="A6" s="22">
        <v>45</v>
      </c>
      <c r="B6" s="22">
        <v>44</v>
      </c>
      <c r="C6" s="23">
        <v>28</v>
      </c>
      <c r="D6" s="26"/>
      <c r="E6" s="6" t="s">
        <v>53</v>
      </c>
      <c r="F6" s="6">
        <v>37</v>
      </c>
      <c r="G6" s="6" t="s">
        <v>53</v>
      </c>
      <c r="H6" s="6">
        <v>52</v>
      </c>
      <c r="I6" s="6" t="s">
        <v>53</v>
      </c>
      <c r="J6" s="6">
        <v>37</v>
      </c>
      <c r="K6" s="26"/>
      <c r="L6" s="26"/>
      <c r="M6" s="18" t="s">
        <v>19</v>
      </c>
      <c r="N6" s="19">
        <f ca="1">STDEV(INDIRECT(N1))</f>
        <v>8.2645406151187473</v>
      </c>
      <c r="O6" s="19">
        <f ca="1">STDEV(INDIRECT(O1))</f>
        <v>6.9983080662024184</v>
      </c>
      <c r="P6" s="19">
        <f ca="1">STDEV(INDIRECT(P1))</f>
        <v>6.9983080662024184</v>
      </c>
      <c r="Q6" s="25"/>
      <c r="R6" s="22"/>
    </row>
    <row r="7" spans="1:18" ht="15" x14ac:dyDescent="0.25">
      <c r="A7" s="22">
        <v>28</v>
      </c>
      <c r="B7" s="22">
        <v>62</v>
      </c>
      <c r="C7" s="23">
        <v>35</v>
      </c>
      <c r="D7" s="26"/>
      <c r="E7" s="6" t="s">
        <v>54</v>
      </c>
      <c r="F7" s="6">
        <v>8.2645406151187473</v>
      </c>
      <c r="G7" s="6" t="s">
        <v>54</v>
      </c>
      <c r="H7" s="6">
        <v>9.4256090128520551</v>
      </c>
      <c r="I7" s="6" t="s">
        <v>54</v>
      </c>
      <c r="J7" s="6">
        <v>6.9983080662024184</v>
      </c>
      <c r="K7" s="26"/>
      <c r="L7" s="26"/>
      <c r="M7" s="18" t="s">
        <v>3</v>
      </c>
      <c r="N7" s="19">
        <f ca="1">VAR(INDIRECT(N1))</f>
        <v>68.30263157894737</v>
      </c>
      <c r="O7" s="19">
        <f ca="1">VAR(INDIRECT(O1))</f>
        <v>48.976315789473837</v>
      </c>
      <c r="P7" s="19">
        <f ca="1">VAR(INDIRECT(P1))</f>
        <v>48.976315789473837</v>
      </c>
      <c r="Q7" s="25"/>
      <c r="R7" s="22"/>
    </row>
    <row r="8" spans="1:18" ht="15" x14ac:dyDescent="0.25">
      <c r="A8" s="22">
        <v>60</v>
      </c>
      <c r="B8" s="22">
        <v>61</v>
      </c>
      <c r="C8" s="23">
        <v>37</v>
      </c>
      <c r="D8" s="26"/>
      <c r="E8" s="6" t="s">
        <v>55</v>
      </c>
      <c r="F8" s="6">
        <v>68.30263157894737</v>
      </c>
      <c r="G8" s="6" t="s">
        <v>55</v>
      </c>
      <c r="H8" s="6">
        <v>88.84210526315789</v>
      </c>
      <c r="I8" s="6" t="s">
        <v>55</v>
      </c>
      <c r="J8" s="6">
        <v>48.976315789473837</v>
      </c>
      <c r="K8" s="26"/>
      <c r="L8" s="26"/>
      <c r="M8" s="18" t="s">
        <v>20</v>
      </c>
      <c r="N8" s="19">
        <f ca="1">KURT(INDIRECT(N1))</f>
        <v>1.4726606780452034</v>
      </c>
      <c r="O8" s="19">
        <f ca="1">KURT(INDIRECT(O1))</f>
        <v>-0.2802537626887438</v>
      </c>
      <c r="P8" s="19">
        <f ca="1">KURT(INDIRECT(P1))</f>
        <v>-0.2802537626887438</v>
      </c>
      <c r="Q8" s="25"/>
      <c r="R8" s="22"/>
    </row>
    <row r="9" spans="1:18" ht="15" x14ac:dyDescent="0.25">
      <c r="A9" s="22">
        <v>37</v>
      </c>
      <c r="B9" s="22">
        <v>62</v>
      </c>
      <c r="C9" s="22">
        <v>32</v>
      </c>
      <c r="D9" s="26"/>
      <c r="E9" s="6" t="s">
        <v>56</v>
      </c>
      <c r="F9" s="6">
        <v>1.4726606780452034</v>
      </c>
      <c r="G9" s="6" t="s">
        <v>56</v>
      </c>
      <c r="H9" s="6">
        <v>-0.47699449830020724</v>
      </c>
      <c r="I9" s="6" t="s">
        <v>56</v>
      </c>
      <c r="J9" s="6">
        <v>-0.2802537626887438</v>
      </c>
      <c r="K9" s="26"/>
      <c r="L9" s="26"/>
      <c r="M9" s="18" t="s">
        <v>21</v>
      </c>
      <c r="N9" s="19">
        <f ca="1">SKEW(INDIRECT(N1))</f>
        <v>1.1801137855548518</v>
      </c>
      <c r="O9" s="19">
        <f ca="1">SKEW(INDIRECT(O1))</f>
        <v>-0.24857926373298986</v>
      </c>
      <c r="P9" s="19">
        <f ca="1">SKEW(INDIRECT(P1))</f>
        <v>-0.24857926373298986</v>
      </c>
      <c r="Q9" s="25"/>
      <c r="R9" s="22"/>
    </row>
    <row r="10" spans="1:18" ht="15" x14ac:dyDescent="0.25">
      <c r="A10" s="22">
        <v>34</v>
      </c>
      <c r="B10" s="22">
        <v>36</v>
      </c>
      <c r="C10" s="22">
        <v>37</v>
      </c>
      <c r="D10" s="26"/>
      <c r="E10" s="6" t="s">
        <v>57</v>
      </c>
      <c r="F10" s="6">
        <v>1.1801137855548518</v>
      </c>
      <c r="G10" s="6" t="s">
        <v>57</v>
      </c>
      <c r="H10" s="6">
        <v>0.14120717963922388</v>
      </c>
      <c r="I10" s="6" t="s">
        <v>57</v>
      </c>
      <c r="J10" s="6">
        <v>-0.24857926373298986</v>
      </c>
      <c r="K10" s="26"/>
      <c r="L10" s="26"/>
      <c r="M10" s="18" t="s">
        <v>22</v>
      </c>
      <c r="N10" s="19">
        <f ca="1">ABS(N11-N12)</f>
        <v>32</v>
      </c>
      <c r="O10" s="19">
        <f ca="1">ABS(O11-O12)</f>
        <v>26</v>
      </c>
      <c r="P10" s="19">
        <f ca="1">ABS(P11-P12)</f>
        <v>26</v>
      </c>
      <c r="Q10" s="25"/>
      <c r="R10" s="22"/>
    </row>
    <row r="11" spans="1:18" ht="15" x14ac:dyDescent="0.25">
      <c r="A11" s="22">
        <v>33</v>
      </c>
      <c r="B11" s="22">
        <v>52</v>
      </c>
      <c r="C11" s="22">
        <v>41</v>
      </c>
      <c r="D11" s="26"/>
      <c r="E11" s="6" t="s">
        <v>58</v>
      </c>
      <c r="F11" s="6">
        <v>32</v>
      </c>
      <c r="G11" s="6" t="s">
        <v>58</v>
      </c>
      <c r="H11" s="6">
        <v>34</v>
      </c>
      <c r="I11" s="6" t="s">
        <v>58</v>
      </c>
      <c r="J11" s="6">
        <v>26</v>
      </c>
      <c r="K11" s="26"/>
      <c r="L11" s="26"/>
      <c r="M11" s="18" t="s">
        <v>23</v>
      </c>
      <c r="N11" s="19">
        <f ca="1">MIN(INDIRECT(N1))</f>
        <v>28</v>
      </c>
      <c r="O11" s="19">
        <f ca="1">MIN(INDIRECT(O1))</f>
        <v>28</v>
      </c>
      <c r="P11" s="19">
        <f ca="1">MIN(INDIRECT(P1))</f>
        <v>28</v>
      </c>
      <c r="Q11" s="25"/>
      <c r="R11" s="22"/>
    </row>
    <row r="12" spans="1:18" ht="15" x14ac:dyDescent="0.25">
      <c r="A12" s="22">
        <v>37</v>
      </c>
      <c r="B12" s="22">
        <v>46</v>
      </c>
      <c r="C12" s="22">
        <v>54</v>
      </c>
      <c r="D12" s="26"/>
      <c r="E12" s="6" t="s">
        <v>59</v>
      </c>
      <c r="F12" s="6">
        <v>28</v>
      </c>
      <c r="G12" s="6" t="s">
        <v>59</v>
      </c>
      <c r="H12" s="6">
        <v>28</v>
      </c>
      <c r="I12" s="6" t="s">
        <v>59</v>
      </c>
      <c r="J12" s="6">
        <v>28</v>
      </c>
      <c r="K12" s="26"/>
      <c r="L12" s="26"/>
      <c r="M12" s="18" t="s">
        <v>24</v>
      </c>
      <c r="N12" s="19">
        <f ca="1">MAX(INDIRECT(N1))</f>
        <v>60</v>
      </c>
      <c r="O12" s="19">
        <f ca="1">MAX(INDIRECT(O1))</f>
        <v>54</v>
      </c>
      <c r="P12" s="19">
        <f ca="1">MAX(INDIRECT(P1))</f>
        <v>54</v>
      </c>
      <c r="Q12" s="25"/>
      <c r="R12" s="22"/>
    </row>
    <row r="13" spans="1:18" ht="15" x14ac:dyDescent="0.25">
      <c r="A13" s="22">
        <v>32</v>
      </c>
      <c r="B13" s="22">
        <v>52</v>
      </c>
      <c r="C13" s="22">
        <v>44</v>
      </c>
      <c r="D13" s="26"/>
      <c r="E13" s="6" t="s">
        <v>60</v>
      </c>
      <c r="F13" s="6">
        <v>60</v>
      </c>
      <c r="G13" s="6" t="s">
        <v>60</v>
      </c>
      <c r="H13" s="6">
        <v>62</v>
      </c>
      <c r="I13" s="6" t="s">
        <v>60</v>
      </c>
      <c r="J13" s="6">
        <v>54</v>
      </c>
      <c r="K13" s="26"/>
      <c r="L13" s="26"/>
      <c r="M13" s="18" t="s">
        <v>2</v>
      </c>
      <c r="N13" s="19">
        <f ca="1">SUM(INDIRECT(N1))</f>
        <v>785</v>
      </c>
      <c r="O13" s="19">
        <f ca="1">SUM(INDIRECT(O1))</f>
        <v>827</v>
      </c>
      <c r="P13" s="19">
        <f ca="1">SUM(INDIRECT(P1))</f>
        <v>827</v>
      </c>
      <c r="Q13" s="25"/>
      <c r="R13" s="22"/>
    </row>
    <row r="14" spans="1:18" ht="15" x14ac:dyDescent="0.25">
      <c r="A14" s="22">
        <v>38</v>
      </c>
      <c r="B14" s="22">
        <v>38</v>
      </c>
      <c r="C14" s="22">
        <v>42</v>
      </c>
      <c r="D14" s="22"/>
      <c r="E14" s="6" t="s">
        <v>61</v>
      </c>
      <c r="F14" s="6">
        <v>785</v>
      </c>
      <c r="G14" s="6" t="s">
        <v>61</v>
      </c>
      <c r="H14" s="6">
        <v>920</v>
      </c>
      <c r="I14" s="6" t="s">
        <v>61</v>
      </c>
      <c r="J14" s="6">
        <v>827</v>
      </c>
      <c r="K14" s="22"/>
      <c r="L14" s="22"/>
      <c r="M14" s="18" t="s">
        <v>1</v>
      </c>
      <c r="N14" s="19">
        <f ca="1">COUNT(INDIRECT(N1))</f>
        <v>20</v>
      </c>
      <c r="O14" s="19">
        <f ca="1">COUNT(INDIRECT(O1))</f>
        <v>20</v>
      </c>
      <c r="P14" s="19">
        <f ca="1">COUNT(INDIRECT(P1))</f>
        <v>20</v>
      </c>
      <c r="Q14" s="25"/>
      <c r="R14" s="22"/>
    </row>
    <row r="15" spans="1:18" ht="15" x14ac:dyDescent="0.25">
      <c r="A15" s="22">
        <v>41</v>
      </c>
      <c r="B15" s="22">
        <v>28</v>
      </c>
      <c r="C15" s="22">
        <v>48</v>
      </c>
      <c r="D15" s="22"/>
      <c r="E15" s="6" t="s">
        <v>62</v>
      </c>
      <c r="F15" s="6">
        <v>20</v>
      </c>
      <c r="G15" s="6" t="s">
        <v>62</v>
      </c>
      <c r="H15" s="6">
        <v>20</v>
      </c>
      <c r="I15" s="6" t="s">
        <v>62</v>
      </c>
      <c r="J15" s="6">
        <v>20</v>
      </c>
      <c r="K15" s="22"/>
      <c r="L15" s="22"/>
      <c r="M15" s="18" t="s">
        <v>25</v>
      </c>
      <c r="N15" s="19">
        <f ca="1">CONFIDENCE(1-N16,N6,N14)</f>
        <v>3.6220280683311135</v>
      </c>
      <c r="O15" s="19">
        <f ca="1">CONFIDENCE(1-O16,O6,O14)</f>
        <v>3.0670873829626628</v>
      </c>
      <c r="P15" s="19">
        <f ca="1">CONFIDENCE(1-P16,P6,P14)</f>
        <v>3.0670873829626628</v>
      </c>
      <c r="Q15" s="25"/>
      <c r="R15" s="22"/>
    </row>
    <row r="16" spans="1:18" ht="15" x14ac:dyDescent="0.25">
      <c r="A16" s="22">
        <v>38</v>
      </c>
      <c r="B16" s="22">
        <v>50</v>
      </c>
      <c r="C16" s="22">
        <v>46</v>
      </c>
      <c r="D16" s="22"/>
      <c r="E16" s="6" t="s">
        <v>63</v>
      </c>
      <c r="F16" s="6">
        <v>60</v>
      </c>
      <c r="G16" s="6" t="s">
        <v>63</v>
      </c>
      <c r="H16" s="6">
        <v>62</v>
      </c>
      <c r="I16" s="6" t="s">
        <v>63</v>
      </c>
      <c r="J16" s="6">
        <v>54</v>
      </c>
      <c r="K16" s="22"/>
      <c r="L16" s="22"/>
      <c r="M16" s="18" t="s">
        <v>26</v>
      </c>
      <c r="N16" s="19">
        <v>0.95</v>
      </c>
      <c r="O16" s="19">
        <v>0.95</v>
      </c>
      <c r="P16" s="19">
        <v>0.95</v>
      </c>
      <c r="Q16" s="25"/>
      <c r="R16" s="25"/>
    </row>
    <row r="17" spans="1:18" ht="15" x14ac:dyDescent="0.25">
      <c r="A17" s="22">
        <v>42</v>
      </c>
      <c r="B17" s="22">
        <v>52</v>
      </c>
      <c r="C17" s="22">
        <v>47</v>
      </c>
      <c r="D17" s="22"/>
      <c r="E17" s="6" t="s">
        <v>64</v>
      </c>
      <c r="F17" s="6">
        <v>29</v>
      </c>
      <c r="G17" s="6" t="s">
        <v>64</v>
      </c>
      <c r="H17" s="6">
        <v>35</v>
      </c>
      <c r="I17" s="6" t="s">
        <v>64</v>
      </c>
      <c r="J17" s="6">
        <v>29</v>
      </c>
      <c r="K17" s="22"/>
      <c r="L17" s="22"/>
      <c r="M17" s="22"/>
      <c r="N17" s="15"/>
      <c r="O17" s="15"/>
      <c r="P17" s="22"/>
      <c r="Q17" s="22"/>
      <c r="R17" s="22"/>
    </row>
    <row r="18" spans="1:18" ht="15.75" thickBot="1" x14ac:dyDescent="0.3">
      <c r="A18" s="22">
        <v>29</v>
      </c>
      <c r="B18" s="22">
        <v>48</v>
      </c>
      <c r="C18" s="22">
        <v>39</v>
      </c>
      <c r="D18" s="22"/>
      <c r="E18" s="7" t="s">
        <v>65</v>
      </c>
      <c r="F18" s="7">
        <v>3.8679240703181184</v>
      </c>
      <c r="G18" s="7" t="s">
        <v>65</v>
      </c>
      <c r="H18" s="7">
        <v>4.4113208072961996</v>
      </c>
      <c r="I18" s="7" t="s">
        <v>65</v>
      </c>
      <c r="J18" s="7">
        <v>3.2753089955474608</v>
      </c>
      <c r="K18" s="22"/>
      <c r="L18" s="22"/>
      <c r="M18" s="22"/>
      <c r="N18" s="22"/>
      <c r="O18" s="22"/>
      <c r="P18" s="22"/>
      <c r="Q18" s="22"/>
      <c r="R18" s="22"/>
    </row>
    <row r="19" spans="1:18" ht="15" x14ac:dyDescent="0.25">
      <c r="A19" s="22">
        <v>40</v>
      </c>
      <c r="B19" s="22">
        <v>38</v>
      </c>
      <c r="C19" s="22">
        <v>40</v>
      </c>
      <c r="D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ht="15" x14ac:dyDescent="0.25">
      <c r="A20" s="22">
        <v>37</v>
      </c>
      <c r="B20" s="22">
        <v>44</v>
      </c>
      <c r="C20" s="22">
        <v>41</v>
      </c>
      <c r="D20" s="22"/>
      <c r="J20"/>
      <c r="K20" s="22"/>
      <c r="L20" s="22"/>
      <c r="M20" s="22"/>
      <c r="N20" s="22"/>
      <c r="O20" s="22"/>
      <c r="P20" s="22"/>
      <c r="Q20" s="22"/>
      <c r="R20" s="22"/>
    </row>
    <row r="21" spans="1:18" ht="15" x14ac:dyDescent="0.25">
      <c r="A21" s="22">
        <v>44</v>
      </c>
      <c r="B21" s="22">
        <v>50</v>
      </c>
      <c r="C21" s="22">
        <v>47</v>
      </c>
      <c r="D21" s="22"/>
      <c r="J21"/>
      <c r="K21" s="22"/>
      <c r="L21" s="22"/>
      <c r="M21" s="22"/>
      <c r="N21" s="22"/>
      <c r="O21" s="22"/>
      <c r="P21" s="22"/>
      <c r="Q21" s="22"/>
      <c r="R21" s="22"/>
    </row>
    <row r="22" spans="1:18" ht="15" x14ac:dyDescent="0.25">
      <c r="A22" s="22"/>
      <c r="B22" s="22"/>
      <c r="C22" s="22"/>
      <c r="D22" s="22"/>
      <c r="J22"/>
      <c r="K22" s="22"/>
      <c r="L22" s="22"/>
      <c r="M22" s="22"/>
      <c r="N22" s="22"/>
      <c r="O22" s="22"/>
      <c r="P22" s="22"/>
      <c r="Q22" s="22"/>
      <c r="R22" s="22"/>
    </row>
    <row r="23" spans="1:18" ht="15" x14ac:dyDescent="0.25">
      <c r="A23" s="22"/>
      <c r="B23" s="22"/>
      <c r="C23" s="22"/>
      <c r="D23" s="22"/>
      <c r="J23"/>
      <c r="K23" s="22"/>
      <c r="L23" s="22"/>
      <c r="M23" s="22"/>
      <c r="N23" s="22"/>
      <c r="O23" s="22"/>
      <c r="P23" s="22"/>
      <c r="Q23" s="22"/>
      <c r="R23" s="22"/>
    </row>
    <row r="24" spans="1:18" ht="15" x14ac:dyDescent="0.25">
      <c r="A24" s="22"/>
      <c r="B24" s="22"/>
      <c r="C24" s="22"/>
      <c r="D24" s="22"/>
      <c r="J24"/>
      <c r="K24" s="22"/>
      <c r="L24" s="22"/>
      <c r="M24" s="22"/>
      <c r="N24" s="22"/>
      <c r="O24" s="22"/>
      <c r="P24" s="22"/>
      <c r="Q24" s="22"/>
      <c r="R24" s="22"/>
    </row>
    <row r="25" spans="1:18" ht="15" x14ac:dyDescent="0.25">
      <c r="A25" s="15"/>
      <c r="B25" s="15"/>
      <c r="C25" s="15"/>
      <c r="D25" s="15"/>
      <c r="E25"/>
      <c r="F25"/>
      <c r="G25"/>
      <c r="H25"/>
      <c r="I25"/>
      <c r="J25"/>
      <c r="K25" s="15"/>
      <c r="L25" s="15"/>
      <c r="M25" s="15"/>
      <c r="N25" s="15"/>
      <c r="O25" s="22"/>
      <c r="P25" s="22"/>
      <c r="Q25" s="22"/>
      <c r="R25" s="22"/>
    </row>
    <row r="26" spans="1:18" ht="15" x14ac:dyDescent="0.25">
      <c r="A26" s="15"/>
      <c r="B26" s="15"/>
      <c r="C26" s="15"/>
      <c r="D26" s="15"/>
      <c r="E26"/>
      <c r="F26"/>
      <c r="G26"/>
      <c r="H26"/>
      <c r="I26"/>
      <c r="J26"/>
      <c r="K26" s="15"/>
      <c r="L26" s="15"/>
      <c r="M26" s="15"/>
      <c r="N26" s="15"/>
      <c r="O26" s="22"/>
      <c r="P26" s="22"/>
      <c r="Q26" s="22"/>
      <c r="R26" s="22"/>
    </row>
    <row r="27" spans="1:18" ht="15" x14ac:dyDescent="0.25">
      <c r="A27" s="15"/>
      <c r="B27" s="15"/>
      <c r="C27" s="15"/>
      <c r="D27" s="15"/>
      <c r="E27"/>
      <c r="F27"/>
      <c r="G27"/>
      <c r="H27"/>
      <c r="I27"/>
      <c r="J27"/>
      <c r="K27" s="15"/>
      <c r="L27" s="15"/>
      <c r="M27" s="15"/>
      <c r="N27" s="15"/>
      <c r="O27" s="22"/>
      <c r="P27" s="22"/>
      <c r="Q27" s="22"/>
      <c r="R27" s="22"/>
    </row>
    <row r="28" spans="1:18" ht="15" x14ac:dyDescent="0.25">
      <c r="A28" s="15"/>
      <c r="B28" s="15"/>
      <c r="C28" s="15"/>
      <c r="D28" s="15"/>
      <c r="E28"/>
      <c r="F28"/>
      <c r="G28"/>
      <c r="H28"/>
      <c r="I28"/>
      <c r="J28"/>
      <c r="K28" s="15"/>
      <c r="L28" s="15"/>
      <c r="M28" s="15"/>
      <c r="N28" s="15"/>
      <c r="O28" s="22"/>
      <c r="P28" s="22"/>
      <c r="Q28" s="22"/>
      <c r="R28" s="22"/>
    </row>
    <row r="29" spans="1:18" ht="15" x14ac:dyDescent="0.25">
      <c r="A29" s="15"/>
      <c r="B29" s="15"/>
      <c r="C29" s="15"/>
      <c r="D29" s="15"/>
      <c r="E29"/>
      <c r="F29"/>
      <c r="G29"/>
      <c r="H29"/>
      <c r="I29"/>
      <c r="J29"/>
      <c r="K29" s="15"/>
      <c r="L29" s="15"/>
      <c r="M29" s="15"/>
      <c r="N29" s="15"/>
      <c r="O29" s="22"/>
      <c r="P29" s="22"/>
      <c r="Q29" s="22"/>
      <c r="R29" s="22"/>
    </row>
    <row r="30" spans="1:18" ht="15" x14ac:dyDescent="0.25">
      <c r="A30" s="15"/>
      <c r="B30" s="15"/>
      <c r="C30" s="15"/>
      <c r="D30" s="15"/>
      <c r="E30"/>
      <c r="F30"/>
      <c r="G30"/>
      <c r="H30"/>
      <c r="I30"/>
      <c r="J30"/>
      <c r="K30" s="15"/>
      <c r="L30" s="15"/>
      <c r="M30" s="15"/>
      <c r="N30" s="15"/>
      <c r="O30" s="22"/>
      <c r="P30" s="22"/>
      <c r="Q30" s="22"/>
      <c r="R30" s="22"/>
    </row>
    <row r="31" spans="1:18" ht="15" x14ac:dyDescent="0.25">
      <c r="A31" s="15"/>
      <c r="B31" s="15"/>
      <c r="C31" s="15"/>
      <c r="D31" s="15"/>
      <c r="E31"/>
      <c r="F31"/>
      <c r="G31"/>
      <c r="H31"/>
      <c r="I31"/>
      <c r="J31"/>
      <c r="K31" s="15"/>
      <c r="L31" s="15"/>
      <c r="M31" s="15"/>
      <c r="N31" s="15"/>
      <c r="O31" s="22"/>
      <c r="P31" s="22"/>
      <c r="Q31" s="22"/>
      <c r="R31" s="22"/>
    </row>
    <row r="32" spans="1:18" ht="15" x14ac:dyDescent="0.25">
      <c r="A32" s="15"/>
      <c r="B32" s="15"/>
      <c r="C32" s="15"/>
      <c r="D32" s="15"/>
      <c r="E32"/>
      <c r="F32"/>
      <c r="G32"/>
      <c r="H32"/>
      <c r="I32"/>
      <c r="J32"/>
      <c r="K32" s="15"/>
      <c r="L32" s="15"/>
      <c r="M32" s="15"/>
      <c r="N32" s="15"/>
      <c r="O32" s="22"/>
      <c r="P32" s="22"/>
      <c r="Q32" s="22"/>
      <c r="R32" s="22"/>
    </row>
    <row r="33" spans="1:18" ht="15" x14ac:dyDescent="0.25">
      <c r="A33" s="15"/>
      <c r="B33" s="15"/>
      <c r="C33" s="15"/>
      <c r="D33" s="15"/>
      <c r="E33"/>
      <c r="F33"/>
      <c r="G33"/>
      <c r="H33"/>
      <c r="I33"/>
      <c r="J33"/>
      <c r="K33" s="15"/>
      <c r="L33" s="15"/>
      <c r="M33" s="15"/>
      <c r="N33" s="15"/>
      <c r="O33" s="22"/>
      <c r="P33" s="22"/>
      <c r="Q33" s="22"/>
      <c r="R33" s="22"/>
    </row>
    <row r="34" spans="1:18" ht="15" x14ac:dyDescent="0.25">
      <c r="A34" s="15"/>
      <c r="B34" s="15"/>
      <c r="C34" s="15"/>
      <c r="D34" s="15"/>
      <c r="E34"/>
      <c r="F34"/>
      <c r="G34"/>
      <c r="H34"/>
      <c r="I34"/>
      <c r="J34"/>
      <c r="K34" s="15"/>
      <c r="L34" s="15"/>
      <c r="M34" s="15"/>
      <c r="N34" s="15"/>
      <c r="O34" s="22"/>
      <c r="P34" s="22"/>
      <c r="Q34" s="22"/>
      <c r="R34" s="22"/>
    </row>
    <row r="35" spans="1:18" ht="15" x14ac:dyDescent="0.25">
      <c r="A35" s="15"/>
      <c r="B35" s="15"/>
      <c r="C35" s="15"/>
      <c r="D35" s="15"/>
      <c r="E35"/>
      <c r="F35"/>
      <c r="G35"/>
      <c r="H35"/>
      <c r="I35"/>
      <c r="J35"/>
      <c r="K35" s="15"/>
      <c r="L35" s="15"/>
      <c r="M35" s="15"/>
      <c r="N35" s="15"/>
      <c r="O35" s="22"/>
      <c r="P35" s="22"/>
      <c r="Q35" s="22"/>
      <c r="R35" s="22"/>
    </row>
    <row r="36" spans="1:18" ht="15" x14ac:dyDescent="0.25">
      <c r="A36" s="15"/>
      <c r="B36" s="15"/>
      <c r="C36" s="15"/>
      <c r="D36" s="15"/>
      <c r="E36"/>
      <c r="F36"/>
      <c r="G36"/>
      <c r="H36"/>
      <c r="I36"/>
      <c r="J36"/>
      <c r="K36" s="15"/>
      <c r="L36" s="15"/>
      <c r="M36" s="15"/>
      <c r="N36" s="15"/>
      <c r="O36" s="22"/>
      <c r="P36" s="22"/>
      <c r="Q36" s="22"/>
      <c r="R36" s="22"/>
    </row>
    <row r="37" spans="1:18" ht="15" x14ac:dyDescent="0.25">
      <c r="A37" s="15"/>
      <c r="B37" s="15"/>
      <c r="C37" s="15"/>
      <c r="D37" s="15"/>
      <c r="E37"/>
      <c r="F37"/>
      <c r="G37"/>
      <c r="H37"/>
      <c r="I37"/>
      <c r="J37"/>
      <c r="K37" s="15"/>
      <c r="L37" s="15"/>
      <c r="M37" s="15"/>
      <c r="N37" s="15"/>
      <c r="O37" s="22"/>
      <c r="P37" s="22"/>
      <c r="Q37" s="22"/>
      <c r="R37" s="22"/>
    </row>
    <row r="38" spans="1:18" ht="15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2"/>
      <c r="P38" s="22"/>
      <c r="Q38" s="22"/>
      <c r="R38" s="22"/>
    </row>
    <row r="39" spans="1:18" ht="1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22"/>
      <c r="P39" s="22"/>
      <c r="Q39" s="22"/>
      <c r="R39" s="22"/>
    </row>
    <row r="40" spans="1:18" ht="1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22"/>
      <c r="P40" s="22"/>
      <c r="Q40" s="22"/>
      <c r="R40" s="22"/>
    </row>
    <row r="41" spans="1:18" ht="1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2"/>
      <c r="P41" s="22"/>
      <c r="Q41" s="22"/>
      <c r="R41" s="22"/>
    </row>
  </sheetData>
  <phoneticPr fontId="5" type="noConversion"/>
  <printOptions gridLinesSet="0"/>
  <pageMargins left="0.75" right="0.75" top="1" bottom="1" header="0.5" footer="0.5"/>
  <pageSetup orientation="portrait" horizontalDpi="300" verticalDpi="0" r:id="rId1"/>
  <headerFooter alignWithMargins="0">
    <oddHeader>&amp;F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showGridLines="0" workbookViewId="0">
      <selection activeCell="K27" sqref="K27"/>
    </sheetView>
  </sheetViews>
  <sheetFormatPr defaultRowHeight="15" x14ac:dyDescent="0.25"/>
  <cols>
    <col min="1" max="1" width="10.85546875" customWidth="1"/>
    <col min="2" max="2" width="10.28515625" customWidth="1"/>
    <col min="3" max="3" width="3.42578125" customWidth="1"/>
    <col min="4" max="4" width="28.28515625" customWidth="1"/>
    <col min="5" max="6" width="14.42578125" bestFit="1" customWidth="1"/>
  </cols>
  <sheetData>
    <row r="1" spans="1:6" x14ac:dyDescent="0.25">
      <c r="A1" s="21" t="s">
        <v>66</v>
      </c>
      <c r="B1" s="21" t="s">
        <v>67</v>
      </c>
      <c r="D1" t="s">
        <v>68</v>
      </c>
    </row>
    <row r="2" spans="1:6" ht="15.75" thickBot="1" x14ac:dyDescent="0.3">
      <c r="A2">
        <v>96</v>
      </c>
      <c r="B2">
        <v>39</v>
      </c>
    </row>
    <row r="3" spans="1:6" x14ac:dyDescent="0.25">
      <c r="A3">
        <v>78</v>
      </c>
      <c r="B3">
        <v>53</v>
      </c>
      <c r="D3" s="35"/>
      <c r="E3" s="35" t="s">
        <v>69</v>
      </c>
      <c r="F3" s="35" t="s">
        <v>70</v>
      </c>
    </row>
    <row r="4" spans="1:6" x14ac:dyDescent="0.25">
      <c r="A4">
        <v>72</v>
      </c>
      <c r="B4">
        <v>51</v>
      </c>
      <c r="D4" s="6" t="s">
        <v>50</v>
      </c>
      <c r="E4" s="6">
        <v>75.444444444444443</v>
      </c>
      <c r="F4" s="6">
        <v>46.666666666666664</v>
      </c>
    </row>
    <row r="5" spans="1:6" x14ac:dyDescent="0.25">
      <c r="A5">
        <v>78</v>
      </c>
      <c r="B5">
        <v>48</v>
      </c>
      <c r="D5" s="6" t="s">
        <v>71</v>
      </c>
      <c r="E5" s="6">
        <v>109.52777777777737</v>
      </c>
      <c r="F5" s="6">
        <v>25</v>
      </c>
    </row>
    <row r="6" spans="1:6" x14ac:dyDescent="0.25">
      <c r="A6">
        <v>65</v>
      </c>
      <c r="B6">
        <v>51</v>
      </c>
      <c r="D6" s="6" t="s">
        <v>72</v>
      </c>
      <c r="E6" s="6">
        <v>9</v>
      </c>
      <c r="F6" s="6">
        <v>9</v>
      </c>
    </row>
    <row r="7" spans="1:6" x14ac:dyDescent="0.25">
      <c r="A7">
        <v>66</v>
      </c>
      <c r="B7">
        <v>42</v>
      </c>
      <c r="D7" s="6" t="s">
        <v>4</v>
      </c>
      <c r="E7" s="6">
        <v>8</v>
      </c>
      <c r="F7" s="6">
        <v>8</v>
      </c>
    </row>
    <row r="8" spans="1:6" x14ac:dyDescent="0.25">
      <c r="A8">
        <v>69</v>
      </c>
      <c r="B8">
        <v>44</v>
      </c>
      <c r="D8" s="6" t="s">
        <v>5</v>
      </c>
      <c r="E8" s="6">
        <v>4.3811111111110952</v>
      </c>
      <c r="F8" s="6"/>
    </row>
    <row r="9" spans="1:6" x14ac:dyDescent="0.25">
      <c r="A9">
        <v>87</v>
      </c>
      <c r="B9">
        <v>42</v>
      </c>
      <c r="D9" s="6" t="s">
        <v>73</v>
      </c>
      <c r="E9" s="6">
        <v>2.5855309466158626E-2</v>
      </c>
      <c r="F9" s="6"/>
    </row>
    <row r="10" spans="1:6" ht="15.75" thickBot="1" x14ac:dyDescent="0.3">
      <c r="A10">
        <v>68</v>
      </c>
      <c r="B10">
        <v>50</v>
      </c>
      <c r="D10" s="7" t="s">
        <v>74</v>
      </c>
      <c r="E10" s="7">
        <v>3.4381012333731586</v>
      </c>
      <c r="F10" s="7"/>
    </row>
  </sheetData>
  <phoneticPr fontId="5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0"/>
  <sheetViews>
    <sheetView showGridLines="0" workbookViewId="0">
      <selection activeCell="R34" sqref="R34"/>
    </sheetView>
  </sheetViews>
  <sheetFormatPr defaultColWidth="9.140625" defaultRowHeight="12.75" x14ac:dyDescent="0.2"/>
  <cols>
    <col min="1" max="1" width="7.7109375" style="4" customWidth="1"/>
    <col min="2" max="2" width="5.5703125" style="4" customWidth="1"/>
    <col min="3" max="3" width="8.85546875" style="4" customWidth="1"/>
    <col min="4" max="4" width="10" style="4" customWidth="1"/>
    <col min="5" max="5" width="17.5703125" style="4" customWidth="1"/>
    <col min="6" max="6" width="8.7109375" style="4" customWidth="1"/>
    <col min="7" max="7" width="9.85546875" style="4" customWidth="1"/>
    <col min="8" max="8" width="16.85546875" style="4" customWidth="1"/>
    <col min="9" max="16384" width="9.140625" style="4"/>
  </cols>
  <sheetData>
    <row r="1" spans="1:8" ht="15.75" thickBot="1" x14ac:dyDescent="0.3">
      <c r="A1" s="31" t="s">
        <v>75</v>
      </c>
    </row>
    <row r="2" spans="1:8" ht="15" x14ac:dyDescent="0.25">
      <c r="A2" s="20">
        <v>62.703239917755127</v>
      </c>
      <c r="C2" s="35" t="s">
        <v>76</v>
      </c>
      <c r="D2" s="35" t="s">
        <v>78</v>
      </c>
      <c r="E2" s="35" t="s">
        <v>79</v>
      </c>
      <c r="F2" s="35" t="s">
        <v>76</v>
      </c>
      <c r="G2" s="35" t="s">
        <v>78</v>
      </c>
      <c r="H2" s="35" t="s">
        <v>79</v>
      </c>
    </row>
    <row r="3" spans="1:8" ht="15" x14ac:dyDescent="0.25">
      <c r="A3" s="20">
        <v>61.964439181610942</v>
      </c>
      <c r="C3" s="6">
        <v>32.737863319925964</v>
      </c>
      <c r="D3" s="6">
        <v>1</v>
      </c>
      <c r="E3" s="40">
        <v>8.3333333333333332E-3</v>
      </c>
      <c r="F3" s="41">
        <v>53.078515874221921</v>
      </c>
      <c r="G3" s="6">
        <v>24</v>
      </c>
      <c r="H3" s="40">
        <v>0.2</v>
      </c>
    </row>
    <row r="4" spans="1:8" ht="15" x14ac:dyDescent="0.25">
      <c r="A4" s="20">
        <v>48.445928213186562</v>
      </c>
      <c r="C4" s="6">
        <v>36.12797207897529</v>
      </c>
      <c r="D4" s="6">
        <v>5</v>
      </c>
      <c r="E4" s="40">
        <v>0.05</v>
      </c>
      <c r="F4" s="41">
        <v>56.468624633271247</v>
      </c>
      <c r="G4" s="6">
        <v>21</v>
      </c>
      <c r="H4" s="40">
        <v>0.375</v>
      </c>
    </row>
    <row r="5" spans="1:8" ht="15" x14ac:dyDescent="0.25">
      <c r="A5" s="20">
        <v>46.467131495592184</v>
      </c>
      <c r="C5" s="6">
        <v>39.518080838024616</v>
      </c>
      <c r="D5" s="6">
        <v>6</v>
      </c>
      <c r="E5" s="40">
        <v>0.1</v>
      </c>
      <c r="F5" s="41">
        <v>49.688407115172595</v>
      </c>
      <c r="G5" s="6">
        <v>16</v>
      </c>
      <c r="H5" s="40">
        <v>0.5083333333333333</v>
      </c>
    </row>
    <row r="6" spans="1:8" ht="15" x14ac:dyDescent="0.25">
      <c r="A6" s="20">
        <v>55.019765012548305</v>
      </c>
      <c r="C6" s="6">
        <v>42.908189597073942</v>
      </c>
      <c r="D6" s="6">
        <v>9</v>
      </c>
      <c r="E6" s="40">
        <v>0.17499999999999999</v>
      </c>
      <c r="F6" s="41">
        <v>59.858733392320573</v>
      </c>
      <c r="G6" s="6">
        <v>16</v>
      </c>
      <c r="H6" s="40">
        <v>0.64166666666666672</v>
      </c>
    </row>
    <row r="7" spans="1:8" ht="15" x14ac:dyDescent="0.25">
      <c r="A7" s="20">
        <v>59.108407539315522</v>
      </c>
      <c r="C7" s="6">
        <v>46.298298356123269</v>
      </c>
      <c r="D7" s="6">
        <v>12</v>
      </c>
      <c r="E7" s="40">
        <v>0.27500000000000002</v>
      </c>
      <c r="F7" s="41">
        <v>46.298298356123269</v>
      </c>
      <c r="G7" s="6">
        <v>12</v>
      </c>
      <c r="H7" s="40">
        <v>0.7416666666666667</v>
      </c>
    </row>
    <row r="8" spans="1:8" ht="15" x14ac:dyDescent="0.25">
      <c r="A8" s="20">
        <v>54.506055120145902</v>
      </c>
      <c r="C8" s="6">
        <v>49.688407115172595</v>
      </c>
      <c r="D8" s="6">
        <v>16</v>
      </c>
      <c r="E8" s="40">
        <v>0.40833333333333333</v>
      </c>
      <c r="F8" s="41">
        <v>42.908189597073942</v>
      </c>
      <c r="G8" s="6">
        <v>9</v>
      </c>
      <c r="H8" s="40">
        <v>0.81666666666666665</v>
      </c>
    </row>
    <row r="9" spans="1:8" ht="15" x14ac:dyDescent="0.25">
      <c r="A9" s="20">
        <v>66.638950910419226</v>
      </c>
      <c r="C9" s="6">
        <v>53.078515874221921</v>
      </c>
      <c r="D9" s="6">
        <v>24</v>
      </c>
      <c r="E9" s="40">
        <v>0.60833333333333328</v>
      </c>
      <c r="F9" s="41">
        <v>63.2488421513699</v>
      </c>
      <c r="G9" s="6">
        <v>9</v>
      </c>
      <c r="H9" s="40">
        <v>0.89166666666666672</v>
      </c>
    </row>
    <row r="10" spans="1:8" ht="15" x14ac:dyDescent="0.25">
      <c r="A10" s="20">
        <v>53.080222086282447</v>
      </c>
      <c r="C10" s="6">
        <v>56.468624633271247</v>
      </c>
      <c r="D10" s="6">
        <v>21</v>
      </c>
      <c r="E10" s="40">
        <v>0.78333333333333333</v>
      </c>
      <c r="F10" s="41">
        <v>39.518080838024616</v>
      </c>
      <c r="G10" s="6">
        <v>6</v>
      </c>
      <c r="H10" s="40">
        <v>0.94166666666666665</v>
      </c>
    </row>
    <row r="11" spans="1:8" ht="15" x14ac:dyDescent="0.25">
      <c r="A11" s="20">
        <v>43.194905982818455</v>
      </c>
      <c r="C11" s="6">
        <v>59.858733392320573</v>
      </c>
      <c r="D11" s="6">
        <v>16</v>
      </c>
      <c r="E11" s="40">
        <v>0.91666666666666663</v>
      </c>
      <c r="F11" s="41">
        <v>36.12797207897529</v>
      </c>
      <c r="G11" s="6">
        <v>5</v>
      </c>
      <c r="H11" s="40">
        <v>0.98333333333333328</v>
      </c>
    </row>
    <row r="12" spans="1:8" ht="15" x14ac:dyDescent="0.25">
      <c r="A12" s="20">
        <v>49.663004928152077</v>
      </c>
      <c r="C12" s="6">
        <v>63.2488421513699</v>
      </c>
      <c r="D12" s="6">
        <v>9</v>
      </c>
      <c r="E12" s="40">
        <v>0.9916666666666667</v>
      </c>
      <c r="F12" s="41">
        <v>32.737863319925964</v>
      </c>
      <c r="G12" s="6">
        <v>1</v>
      </c>
      <c r="H12" s="40">
        <v>0.9916666666666667</v>
      </c>
    </row>
    <row r="13" spans="1:8" ht="15.75" thickBot="1" x14ac:dyDescent="0.3">
      <c r="A13" s="20">
        <v>51.458756742067635</v>
      </c>
      <c r="C13" s="7" t="s">
        <v>77</v>
      </c>
      <c r="D13" s="7">
        <v>1</v>
      </c>
      <c r="E13" s="42">
        <v>1</v>
      </c>
      <c r="F13" s="1" t="s">
        <v>77</v>
      </c>
      <c r="G13" s="7">
        <v>1</v>
      </c>
      <c r="H13" s="42">
        <v>1</v>
      </c>
    </row>
    <row r="14" spans="1:8" ht="15" x14ac:dyDescent="0.25">
      <c r="A14" s="20">
        <v>55.923975550103933</v>
      </c>
    </row>
    <row r="15" spans="1:8" ht="15" x14ac:dyDescent="0.25">
      <c r="A15" s="20">
        <v>47.272125256131403</v>
      </c>
    </row>
    <row r="16" spans="1:8" ht="15" x14ac:dyDescent="0.25">
      <c r="A16" s="20">
        <v>55.25746145285666</v>
      </c>
    </row>
    <row r="17" spans="1:1" ht="15" x14ac:dyDescent="0.25">
      <c r="A17" s="20">
        <v>47.957547748228535</v>
      </c>
    </row>
    <row r="18" spans="1:1" ht="15" x14ac:dyDescent="0.25">
      <c r="A18" s="20">
        <v>54.41882548329886</v>
      </c>
    </row>
    <row r="19" spans="1:1" ht="15" x14ac:dyDescent="0.25">
      <c r="A19" s="20">
        <v>50.674899638397619</v>
      </c>
    </row>
    <row r="20" spans="1:1" ht="15" x14ac:dyDescent="0.25">
      <c r="A20" s="20">
        <v>51.15669536171481</v>
      </c>
    </row>
    <row r="21" spans="1:1" ht="15" x14ac:dyDescent="0.25">
      <c r="A21" s="20">
        <v>43.688215909060091</v>
      </c>
    </row>
    <row r="22" spans="1:1" ht="15" x14ac:dyDescent="0.25">
      <c r="A22" s="20">
        <v>60.519215720705688</v>
      </c>
    </row>
    <row r="23" spans="1:1" ht="15" x14ac:dyDescent="0.25">
      <c r="A23" s="20">
        <v>56.45481122774072</v>
      </c>
    </row>
    <row r="24" spans="1:1" ht="15" x14ac:dyDescent="0.25">
      <c r="A24" s="20">
        <v>61.660449672490358</v>
      </c>
    </row>
    <row r="25" spans="1:1" ht="15" x14ac:dyDescent="0.25">
      <c r="A25" s="20">
        <v>53.403110895305872</v>
      </c>
    </row>
    <row r="26" spans="1:1" ht="15" x14ac:dyDescent="0.25">
      <c r="A26" s="20">
        <v>62.579548638314009</v>
      </c>
    </row>
    <row r="27" spans="1:1" ht="15" x14ac:dyDescent="0.25">
      <c r="A27" s="20">
        <v>46.522365108830854</v>
      </c>
    </row>
    <row r="28" spans="1:1" ht="15" x14ac:dyDescent="0.25">
      <c r="A28" s="20">
        <v>61.796691978815943</v>
      </c>
    </row>
    <row r="29" spans="1:1" ht="15" x14ac:dyDescent="0.25">
      <c r="A29" s="20">
        <v>35.454342095181346</v>
      </c>
    </row>
    <row r="30" spans="1:1" ht="15" x14ac:dyDescent="0.25">
      <c r="A30" s="20">
        <v>61.40782842412591</v>
      </c>
    </row>
    <row r="31" spans="1:1" ht="15" x14ac:dyDescent="0.25">
      <c r="A31" s="20">
        <v>49.109249984030612</v>
      </c>
    </row>
    <row r="32" spans="1:1" ht="15" x14ac:dyDescent="0.25">
      <c r="A32" s="20">
        <v>46.801461747963913</v>
      </c>
    </row>
    <row r="33" spans="1:1" ht="15" x14ac:dyDescent="0.25">
      <c r="A33" s="20">
        <v>49.449701135745272</v>
      </c>
    </row>
    <row r="34" spans="1:1" ht="15" x14ac:dyDescent="0.25">
      <c r="A34" s="20">
        <v>48.753555701114237</v>
      </c>
    </row>
    <row r="35" spans="1:1" ht="15" x14ac:dyDescent="0.25">
      <c r="A35" s="20">
        <v>56.510908860946074</v>
      </c>
    </row>
    <row r="36" spans="1:1" ht="15" x14ac:dyDescent="0.25">
      <c r="A36" s="20">
        <v>51.678372427704744</v>
      </c>
    </row>
    <row r="37" spans="1:1" ht="15" x14ac:dyDescent="0.25">
      <c r="A37" s="20">
        <v>46.612950781127438</v>
      </c>
    </row>
    <row r="38" spans="1:1" ht="15" x14ac:dyDescent="0.25">
      <c r="A38" s="20">
        <v>41.5251464699395</v>
      </c>
    </row>
    <row r="39" spans="1:1" ht="15" x14ac:dyDescent="0.25">
      <c r="A39" s="20">
        <v>53.778804966714233</v>
      </c>
    </row>
    <row r="40" spans="1:1" ht="15" x14ac:dyDescent="0.25">
      <c r="A40" s="20">
        <v>42.832890711724758</v>
      </c>
    </row>
    <row r="41" spans="1:1" ht="15" x14ac:dyDescent="0.25">
      <c r="A41" s="20">
        <v>57.371490937657654</v>
      </c>
    </row>
    <row r="42" spans="1:1" ht="15" x14ac:dyDescent="0.25">
      <c r="A42" s="20">
        <v>50.044365151552483</v>
      </c>
    </row>
    <row r="43" spans="1:1" ht="15" x14ac:dyDescent="0.25">
      <c r="A43" s="20">
        <v>39.67945430194959</v>
      </c>
    </row>
    <row r="44" spans="1:1" ht="15" x14ac:dyDescent="0.25">
      <c r="A44" s="20">
        <v>53.555815055733547</v>
      </c>
    </row>
    <row r="45" spans="1:1" ht="15" x14ac:dyDescent="0.25">
      <c r="A45" s="20">
        <v>50.710533640813082</v>
      </c>
    </row>
    <row r="46" spans="1:1" ht="15" x14ac:dyDescent="0.25">
      <c r="A46" s="20">
        <v>53.889326762873679</v>
      </c>
    </row>
    <row r="47" spans="1:1" ht="15" x14ac:dyDescent="0.25">
      <c r="A47" s="20">
        <v>35.038884915411472</v>
      </c>
    </row>
    <row r="48" spans="1:1" ht="15" x14ac:dyDescent="0.25">
      <c r="A48" s="20">
        <v>35.003596520982683</v>
      </c>
    </row>
    <row r="49" spans="1:1" ht="15" x14ac:dyDescent="0.25">
      <c r="A49" s="20">
        <v>42.005396052263677</v>
      </c>
    </row>
    <row r="50" spans="1:1" ht="15" x14ac:dyDescent="0.25">
      <c r="A50" s="20">
        <v>43.789642758201808</v>
      </c>
    </row>
    <row r="51" spans="1:1" ht="15" x14ac:dyDescent="0.25">
      <c r="A51" s="20">
        <v>54.677076503867283</v>
      </c>
    </row>
    <row r="52" spans="1:1" ht="15" x14ac:dyDescent="0.25">
      <c r="A52" s="20">
        <v>52.423630576231517</v>
      </c>
    </row>
    <row r="53" spans="1:1" ht="15" x14ac:dyDescent="0.25">
      <c r="A53" s="20">
        <v>58.861188689479604</v>
      </c>
    </row>
    <row r="54" spans="1:1" ht="15" x14ac:dyDescent="0.25">
      <c r="A54" s="20">
        <v>46.63168637198396</v>
      </c>
    </row>
    <row r="55" spans="1:1" ht="15" x14ac:dyDescent="0.25">
      <c r="A55" s="20">
        <v>53.590303094824776</v>
      </c>
    </row>
    <row r="56" spans="1:1" ht="15" x14ac:dyDescent="0.25">
      <c r="A56" s="20">
        <v>55.760975909652188</v>
      </c>
    </row>
    <row r="57" spans="1:1" ht="15" x14ac:dyDescent="0.25">
      <c r="A57" s="20">
        <v>53.070344973821193</v>
      </c>
    </row>
    <row r="58" spans="1:1" ht="15" x14ac:dyDescent="0.25">
      <c r="A58" s="20">
        <v>52.943579602288082</v>
      </c>
    </row>
    <row r="59" spans="1:1" ht="15" x14ac:dyDescent="0.25">
      <c r="A59" s="20">
        <v>57.918333722045645</v>
      </c>
    </row>
    <row r="60" spans="1:1" ht="15" x14ac:dyDescent="0.25">
      <c r="A60" s="20">
        <v>57.97446773503907</v>
      </c>
    </row>
    <row r="61" spans="1:1" ht="15" x14ac:dyDescent="0.25">
      <c r="A61" s="20">
        <v>43.565506883896887</v>
      </c>
    </row>
    <row r="62" spans="1:1" ht="15" x14ac:dyDescent="0.25">
      <c r="A62" s="20">
        <v>37.584269547369331</v>
      </c>
    </row>
    <row r="63" spans="1:1" ht="15" x14ac:dyDescent="0.25">
      <c r="A63" s="20">
        <v>59.208579285768792</v>
      </c>
    </row>
    <row r="64" spans="1:1" ht="15" x14ac:dyDescent="0.25">
      <c r="A64" s="20">
        <v>40.099713613744825</v>
      </c>
    </row>
    <row r="65" spans="1:1" ht="15" x14ac:dyDescent="0.25">
      <c r="A65" s="20">
        <v>51.427033566869795</v>
      </c>
    </row>
    <row r="66" spans="1:1" ht="15" x14ac:dyDescent="0.25">
      <c r="A66" s="20">
        <v>52.441574906697497</v>
      </c>
    </row>
    <row r="67" spans="1:1" ht="15" x14ac:dyDescent="0.25">
      <c r="A67" s="20">
        <v>60.061557986773551</v>
      </c>
    </row>
    <row r="68" spans="1:1" ht="15" x14ac:dyDescent="0.25">
      <c r="A68" s="20">
        <v>39.326315699145198</v>
      </c>
    </row>
    <row r="69" spans="1:1" ht="15" x14ac:dyDescent="0.25">
      <c r="A69" s="20">
        <v>37.477058311924338</v>
      </c>
    </row>
    <row r="70" spans="1:1" ht="15" x14ac:dyDescent="0.25">
      <c r="A70" s="20">
        <v>40.872838679933921</v>
      </c>
    </row>
    <row r="71" spans="1:1" ht="15" x14ac:dyDescent="0.25">
      <c r="A71" s="20">
        <v>52.269662218168378</v>
      </c>
    </row>
    <row r="72" spans="1:1" ht="15" x14ac:dyDescent="0.25">
      <c r="A72" s="20">
        <v>56.191348802531138</v>
      </c>
    </row>
    <row r="73" spans="1:1" ht="15" x14ac:dyDescent="0.25">
      <c r="A73" s="20">
        <v>57.706385076744482</v>
      </c>
    </row>
    <row r="74" spans="1:1" ht="15" x14ac:dyDescent="0.25">
      <c r="A74" s="20">
        <v>43.831734172999859</v>
      </c>
    </row>
    <row r="75" spans="1:1" ht="15" x14ac:dyDescent="0.25">
      <c r="A75" s="20">
        <v>45.128400769317523</v>
      </c>
    </row>
    <row r="76" spans="1:1" ht="15" x14ac:dyDescent="0.25">
      <c r="A76" s="20">
        <v>48.742405296070501</v>
      </c>
    </row>
    <row r="77" spans="1:1" ht="15" x14ac:dyDescent="0.25">
      <c r="A77" s="20">
        <v>51.788012014003471</v>
      </c>
    </row>
    <row r="78" spans="1:1" ht="15" x14ac:dyDescent="0.25">
      <c r="A78" s="20">
        <v>58.858933142619208</v>
      </c>
    </row>
    <row r="79" spans="1:1" ht="15" x14ac:dyDescent="0.25">
      <c r="A79" s="20">
        <v>45.928519638255239</v>
      </c>
    </row>
    <row r="80" spans="1:1" ht="15" x14ac:dyDescent="0.25">
      <c r="A80" s="20">
        <v>45.427078829379752</v>
      </c>
    </row>
    <row r="81" spans="1:1" ht="15" x14ac:dyDescent="0.25">
      <c r="A81" s="20">
        <v>52.441574906697497</v>
      </c>
    </row>
    <row r="82" spans="1:1" ht="15" x14ac:dyDescent="0.25">
      <c r="A82" s="20">
        <v>57.113339961506426</v>
      </c>
    </row>
    <row r="83" spans="1:1" ht="15" x14ac:dyDescent="0.25">
      <c r="A83" s="20">
        <v>38.963718351442367</v>
      </c>
    </row>
    <row r="84" spans="1:1" ht="15" x14ac:dyDescent="0.25">
      <c r="A84" s="20">
        <v>58.52543962537311</v>
      </c>
    </row>
    <row r="85" spans="1:1" ht="15" x14ac:dyDescent="0.25">
      <c r="A85" s="20">
        <v>59.136547305388376</v>
      </c>
    </row>
    <row r="86" spans="1:1" ht="15" x14ac:dyDescent="0.25">
      <c r="A86" s="20">
        <v>36.399270710535347</v>
      </c>
    </row>
    <row r="87" spans="1:1" ht="15" x14ac:dyDescent="0.25">
      <c r="A87" s="20">
        <v>53.956956788897514</v>
      </c>
    </row>
    <row r="88" spans="1:1" ht="15" x14ac:dyDescent="0.25">
      <c r="A88" s="20">
        <v>46.091382854501717</v>
      </c>
    </row>
    <row r="89" spans="1:1" ht="15" x14ac:dyDescent="0.25">
      <c r="A89" s="20">
        <v>42.22227415884845</v>
      </c>
    </row>
    <row r="90" spans="1:1" ht="15" x14ac:dyDescent="0.25">
      <c r="A90" s="20">
        <v>55.469710231409408</v>
      </c>
    </row>
    <row r="91" spans="1:1" ht="15" x14ac:dyDescent="0.25">
      <c r="A91" s="20">
        <v>40.444503055186942</v>
      </c>
    </row>
    <row r="92" spans="1:1" ht="15" x14ac:dyDescent="0.25">
      <c r="A92" s="20">
        <v>49.151732481550425</v>
      </c>
    </row>
    <row r="93" spans="1:1" ht="15" x14ac:dyDescent="0.25">
      <c r="A93" s="20">
        <v>43.67568307206966</v>
      </c>
    </row>
    <row r="94" spans="1:1" ht="15" x14ac:dyDescent="0.25">
      <c r="A94" s="20">
        <v>59.094383131014183</v>
      </c>
    </row>
    <row r="95" spans="1:1" ht="15" x14ac:dyDescent="0.25">
      <c r="A95" s="20">
        <v>56.628370101680048</v>
      </c>
    </row>
    <row r="96" spans="1:1" ht="15" x14ac:dyDescent="0.25">
      <c r="A96" s="20">
        <v>56.44888132228516</v>
      </c>
    </row>
    <row r="97" spans="1:1" ht="15" x14ac:dyDescent="0.25">
      <c r="A97" s="20">
        <v>52.90105163003318</v>
      </c>
    </row>
    <row r="98" spans="1:1" ht="15" x14ac:dyDescent="0.25">
      <c r="A98" s="20">
        <v>54.15880094806198</v>
      </c>
    </row>
    <row r="99" spans="1:1" ht="15" x14ac:dyDescent="0.25">
      <c r="A99" s="20">
        <v>58.852148312143981</v>
      </c>
    </row>
    <row r="100" spans="1:1" ht="15" x14ac:dyDescent="0.25">
      <c r="A100" s="20">
        <v>46.480619302019477</v>
      </c>
    </row>
    <row r="101" spans="1:1" ht="15" x14ac:dyDescent="0.25">
      <c r="A101" s="20">
        <v>51.995067577809095</v>
      </c>
    </row>
    <row r="102" spans="1:1" ht="15" x14ac:dyDescent="0.25">
      <c r="A102" s="20">
        <v>52.634005795698613</v>
      </c>
    </row>
    <row r="103" spans="1:1" ht="15" x14ac:dyDescent="0.25">
      <c r="A103" s="20">
        <v>38.199670042376965</v>
      </c>
    </row>
    <row r="104" spans="1:1" ht="15" x14ac:dyDescent="0.25">
      <c r="A104" s="20">
        <v>50.541713234269992</v>
      </c>
    </row>
    <row r="105" spans="1:1" ht="15" x14ac:dyDescent="0.25">
      <c r="A105" s="20">
        <v>42.696539266034961</v>
      </c>
    </row>
    <row r="106" spans="1:1" ht="15" x14ac:dyDescent="0.25">
      <c r="A106" s="20">
        <v>51.057833287632093</v>
      </c>
    </row>
    <row r="107" spans="1:1" ht="15" x14ac:dyDescent="0.25">
      <c r="A107" s="20">
        <v>54.683606675826013</v>
      </c>
    </row>
    <row r="108" spans="1:1" ht="15" x14ac:dyDescent="0.25">
      <c r="A108" s="20">
        <v>32.737863319925964</v>
      </c>
    </row>
    <row r="109" spans="1:1" ht="15" x14ac:dyDescent="0.25">
      <c r="A109" s="20">
        <v>45.279304130235687</v>
      </c>
    </row>
    <row r="110" spans="1:1" ht="15" x14ac:dyDescent="0.25">
      <c r="A110" s="20">
        <v>61.251031537540257</v>
      </c>
    </row>
    <row r="111" spans="1:1" ht="15" x14ac:dyDescent="0.25">
      <c r="A111" s="20">
        <v>52.148226485587656</v>
      </c>
    </row>
    <row r="112" spans="1:1" ht="15" x14ac:dyDescent="0.25">
      <c r="A112" s="20">
        <v>50.173513399204239</v>
      </c>
    </row>
    <row r="113" spans="1:1" ht="15" x14ac:dyDescent="0.25">
      <c r="A113" s="20">
        <v>33.558227540925145</v>
      </c>
    </row>
    <row r="114" spans="1:1" ht="15" x14ac:dyDescent="0.25">
      <c r="A114" s="20">
        <v>34.917594701983035</v>
      </c>
    </row>
    <row r="115" spans="1:1" ht="15" x14ac:dyDescent="0.25">
      <c r="A115" s="20">
        <v>44.889003573916852</v>
      </c>
    </row>
    <row r="116" spans="1:1" ht="15" x14ac:dyDescent="0.25">
      <c r="A116" s="20">
        <v>52.1659980120603</v>
      </c>
    </row>
    <row r="117" spans="1:1" ht="15" x14ac:dyDescent="0.25">
      <c r="A117" s="20">
        <v>49.566807673545554</v>
      </c>
    </row>
    <row r="118" spans="1:1" ht="15" x14ac:dyDescent="0.25">
      <c r="A118" s="20">
        <v>51.094886101782322</v>
      </c>
    </row>
    <row r="119" spans="1:1" ht="15" x14ac:dyDescent="0.25">
      <c r="A119" s="20">
        <v>50.245745468419045</v>
      </c>
    </row>
    <row r="120" spans="1:1" ht="15" x14ac:dyDescent="0.25">
      <c r="A120" s="20">
        <v>56.824448064435273</v>
      </c>
    </row>
    <row r="121" spans="1:1" ht="15" x14ac:dyDescent="0.25">
      <c r="A121" s="20">
        <v>55.930414772592485</v>
      </c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</sheetData>
  <sortState ref="F4:G14">
    <sortCondition descending="1" ref="G4"/>
  </sortState>
  <phoneticPr fontId="5" type="noConversion"/>
  <printOptions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1"/>
  <sheetViews>
    <sheetView showGridLines="0" zoomScaleNormal="100" workbookViewId="0">
      <selection activeCell="K36" sqref="K36"/>
    </sheetView>
  </sheetViews>
  <sheetFormatPr defaultColWidth="9.140625" defaultRowHeight="12.75" x14ac:dyDescent="0.2"/>
  <cols>
    <col min="1" max="1" width="14.28515625" style="2" bestFit="1" customWidth="1"/>
    <col min="2" max="13" width="15" style="2" customWidth="1"/>
    <col min="14" max="16384" width="9.140625" style="2"/>
  </cols>
  <sheetData>
    <row r="1" spans="1:10" ht="15" x14ac:dyDescent="0.25">
      <c r="A1" s="38" t="s">
        <v>80</v>
      </c>
      <c r="B1" t="e">
        <v>#N/A</v>
      </c>
    </row>
    <row r="2" spans="1:10" ht="15" x14ac:dyDescent="0.25">
      <c r="A2" s="2">
        <v>112</v>
      </c>
      <c r="B2" t="e">
        <v>#N/A</v>
      </c>
      <c r="I2" t="s">
        <v>81</v>
      </c>
      <c r="J2" t="s">
        <v>81</v>
      </c>
    </row>
    <row r="3" spans="1:10" ht="15" x14ac:dyDescent="0.25">
      <c r="A3" s="2">
        <v>111</v>
      </c>
      <c r="B3" t="e">
        <v>#N/A</v>
      </c>
      <c r="I3" t="s">
        <v>81</v>
      </c>
      <c r="J3" t="s">
        <v>81</v>
      </c>
    </row>
    <row r="4" spans="1:10" ht="15" x14ac:dyDescent="0.25">
      <c r="A4" s="2">
        <v>181</v>
      </c>
      <c r="B4" t="e">
        <v>#N/A</v>
      </c>
      <c r="I4">
        <f t="shared" ref="I4:I35" si="0">AVERAGE(A2:A4)</f>
        <v>134.66666666666666</v>
      </c>
      <c r="J4" t="s">
        <v>81</v>
      </c>
    </row>
    <row r="5" spans="1:10" ht="15" x14ac:dyDescent="0.25">
      <c r="A5" s="2">
        <v>154</v>
      </c>
      <c r="B5" t="e">
        <v>#N/A</v>
      </c>
      <c r="I5">
        <f t="shared" si="0"/>
        <v>148.66666666666666</v>
      </c>
      <c r="J5" t="s">
        <v>81</v>
      </c>
    </row>
    <row r="6" spans="1:10" ht="15" x14ac:dyDescent="0.25">
      <c r="A6" s="2">
        <v>100</v>
      </c>
      <c r="B6" t="e">
        <v>#N/A</v>
      </c>
      <c r="I6">
        <f t="shared" si="0"/>
        <v>145</v>
      </c>
      <c r="J6">
        <f t="shared" ref="J6:J37" si="1">SQRT(SUMXMY2(A4:A6,I4:I6)/3)</f>
        <v>37.417563711097948</v>
      </c>
    </row>
    <row r="7" spans="1:10" ht="15" x14ac:dyDescent="0.25">
      <c r="A7" s="2">
        <v>87</v>
      </c>
      <c r="B7" t="e">
        <v>#N/A</v>
      </c>
      <c r="I7">
        <f t="shared" si="0"/>
        <v>113.66666666666667</v>
      </c>
      <c r="J7">
        <f t="shared" si="1"/>
        <v>30.35652349196987</v>
      </c>
    </row>
    <row r="8" spans="1:10" ht="15" x14ac:dyDescent="0.25">
      <c r="A8" s="2">
        <v>193</v>
      </c>
      <c r="B8" t="e">
        <v>#N/A</v>
      </c>
      <c r="I8">
        <f t="shared" si="0"/>
        <v>126.66666666666667</v>
      </c>
      <c r="J8">
        <f t="shared" si="1"/>
        <v>48.772335813868303</v>
      </c>
    </row>
    <row r="9" spans="1:10" ht="15" x14ac:dyDescent="0.25">
      <c r="A9" s="2">
        <v>170</v>
      </c>
      <c r="B9" t="e">
        <v>#N/A</v>
      </c>
      <c r="I9">
        <f t="shared" si="0"/>
        <v>150</v>
      </c>
      <c r="J9">
        <f t="shared" si="1"/>
        <v>42.861102109885998</v>
      </c>
    </row>
    <row r="10" spans="1:10" ht="15" x14ac:dyDescent="0.25">
      <c r="A10" s="2">
        <v>78</v>
      </c>
      <c r="B10">
        <f t="shared" ref="B10:B41" si="2">AVERAGE(A2:A11)</f>
        <v>135.69999999999999</v>
      </c>
      <c r="I10">
        <f t="shared" si="0"/>
        <v>147</v>
      </c>
      <c r="J10">
        <f t="shared" si="1"/>
        <v>56.453848735378855</v>
      </c>
    </row>
    <row r="11" spans="1:10" ht="15" x14ac:dyDescent="0.25">
      <c r="A11" s="2">
        <v>171</v>
      </c>
      <c r="B11">
        <f t="shared" si="2"/>
        <v>138.5</v>
      </c>
      <c r="I11">
        <f t="shared" si="0"/>
        <v>139.66666666666666</v>
      </c>
      <c r="J11">
        <f t="shared" si="1"/>
        <v>45.250332513613564</v>
      </c>
    </row>
    <row r="12" spans="1:10" ht="15" x14ac:dyDescent="0.25">
      <c r="A12" s="2">
        <v>140</v>
      </c>
      <c r="B12">
        <f t="shared" si="2"/>
        <v>147.6</v>
      </c>
      <c r="I12">
        <f t="shared" si="0"/>
        <v>129.66666666666666</v>
      </c>
      <c r="J12">
        <f t="shared" si="1"/>
        <v>44.157126852319685</v>
      </c>
    </row>
    <row r="13" spans="1:10" ht="15" x14ac:dyDescent="0.25">
      <c r="A13" s="2">
        <v>202</v>
      </c>
      <c r="B13">
        <f t="shared" si="2"/>
        <v>144.6</v>
      </c>
      <c r="I13">
        <f t="shared" si="0"/>
        <v>171</v>
      </c>
      <c r="J13">
        <f t="shared" si="1"/>
        <v>26.137811407713262</v>
      </c>
    </row>
    <row r="14" spans="1:10" ht="15" x14ac:dyDescent="0.25">
      <c r="A14" s="2">
        <v>151</v>
      </c>
      <c r="B14">
        <f t="shared" si="2"/>
        <v>140</v>
      </c>
      <c r="I14">
        <f t="shared" si="0"/>
        <v>164.33333333333334</v>
      </c>
      <c r="J14">
        <f t="shared" si="1"/>
        <v>20.376093472135068</v>
      </c>
    </row>
    <row r="15" spans="1:10" ht="15" x14ac:dyDescent="0.25">
      <c r="A15" s="2">
        <v>108</v>
      </c>
      <c r="B15">
        <f t="shared" si="2"/>
        <v>142.4</v>
      </c>
      <c r="I15">
        <f t="shared" si="0"/>
        <v>153.66666666666666</v>
      </c>
      <c r="J15">
        <f t="shared" si="1"/>
        <v>32.783238716465164</v>
      </c>
    </row>
    <row r="16" spans="1:10" ht="15" x14ac:dyDescent="0.25">
      <c r="A16" s="2">
        <v>124</v>
      </c>
      <c r="B16">
        <f t="shared" si="2"/>
        <v>147.1</v>
      </c>
      <c r="I16">
        <f t="shared" si="0"/>
        <v>127.66666666666667</v>
      </c>
      <c r="J16">
        <f t="shared" si="1"/>
        <v>27.547938015192507</v>
      </c>
    </row>
    <row r="17" spans="1:10" ht="15" x14ac:dyDescent="0.25">
      <c r="A17" s="2">
        <v>134</v>
      </c>
      <c r="B17">
        <f t="shared" si="2"/>
        <v>147.19999999999999</v>
      </c>
      <c r="I17">
        <f t="shared" si="0"/>
        <v>122</v>
      </c>
      <c r="J17">
        <f t="shared" si="1"/>
        <v>27.342816783016875</v>
      </c>
    </row>
    <row r="18" spans="1:10" ht="15" x14ac:dyDescent="0.25">
      <c r="A18" s="2">
        <v>194</v>
      </c>
      <c r="B18">
        <f t="shared" si="2"/>
        <v>145.5</v>
      </c>
      <c r="I18">
        <f t="shared" si="0"/>
        <v>150.66666666666666</v>
      </c>
      <c r="J18">
        <f t="shared" si="1"/>
        <v>26.046255151315087</v>
      </c>
    </row>
    <row r="19" spans="1:10" ht="15" x14ac:dyDescent="0.25">
      <c r="A19" s="2">
        <v>153</v>
      </c>
      <c r="B19">
        <f t="shared" si="2"/>
        <v>149.19999999999999</v>
      </c>
      <c r="I19">
        <f t="shared" si="0"/>
        <v>160.33333333333334</v>
      </c>
      <c r="J19">
        <f t="shared" si="1"/>
        <v>26.303076851422766</v>
      </c>
    </row>
    <row r="20" spans="1:10" ht="15" x14ac:dyDescent="0.25">
      <c r="A20" s="2">
        <v>115</v>
      </c>
      <c r="B20">
        <f t="shared" si="2"/>
        <v>152.6</v>
      </c>
      <c r="I20">
        <f t="shared" si="0"/>
        <v>154</v>
      </c>
      <c r="J20">
        <f t="shared" si="1"/>
        <v>33.924207460924599</v>
      </c>
    </row>
    <row r="21" spans="1:10" ht="15" x14ac:dyDescent="0.25">
      <c r="A21" s="2">
        <v>205</v>
      </c>
      <c r="B21">
        <f t="shared" si="2"/>
        <v>144.19999999999999</v>
      </c>
      <c r="I21">
        <f t="shared" si="0"/>
        <v>157.66666666666666</v>
      </c>
      <c r="J21">
        <f t="shared" si="1"/>
        <v>35.661474180700118</v>
      </c>
    </row>
    <row r="22" spans="1:10" ht="15" x14ac:dyDescent="0.25">
      <c r="A22" s="2">
        <v>56</v>
      </c>
      <c r="B22">
        <f t="shared" si="2"/>
        <v>140.19999999999999</v>
      </c>
      <c r="I22">
        <f t="shared" si="0"/>
        <v>125.33333333333333</v>
      </c>
      <c r="J22">
        <f t="shared" si="1"/>
        <v>53.443289430808662</v>
      </c>
    </row>
    <row r="23" spans="1:10" ht="15" x14ac:dyDescent="0.25">
      <c r="A23" s="2">
        <v>162</v>
      </c>
      <c r="B23">
        <f t="shared" si="2"/>
        <v>138</v>
      </c>
      <c r="I23">
        <f t="shared" si="0"/>
        <v>141</v>
      </c>
      <c r="J23">
        <f t="shared" si="1"/>
        <v>49.961837287925924</v>
      </c>
    </row>
    <row r="24" spans="1:10" ht="15" x14ac:dyDescent="0.25">
      <c r="A24" s="2">
        <v>129</v>
      </c>
      <c r="B24">
        <f t="shared" si="2"/>
        <v>143.30000000000001</v>
      </c>
      <c r="I24">
        <f t="shared" si="0"/>
        <v>115.66666666666667</v>
      </c>
      <c r="J24">
        <f t="shared" si="1"/>
        <v>42.527986428111426</v>
      </c>
    </row>
    <row r="25" spans="1:10" ht="15" x14ac:dyDescent="0.25">
      <c r="A25" s="2">
        <v>161</v>
      </c>
      <c r="B25">
        <f t="shared" si="2"/>
        <v>145.9</v>
      </c>
      <c r="I25">
        <f t="shared" si="0"/>
        <v>150.66666666666666</v>
      </c>
      <c r="J25">
        <f t="shared" si="1"/>
        <v>15.551586795303296</v>
      </c>
    </row>
    <row r="26" spans="1:10" ht="15" x14ac:dyDescent="0.25">
      <c r="A26" s="2">
        <v>150</v>
      </c>
      <c r="B26">
        <f t="shared" si="2"/>
        <v>147.9</v>
      </c>
      <c r="I26">
        <f t="shared" si="0"/>
        <v>146.66666666666666</v>
      </c>
      <c r="J26">
        <f t="shared" si="1"/>
        <v>9.9275150745569558</v>
      </c>
    </row>
    <row r="27" spans="1:10" ht="15" x14ac:dyDescent="0.25">
      <c r="A27" s="2">
        <v>154</v>
      </c>
      <c r="B27">
        <f t="shared" si="2"/>
        <v>141</v>
      </c>
      <c r="I27">
        <f t="shared" si="0"/>
        <v>155</v>
      </c>
      <c r="J27">
        <f t="shared" si="1"/>
        <v>6.2952068774290266</v>
      </c>
    </row>
    <row r="28" spans="1:10" ht="15" x14ac:dyDescent="0.25">
      <c r="A28" s="2">
        <v>125</v>
      </c>
      <c r="B28">
        <f t="shared" si="2"/>
        <v>132.19999999999999</v>
      </c>
      <c r="I28">
        <f t="shared" si="0"/>
        <v>143</v>
      </c>
      <c r="J28">
        <f t="shared" si="1"/>
        <v>10.58475493514314</v>
      </c>
    </row>
    <row r="29" spans="1:10" ht="15" x14ac:dyDescent="0.25">
      <c r="A29" s="2">
        <v>65</v>
      </c>
      <c r="B29">
        <f t="shared" si="2"/>
        <v>130.9</v>
      </c>
      <c r="I29">
        <f t="shared" si="0"/>
        <v>114.66666666666667</v>
      </c>
      <c r="J29">
        <f t="shared" si="1"/>
        <v>30.505615755014563</v>
      </c>
    </row>
    <row r="30" spans="1:10" ht="15" x14ac:dyDescent="0.25">
      <c r="A30" s="2">
        <v>102</v>
      </c>
      <c r="B30">
        <f t="shared" si="2"/>
        <v>129.6</v>
      </c>
      <c r="I30">
        <f t="shared" si="0"/>
        <v>97.333333333333329</v>
      </c>
      <c r="J30">
        <f t="shared" si="1"/>
        <v>30.618924189437465</v>
      </c>
    </row>
    <row r="31" spans="1:10" ht="15" x14ac:dyDescent="0.25">
      <c r="A31" s="2">
        <v>192</v>
      </c>
      <c r="B31">
        <f t="shared" si="2"/>
        <v>144.19999999999999</v>
      </c>
      <c r="I31">
        <f t="shared" si="0"/>
        <v>119.66666666666667</v>
      </c>
      <c r="J31">
        <f t="shared" si="1"/>
        <v>50.730223294950669</v>
      </c>
    </row>
    <row r="32" spans="1:10" ht="15" x14ac:dyDescent="0.25">
      <c r="A32" s="2">
        <v>202</v>
      </c>
      <c r="B32">
        <f t="shared" si="2"/>
        <v>147.19999999999999</v>
      </c>
      <c r="I32">
        <f t="shared" si="0"/>
        <v>165.33333333333334</v>
      </c>
      <c r="J32">
        <f t="shared" si="1"/>
        <v>46.898234982187162</v>
      </c>
    </row>
    <row r="33" spans="1:10" ht="15" x14ac:dyDescent="0.25">
      <c r="A33" s="2">
        <v>192</v>
      </c>
      <c r="B33">
        <f t="shared" si="2"/>
        <v>148.30000000000001</v>
      </c>
      <c r="I33">
        <f t="shared" si="0"/>
        <v>195.33333333333334</v>
      </c>
      <c r="J33">
        <f t="shared" si="1"/>
        <v>46.860312513777458</v>
      </c>
    </row>
    <row r="34" spans="1:10" ht="15" x14ac:dyDescent="0.25">
      <c r="A34" s="2">
        <v>140</v>
      </c>
      <c r="B34">
        <f t="shared" si="2"/>
        <v>148.69999999999999</v>
      </c>
      <c r="I34">
        <f t="shared" si="0"/>
        <v>178</v>
      </c>
      <c r="J34">
        <f t="shared" si="1"/>
        <v>30.548079893590447</v>
      </c>
    </row>
    <row r="35" spans="1:10" ht="15" x14ac:dyDescent="0.25">
      <c r="A35" s="2">
        <v>165</v>
      </c>
      <c r="B35">
        <f t="shared" si="2"/>
        <v>144.9</v>
      </c>
      <c r="I35">
        <f t="shared" si="0"/>
        <v>165.66666666666666</v>
      </c>
      <c r="J35">
        <f t="shared" si="1"/>
        <v>22.026919557332231</v>
      </c>
    </row>
    <row r="36" spans="1:10" ht="15" x14ac:dyDescent="0.25">
      <c r="A36" s="2">
        <v>112</v>
      </c>
      <c r="B36">
        <f t="shared" si="2"/>
        <v>146</v>
      </c>
      <c r="I36">
        <f t="shared" ref="I36:I67" si="3">AVERAGE(A34:A36)</f>
        <v>139</v>
      </c>
      <c r="J36">
        <f t="shared" si="1"/>
        <v>26.916193666294671</v>
      </c>
    </row>
    <row r="37" spans="1:10" ht="15" x14ac:dyDescent="0.25">
      <c r="A37" s="2">
        <v>165</v>
      </c>
      <c r="B37">
        <f t="shared" si="2"/>
        <v>148.9</v>
      </c>
      <c r="I37">
        <f t="shared" si="3"/>
        <v>147.33333333333334</v>
      </c>
      <c r="J37">
        <f t="shared" si="1"/>
        <v>18.632905978005283</v>
      </c>
    </row>
    <row r="38" spans="1:10" ht="15" x14ac:dyDescent="0.25">
      <c r="A38" s="2">
        <v>154</v>
      </c>
      <c r="B38">
        <f t="shared" si="2"/>
        <v>163.19999999999999</v>
      </c>
      <c r="I38">
        <f t="shared" si="3"/>
        <v>143.66666666666666</v>
      </c>
      <c r="J38">
        <f t="shared" ref="J38:J69" si="4">SQRT(SUMXMY2(A36:A38,I36:I38)/3)</f>
        <v>19.56092098112023</v>
      </c>
    </row>
    <row r="39" spans="1:10" ht="15" x14ac:dyDescent="0.25">
      <c r="A39" s="2">
        <v>208</v>
      </c>
      <c r="B39">
        <f t="shared" si="2"/>
        <v>167.9</v>
      </c>
      <c r="I39">
        <f t="shared" si="3"/>
        <v>175.66666666666666</v>
      </c>
      <c r="J39">
        <f t="shared" si="4"/>
        <v>22.093236773074047</v>
      </c>
    </row>
    <row r="40" spans="1:10" ht="15" x14ac:dyDescent="0.25">
      <c r="A40" s="2">
        <v>149</v>
      </c>
      <c r="B40">
        <f t="shared" si="2"/>
        <v>167.2</v>
      </c>
      <c r="I40">
        <f t="shared" si="3"/>
        <v>170.33333333333334</v>
      </c>
      <c r="J40">
        <f t="shared" si="4"/>
        <v>23.146874039009635</v>
      </c>
    </row>
    <row r="41" spans="1:10" ht="15" x14ac:dyDescent="0.25">
      <c r="A41" s="2">
        <v>185</v>
      </c>
      <c r="B41">
        <f t="shared" si="2"/>
        <v>165</v>
      </c>
      <c r="I41">
        <f t="shared" si="3"/>
        <v>180.66666666666666</v>
      </c>
      <c r="J41">
        <f t="shared" si="4"/>
        <v>22.504320572824341</v>
      </c>
    </row>
    <row r="42" spans="1:10" ht="15" x14ac:dyDescent="0.25">
      <c r="A42" s="2">
        <v>180</v>
      </c>
      <c r="B42">
        <f t="shared" ref="B42:B73" si="5">AVERAGE(A34:A43)</f>
        <v>156.1</v>
      </c>
      <c r="I42">
        <f t="shared" si="3"/>
        <v>171.33333333333334</v>
      </c>
      <c r="J42">
        <f t="shared" si="4"/>
        <v>13.527749258468686</v>
      </c>
    </row>
    <row r="43" spans="1:10" ht="15" x14ac:dyDescent="0.25">
      <c r="A43" s="2">
        <v>103</v>
      </c>
      <c r="B43">
        <f t="shared" si="5"/>
        <v>168.5</v>
      </c>
      <c r="I43">
        <f t="shared" si="3"/>
        <v>156</v>
      </c>
      <c r="J43">
        <f t="shared" si="4"/>
        <v>31.106745725479378</v>
      </c>
    </row>
    <row r="44" spans="1:10" ht="15" x14ac:dyDescent="0.25">
      <c r="A44" s="2">
        <v>264</v>
      </c>
      <c r="B44">
        <f t="shared" si="5"/>
        <v>161.9</v>
      </c>
      <c r="I44">
        <f t="shared" si="3"/>
        <v>182.33333333333334</v>
      </c>
      <c r="J44">
        <f t="shared" si="4"/>
        <v>56.431538332022441</v>
      </c>
    </row>
    <row r="45" spans="1:10" ht="15" x14ac:dyDescent="0.25">
      <c r="A45" s="2">
        <v>99</v>
      </c>
      <c r="B45">
        <f t="shared" si="5"/>
        <v>163.80000000000001</v>
      </c>
      <c r="I45">
        <f t="shared" si="3"/>
        <v>155.33333333333334</v>
      </c>
      <c r="J45">
        <f t="shared" si="4"/>
        <v>64.940713703317854</v>
      </c>
    </row>
    <row r="46" spans="1:10" ht="15" x14ac:dyDescent="0.25">
      <c r="A46" s="2">
        <v>131</v>
      </c>
      <c r="B46">
        <f t="shared" si="5"/>
        <v>162.9</v>
      </c>
      <c r="I46">
        <f t="shared" si="3"/>
        <v>164.66666666666666</v>
      </c>
      <c r="J46">
        <f t="shared" si="4"/>
        <v>60.487831650487998</v>
      </c>
    </row>
    <row r="47" spans="1:10" ht="15" x14ac:dyDescent="0.25">
      <c r="A47" s="2">
        <v>156</v>
      </c>
      <c r="B47">
        <f t="shared" si="5"/>
        <v>161.4</v>
      </c>
      <c r="I47">
        <f t="shared" si="3"/>
        <v>128.66666666666666</v>
      </c>
      <c r="J47">
        <f t="shared" si="4"/>
        <v>41.044691089916455</v>
      </c>
    </row>
    <row r="48" spans="1:10" ht="15" x14ac:dyDescent="0.25">
      <c r="A48" s="2">
        <v>139</v>
      </c>
      <c r="B48">
        <f t="shared" si="5"/>
        <v>163.1</v>
      </c>
      <c r="I48">
        <f t="shared" si="3"/>
        <v>142</v>
      </c>
      <c r="J48">
        <f t="shared" si="4"/>
        <v>25.096849440753552</v>
      </c>
    </row>
    <row r="49" spans="1:10" ht="15" x14ac:dyDescent="0.25">
      <c r="A49" s="2">
        <v>225</v>
      </c>
      <c r="B49">
        <f t="shared" si="5"/>
        <v>163.69999999999999</v>
      </c>
      <c r="I49">
        <f t="shared" si="3"/>
        <v>173.33333333333334</v>
      </c>
      <c r="J49">
        <f t="shared" si="4"/>
        <v>33.791298463537203</v>
      </c>
    </row>
    <row r="50" spans="1:10" ht="15" x14ac:dyDescent="0.25">
      <c r="A50" s="2">
        <v>155</v>
      </c>
      <c r="B50">
        <f t="shared" si="5"/>
        <v>166.4</v>
      </c>
      <c r="I50">
        <f t="shared" si="3"/>
        <v>173</v>
      </c>
      <c r="J50">
        <f t="shared" si="4"/>
        <v>31.635657331795944</v>
      </c>
    </row>
    <row r="51" spans="1:10" ht="15" x14ac:dyDescent="0.25">
      <c r="A51" s="2">
        <v>212</v>
      </c>
      <c r="B51">
        <f t="shared" si="5"/>
        <v>167.1</v>
      </c>
      <c r="I51">
        <f t="shared" si="3"/>
        <v>197.33333333333334</v>
      </c>
      <c r="J51">
        <f t="shared" si="4"/>
        <v>32.703493980284705</v>
      </c>
    </row>
    <row r="52" spans="1:10" ht="15" x14ac:dyDescent="0.25">
      <c r="A52" s="2">
        <v>187</v>
      </c>
      <c r="B52">
        <f t="shared" si="5"/>
        <v>171.1</v>
      </c>
      <c r="I52">
        <f t="shared" si="3"/>
        <v>184.66666666666666</v>
      </c>
      <c r="J52">
        <f t="shared" si="4"/>
        <v>13.47288085446162</v>
      </c>
    </row>
    <row r="53" spans="1:10" ht="15" x14ac:dyDescent="0.25">
      <c r="A53" s="2">
        <v>143</v>
      </c>
      <c r="B53">
        <f t="shared" si="5"/>
        <v>168.6</v>
      </c>
      <c r="I53">
        <f t="shared" si="3"/>
        <v>180.66666666666666</v>
      </c>
      <c r="J53">
        <f t="shared" si="4"/>
        <v>23.376151189715646</v>
      </c>
    </row>
    <row r="54" spans="1:10" ht="15" x14ac:dyDescent="0.25">
      <c r="A54" s="2">
        <v>239</v>
      </c>
      <c r="B54">
        <f t="shared" si="5"/>
        <v>179.4</v>
      </c>
      <c r="I54">
        <f t="shared" si="3"/>
        <v>189.66666666666666</v>
      </c>
      <c r="J54">
        <f t="shared" si="4"/>
        <v>35.860842154082221</v>
      </c>
    </row>
    <row r="55" spans="1:10" ht="15" x14ac:dyDescent="0.25">
      <c r="A55" s="2">
        <v>207</v>
      </c>
      <c r="B55">
        <f t="shared" si="5"/>
        <v>182.7</v>
      </c>
      <c r="I55">
        <f t="shared" si="3"/>
        <v>196.33333333333334</v>
      </c>
      <c r="J55">
        <f t="shared" si="4"/>
        <v>36.360845852525365</v>
      </c>
    </row>
    <row r="56" spans="1:10" ht="15" x14ac:dyDescent="0.25">
      <c r="A56" s="2">
        <v>164</v>
      </c>
      <c r="B56">
        <f t="shared" si="5"/>
        <v>185.7</v>
      </c>
      <c r="I56">
        <f t="shared" si="3"/>
        <v>203.33333333333334</v>
      </c>
      <c r="J56">
        <f t="shared" si="4"/>
        <v>36.944402673326437</v>
      </c>
    </row>
    <row r="57" spans="1:10" ht="15" x14ac:dyDescent="0.25">
      <c r="A57" s="2">
        <v>186</v>
      </c>
      <c r="B57">
        <f t="shared" si="5"/>
        <v>184</v>
      </c>
      <c r="I57">
        <f t="shared" si="3"/>
        <v>185.66666666666666</v>
      </c>
      <c r="J57">
        <f t="shared" si="4"/>
        <v>23.530122538284132</v>
      </c>
    </row>
    <row r="58" spans="1:10" ht="15" x14ac:dyDescent="0.25">
      <c r="A58" s="2">
        <v>122</v>
      </c>
      <c r="B58">
        <f t="shared" si="5"/>
        <v>173.1</v>
      </c>
      <c r="I58">
        <f t="shared" si="3"/>
        <v>157.33333333333334</v>
      </c>
      <c r="J58">
        <f t="shared" si="4"/>
        <v>30.526855207978585</v>
      </c>
    </row>
    <row r="59" spans="1:10" ht="15" x14ac:dyDescent="0.25">
      <c r="A59" s="2">
        <v>116</v>
      </c>
      <c r="B59">
        <f t="shared" si="5"/>
        <v>173.2</v>
      </c>
      <c r="I59">
        <f t="shared" si="3"/>
        <v>141.33333333333334</v>
      </c>
      <c r="J59">
        <f t="shared" si="4"/>
        <v>25.102014084752472</v>
      </c>
    </row>
    <row r="60" spans="1:10" ht="15" x14ac:dyDescent="0.25">
      <c r="A60" s="2">
        <v>156</v>
      </c>
      <c r="B60">
        <f t="shared" si="5"/>
        <v>165.3</v>
      </c>
      <c r="I60">
        <f t="shared" si="3"/>
        <v>131.33333333333334</v>
      </c>
      <c r="J60">
        <f t="shared" si="4"/>
        <v>28.85981442921782</v>
      </c>
    </row>
    <row r="61" spans="1:10" ht="15" x14ac:dyDescent="0.25">
      <c r="A61" s="2">
        <v>133</v>
      </c>
      <c r="B61">
        <f t="shared" si="5"/>
        <v>163.4</v>
      </c>
      <c r="I61">
        <f t="shared" si="3"/>
        <v>135</v>
      </c>
      <c r="J61">
        <f t="shared" si="4"/>
        <v>20.446859760708342</v>
      </c>
    </row>
    <row r="62" spans="1:10" ht="15" x14ac:dyDescent="0.25">
      <c r="A62" s="2">
        <v>168</v>
      </c>
      <c r="B62">
        <f t="shared" si="5"/>
        <v>166.8</v>
      </c>
      <c r="I62">
        <f t="shared" si="3"/>
        <v>152.33333333333334</v>
      </c>
      <c r="J62">
        <f t="shared" si="4"/>
        <v>16.910439466878522</v>
      </c>
    </row>
    <row r="63" spans="1:10" ht="15" x14ac:dyDescent="0.25">
      <c r="A63" s="2">
        <v>177</v>
      </c>
      <c r="B63">
        <f t="shared" si="5"/>
        <v>151</v>
      </c>
      <c r="I63">
        <f t="shared" si="3"/>
        <v>159.33333333333334</v>
      </c>
      <c r="J63">
        <f t="shared" si="4"/>
        <v>13.681563696638809</v>
      </c>
    </row>
    <row r="64" spans="1:10" ht="15" x14ac:dyDescent="0.25">
      <c r="A64" s="2">
        <v>81</v>
      </c>
      <c r="B64">
        <f t="shared" si="5"/>
        <v>150.4</v>
      </c>
      <c r="I64">
        <f t="shared" si="3"/>
        <v>142</v>
      </c>
      <c r="J64">
        <f t="shared" si="4"/>
        <v>37.764867074904224</v>
      </c>
    </row>
    <row r="65" spans="1:10" ht="15" x14ac:dyDescent="0.25">
      <c r="A65" s="2">
        <v>201</v>
      </c>
      <c r="B65">
        <f t="shared" si="5"/>
        <v>146.5</v>
      </c>
      <c r="I65">
        <f t="shared" si="3"/>
        <v>153</v>
      </c>
      <c r="J65">
        <f t="shared" si="4"/>
        <v>45.960530571027682</v>
      </c>
    </row>
    <row r="66" spans="1:10" ht="15" x14ac:dyDescent="0.25">
      <c r="A66" s="2">
        <v>125</v>
      </c>
      <c r="B66">
        <f t="shared" si="5"/>
        <v>142.69999999999999</v>
      </c>
      <c r="I66">
        <f t="shared" si="3"/>
        <v>135.66666666666666</v>
      </c>
      <c r="J66">
        <f t="shared" si="4"/>
        <v>45.235597257682571</v>
      </c>
    </row>
    <row r="67" spans="1:10" ht="15" x14ac:dyDescent="0.25">
      <c r="A67" s="2">
        <v>148</v>
      </c>
      <c r="B67">
        <f t="shared" si="5"/>
        <v>147.4</v>
      </c>
      <c r="I67">
        <f t="shared" si="3"/>
        <v>158</v>
      </c>
      <c r="J67">
        <f t="shared" si="4"/>
        <v>28.969971682058286</v>
      </c>
    </row>
    <row r="68" spans="1:10" ht="15" x14ac:dyDescent="0.25">
      <c r="A68" s="2">
        <v>169</v>
      </c>
      <c r="B68">
        <f t="shared" si="5"/>
        <v>152.69999999999999</v>
      </c>
      <c r="I68">
        <f t="shared" ref="I68:I99" si="6">AVERAGE(A66:A68)</f>
        <v>147.33333333333334</v>
      </c>
      <c r="J68">
        <f t="shared" si="4"/>
        <v>15.091081496723174</v>
      </c>
    </row>
    <row r="69" spans="1:10" ht="15" x14ac:dyDescent="0.25">
      <c r="A69" s="2">
        <v>169</v>
      </c>
      <c r="B69">
        <f t="shared" si="5"/>
        <v>155</v>
      </c>
      <c r="I69">
        <f t="shared" si="6"/>
        <v>162</v>
      </c>
      <c r="J69">
        <f t="shared" si="4"/>
        <v>14.35786015213089</v>
      </c>
    </row>
    <row r="70" spans="1:10" ht="15" x14ac:dyDescent="0.25">
      <c r="A70" s="2">
        <v>179</v>
      </c>
      <c r="B70">
        <f t="shared" si="5"/>
        <v>158.9</v>
      </c>
      <c r="I70">
        <f t="shared" si="6"/>
        <v>172.33333333333334</v>
      </c>
      <c r="J70">
        <f t="shared" ref="J70:J101" si="7">SQRT(SUMXMY2(A68:A70,I68:I70)/3)</f>
        <v>13.697796524610427</v>
      </c>
    </row>
    <row r="71" spans="1:10" ht="15" x14ac:dyDescent="0.25">
      <c r="A71" s="2">
        <v>172</v>
      </c>
      <c r="B71">
        <f t="shared" si="5"/>
        <v>158.69999999999999</v>
      </c>
      <c r="I71">
        <f t="shared" si="6"/>
        <v>173.33333333333334</v>
      </c>
      <c r="J71">
        <f t="shared" si="7"/>
        <v>5.6338921484832047</v>
      </c>
    </row>
    <row r="72" spans="1:10" ht="15" x14ac:dyDescent="0.25">
      <c r="A72" s="2">
        <v>166</v>
      </c>
      <c r="B72">
        <f t="shared" si="5"/>
        <v>161.5</v>
      </c>
      <c r="I72">
        <f t="shared" si="6"/>
        <v>172.33333333333334</v>
      </c>
      <c r="J72">
        <f t="shared" si="7"/>
        <v>5.3644923131436943</v>
      </c>
    </row>
    <row r="73" spans="1:10" ht="15" x14ac:dyDescent="0.25">
      <c r="A73" s="2">
        <v>205</v>
      </c>
      <c r="B73">
        <f t="shared" si="5"/>
        <v>170.7</v>
      </c>
      <c r="I73">
        <f t="shared" si="6"/>
        <v>181</v>
      </c>
      <c r="J73">
        <f t="shared" si="7"/>
        <v>14.351409790085539</v>
      </c>
    </row>
    <row r="74" spans="1:10" ht="15" x14ac:dyDescent="0.25">
      <c r="A74" s="2">
        <v>173</v>
      </c>
      <c r="B74">
        <f t="shared" ref="B74:B100" si="8">AVERAGE(A66:A75)</f>
        <v>175.6</v>
      </c>
      <c r="I74">
        <f t="shared" si="6"/>
        <v>181.33333333333334</v>
      </c>
      <c r="J74">
        <f t="shared" si="7"/>
        <v>15.116828983570549</v>
      </c>
    </row>
    <row r="75" spans="1:10" ht="15" x14ac:dyDescent="0.25">
      <c r="A75" s="2">
        <v>250</v>
      </c>
      <c r="B75">
        <f t="shared" si="8"/>
        <v>182.6</v>
      </c>
      <c r="I75">
        <f t="shared" si="6"/>
        <v>209.33333333333334</v>
      </c>
      <c r="J75">
        <f t="shared" si="7"/>
        <v>27.684064141802001</v>
      </c>
    </row>
    <row r="76" spans="1:10" ht="15" x14ac:dyDescent="0.25">
      <c r="A76" s="2">
        <v>195</v>
      </c>
      <c r="B76">
        <f t="shared" si="8"/>
        <v>183.4</v>
      </c>
      <c r="I76">
        <f t="shared" si="6"/>
        <v>206</v>
      </c>
      <c r="J76">
        <f t="shared" si="7"/>
        <v>24.793965813091308</v>
      </c>
    </row>
    <row r="77" spans="1:10" ht="15" x14ac:dyDescent="0.25">
      <c r="A77" s="2">
        <v>156</v>
      </c>
      <c r="B77">
        <f t="shared" si="8"/>
        <v>187.9</v>
      </c>
      <c r="I77">
        <f t="shared" si="6"/>
        <v>200.33333333333334</v>
      </c>
      <c r="J77">
        <f t="shared" si="7"/>
        <v>35.309216087881936</v>
      </c>
    </row>
    <row r="78" spans="1:10" ht="15" x14ac:dyDescent="0.25">
      <c r="A78" s="2">
        <v>214</v>
      </c>
      <c r="B78">
        <f t="shared" si="8"/>
        <v>197.1</v>
      </c>
      <c r="I78">
        <f t="shared" si="6"/>
        <v>188.33333333333334</v>
      </c>
      <c r="J78">
        <f t="shared" si="7"/>
        <v>30.250191306404563</v>
      </c>
    </row>
    <row r="79" spans="1:10" ht="15" x14ac:dyDescent="0.25">
      <c r="A79" s="2">
        <v>261</v>
      </c>
      <c r="B79">
        <f t="shared" si="8"/>
        <v>205.6</v>
      </c>
      <c r="I79">
        <f t="shared" si="6"/>
        <v>210.33333333333334</v>
      </c>
      <c r="J79">
        <f t="shared" si="7"/>
        <v>41.598611087925086</v>
      </c>
    </row>
    <row r="80" spans="1:10" ht="15" x14ac:dyDescent="0.25">
      <c r="A80" s="2">
        <v>264</v>
      </c>
      <c r="B80">
        <f t="shared" si="8"/>
        <v>205.9</v>
      </c>
      <c r="I80">
        <f t="shared" si="6"/>
        <v>246.33333333333334</v>
      </c>
      <c r="J80">
        <f t="shared" si="7"/>
        <v>34.341422995172067</v>
      </c>
    </row>
    <row r="81" spans="1:10" ht="15" x14ac:dyDescent="0.25">
      <c r="A81" s="2">
        <v>175</v>
      </c>
      <c r="B81">
        <f t="shared" si="8"/>
        <v>208.5</v>
      </c>
      <c r="I81">
        <f t="shared" si="6"/>
        <v>233.33333333333334</v>
      </c>
      <c r="J81">
        <f t="shared" si="7"/>
        <v>45.760244754590204</v>
      </c>
    </row>
    <row r="82" spans="1:10" ht="15" x14ac:dyDescent="0.25">
      <c r="A82" s="2">
        <v>192</v>
      </c>
      <c r="B82">
        <f t="shared" si="8"/>
        <v>205.8</v>
      </c>
      <c r="I82">
        <f t="shared" si="6"/>
        <v>210.33333333333334</v>
      </c>
      <c r="J82">
        <f t="shared" si="7"/>
        <v>36.746881953892817</v>
      </c>
    </row>
    <row r="83" spans="1:10" ht="15" x14ac:dyDescent="0.25">
      <c r="A83" s="2">
        <v>178</v>
      </c>
      <c r="B83">
        <f t="shared" si="8"/>
        <v>210.2</v>
      </c>
      <c r="I83">
        <f t="shared" si="6"/>
        <v>181.66666666666666</v>
      </c>
      <c r="J83">
        <f t="shared" si="7"/>
        <v>35.366336787654134</v>
      </c>
    </row>
    <row r="84" spans="1:10" ht="15" x14ac:dyDescent="0.25">
      <c r="A84" s="2">
        <v>217</v>
      </c>
      <c r="B84">
        <f t="shared" si="8"/>
        <v>206.5</v>
      </c>
      <c r="I84">
        <f t="shared" si="6"/>
        <v>195.66666666666666</v>
      </c>
      <c r="J84">
        <f t="shared" si="7"/>
        <v>16.377491328717671</v>
      </c>
    </row>
    <row r="85" spans="1:10" ht="15" x14ac:dyDescent="0.25">
      <c r="A85" s="2">
        <v>213</v>
      </c>
      <c r="B85">
        <f t="shared" si="8"/>
        <v>200.9</v>
      </c>
      <c r="I85">
        <f t="shared" si="6"/>
        <v>202.66666666666666</v>
      </c>
      <c r="J85">
        <f t="shared" si="7"/>
        <v>13.848385385227333</v>
      </c>
    </row>
    <row r="86" spans="1:10" ht="15" x14ac:dyDescent="0.25">
      <c r="A86" s="2">
        <v>139</v>
      </c>
      <c r="B86">
        <f t="shared" si="8"/>
        <v>202</v>
      </c>
      <c r="I86">
        <f t="shared" si="6"/>
        <v>189.66666666666666</v>
      </c>
      <c r="J86">
        <f t="shared" si="7"/>
        <v>32.295510523910281</v>
      </c>
    </row>
    <row r="87" spans="1:10" ht="15" x14ac:dyDescent="0.25">
      <c r="A87" s="2">
        <v>167</v>
      </c>
      <c r="B87">
        <f t="shared" si="8"/>
        <v>195.6</v>
      </c>
      <c r="I87">
        <f t="shared" si="6"/>
        <v>173</v>
      </c>
      <c r="J87">
        <f t="shared" si="7"/>
        <v>30.054888059952845</v>
      </c>
    </row>
    <row r="88" spans="1:10" ht="15" x14ac:dyDescent="0.25">
      <c r="A88" s="2">
        <v>150</v>
      </c>
      <c r="B88">
        <f t="shared" si="8"/>
        <v>187.4</v>
      </c>
      <c r="I88">
        <f t="shared" si="6"/>
        <v>152</v>
      </c>
      <c r="J88">
        <f t="shared" si="7"/>
        <v>29.479434136988392</v>
      </c>
    </row>
    <row r="89" spans="1:10" ht="15" x14ac:dyDescent="0.25">
      <c r="A89" s="2">
        <v>179</v>
      </c>
      <c r="B89">
        <f t="shared" si="8"/>
        <v>174.4</v>
      </c>
      <c r="I89">
        <f t="shared" si="6"/>
        <v>165.33333333333334</v>
      </c>
      <c r="J89">
        <f t="shared" si="7"/>
        <v>8.6944000708842761</v>
      </c>
    </row>
    <row r="90" spans="1:10" ht="15" x14ac:dyDescent="0.25">
      <c r="A90" s="2">
        <v>134</v>
      </c>
      <c r="B90">
        <f t="shared" si="8"/>
        <v>171.8</v>
      </c>
      <c r="I90">
        <f t="shared" si="6"/>
        <v>154.33333333333334</v>
      </c>
      <c r="J90">
        <f t="shared" si="7"/>
        <v>14.191807756850693</v>
      </c>
    </row>
    <row r="91" spans="1:10" ht="15" x14ac:dyDescent="0.25">
      <c r="A91" s="2">
        <v>149</v>
      </c>
      <c r="B91">
        <f t="shared" si="8"/>
        <v>169.4</v>
      </c>
      <c r="I91">
        <f t="shared" si="6"/>
        <v>154</v>
      </c>
      <c r="J91">
        <f t="shared" si="7"/>
        <v>14.43632250288859</v>
      </c>
    </row>
    <row r="92" spans="1:10" ht="15" x14ac:dyDescent="0.25">
      <c r="A92" s="2">
        <v>168</v>
      </c>
      <c r="B92">
        <f t="shared" si="8"/>
        <v>173.4</v>
      </c>
      <c r="I92">
        <f t="shared" si="6"/>
        <v>150.33333333333334</v>
      </c>
      <c r="J92">
        <f t="shared" si="7"/>
        <v>15.817243286527056</v>
      </c>
    </row>
    <row r="93" spans="1:10" ht="15" x14ac:dyDescent="0.25">
      <c r="A93" s="2">
        <v>218</v>
      </c>
      <c r="B93">
        <f t="shared" si="8"/>
        <v>172.4</v>
      </c>
      <c r="I93">
        <f t="shared" si="6"/>
        <v>178.33333333333334</v>
      </c>
      <c r="J93">
        <f t="shared" si="7"/>
        <v>25.235923835910022</v>
      </c>
    </row>
    <row r="94" spans="1:10" ht="15" x14ac:dyDescent="0.25">
      <c r="A94" s="2">
        <v>207</v>
      </c>
      <c r="B94">
        <f t="shared" si="8"/>
        <v>171.4</v>
      </c>
      <c r="I94">
        <f t="shared" si="6"/>
        <v>197.66666666666666</v>
      </c>
      <c r="J94">
        <f t="shared" si="7"/>
        <v>25.642846089222534</v>
      </c>
    </row>
    <row r="95" spans="1:10" ht="15" x14ac:dyDescent="0.25">
      <c r="A95" s="2">
        <v>203</v>
      </c>
      <c r="B95">
        <f t="shared" si="8"/>
        <v>180.8</v>
      </c>
      <c r="I95">
        <f t="shared" si="6"/>
        <v>209.33333333333334</v>
      </c>
      <c r="J95">
        <f t="shared" si="7"/>
        <v>23.809428571238094</v>
      </c>
    </row>
    <row r="96" spans="1:10" ht="15" x14ac:dyDescent="0.25">
      <c r="A96" s="2">
        <v>233</v>
      </c>
      <c r="B96">
        <f t="shared" si="8"/>
        <v>189</v>
      </c>
      <c r="I96">
        <f t="shared" si="6"/>
        <v>214.33333333333334</v>
      </c>
      <c r="J96">
        <f t="shared" si="7"/>
        <v>12.591884511682736</v>
      </c>
    </row>
    <row r="97" spans="1:10" ht="15" x14ac:dyDescent="0.25">
      <c r="A97" s="2">
        <v>249</v>
      </c>
      <c r="B97">
        <f t="shared" si="8"/>
        <v>191</v>
      </c>
      <c r="I97">
        <f t="shared" si="6"/>
        <v>228.33333333333334</v>
      </c>
      <c r="J97">
        <f t="shared" si="7"/>
        <v>16.489053608042177</v>
      </c>
    </row>
    <row r="98" spans="1:10" ht="15" x14ac:dyDescent="0.25">
      <c r="A98" s="2">
        <v>170</v>
      </c>
      <c r="B98">
        <f t="shared" si="8"/>
        <v>192.1</v>
      </c>
      <c r="I98">
        <f t="shared" si="6"/>
        <v>217.33333333333334</v>
      </c>
      <c r="J98">
        <f t="shared" si="7"/>
        <v>31.706991868250974</v>
      </c>
    </row>
    <row r="99" spans="1:10" ht="15" x14ac:dyDescent="0.25">
      <c r="A99" s="2">
        <v>190</v>
      </c>
      <c r="B99">
        <f t="shared" si="8"/>
        <v>207.2</v>
      </c>
      <c r="I99">
        <f t="shared" si="6"/>
        <v>203</v>
      </c>
      <c r="J99">
        <f t="shared" si="7"/>
        <v>30.749284845643462</v>
      </c>
    </row>
    <row r="100" spans="1:10" ht="15" x14ac:dyDescent="0.25">
      <c r="A100" s="2">
        <v>285</v>
      </c>
      <c r="B100">
        <f t="shared" si="8"/>
        <v>220.6</v>
      </c>
      <c r="I100">
        <f t="shared" ref="I100:I101" si="9">AVERAGE(A98:A100)</f>
        <v>215</v>
      </c>
      <c r="J100">
        <f t="shared" si="7"/>
        <v>49.360728129571605</v>
      </c>
    </row>
    <row r="101" spans="1:10" ht="15" x14ac:dyDescent="0.25">
      <c r="A101" s="2">
        <v>283</v>
      </c>
      <c r="I101">
        <f t="shared" si="9"/>
        <v>252.66666666666666</v>
      </c>
      <c r="J101">
        <f t="shared" si="7"/>
        <v>44.680760628825134</v>
      </c>
    </row>
  </sheetData>
  <phoneticPr fontId="5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2"/>
  <sheetViews>
    <sheetView showGridLines="0" tabSelected="1" workbookViewId="0">
      <selection activeCell="M34" sqref="M34"/>
    </sheetView>
  </sheetViews>
  <sheetFormatPr defaultColWidth="9.140625" defaultRowHeight="12.75" x14ac:dyDescent="0.2"/>
  <cols>
    <col min="1" max="1" width="12.42578125" style="50" customWidth="1"/>
    <col min="2" max="2" width="13.85546875" style="50" customWidth="1"/>
    <col min="3" max="3" width="11.85546875" style="50" customWidth="1"/>
    <col min="4" max="4" width="3.42578125" style="50" customWidth="1"/>
    <col min="5" max="5" width="31.140625" style="50" customWidth="1"/>
    <col min="6" max="6" width="13.140625" style="50" customWidth="1"/>
    <col min="7" max="7" width="13.7109375" style="50" customWidth="1"/>
    <col min="8" max="13" width="11.85546875" style="50" customWidth="1"/>
    <col min="14" max="14" width="9.140625" style="50"/>
    <col min="15" max="15" width="28.28515625" style="50" customWidth="1"/>
    <col min="16" max="16" width="9.85546875" style="50" customWidth="1"/>
    <col min="17" max="16384" width="9.140625" style="50"/>
  </cols>
  <sheetData>
    <row r="1" spans="1:17" ht="15" x14ac:dyDescent="0.25">
      <c r="A1" s="47" t="s">
        <v>111</v>
      </c>
      <c r="B1" s="47" t="s">
        <v>112</v>
      </c>
      <c r="C1" s="47" t="s">
        <v>113</v>
      </c>
      <c r="D1" s="47"/>
      <c r="E1" t="s">
        <v>114</v>
      </c>
      <c r="F1"/>
      <c r="G1"/>
      <c r="H1" s="47"/>
      <c r="I1" s="47"/>
      <c r="J1" s="47"/>
      <c r="K1" s="47"/>
      <c r="L1" s="47"/>
      <c r="M1" s="47"/>
      <c r="N1" s="48"/>
      <c r="O1" s="49" t="s">
        <v>102</v>
      </c>
      <c r="P1" s="49"/>
      <c r="Q1" s="49"/>
    </row>
    <row r="2" spans="1:17" ht="15.75" thickBot="1" x14ac:dyDescent="0.3">
      <c r="A2" s="48">
        <v>1</v>
      </c>
      <c r="B2" s="48">
        <v>71</v>
      </c>
      <c r="C2" s="48">
        <v>69</v>
      </c>
      <c r="D2" s="48"/>
      <c r="E2"/>
      <c r="F2"/>
      <c r="G2"/>
      <c r="H2" s="48"/>
      <c r="I2" s="48"/>
      <c r="J2" s="48"/>
      <c r="K2" s="48"/>
      <c r="L2" s="48"/>
      <c r="M2" s="48"/>
      <c r="N2" s="48"/>
      <c r="O2" s="49"/>
      <c r="P2" s="49"/>
      <c r="Q2" s="49"/>
    </row>
    <row r="3" spans="1:17" ht="15" x14ac:dyDescent="0.25">
      <c r="A3" s="48">
        <v>2</v>
      </c>
      <c r="B3" s="48">
        <v>63</v>
      </c>
      <c r="C3" s="48">
        <v>61</v>
      </c>
      <c r="D3" s="48"/>
      <c r="E3" s="35"/>
      <c r="F3" s="35" t="s">
        <v>69</v>
      </c>
      <c r="G3" s="35" t="s">
        <v>70</v>
      </c>
      <c r="H3" s="48"/>
      <c r="I3" s="48"/>
      <c r="J3" s="48"/>
      <c r="K3" s="48"/>
      <c r="L3" s="48"/>
      <c r="M3" s="48"/>
      <c r="N3" s="48"/>
      <c r="O3" s="51"/>
      <c r="P3" s="51" t="s">
        <v>100</v>
      </c>
      <c r="Q3" s="51" t="s">
        <v>101</v>
      </c>
    </row>
    <row r="4" spans="1:17" ht="15" x14ac:dyDescent="0.25">
      <c r="A4" s="48">
        <v>3</v>
      </c>
      <c r="B4" s="48">
        <v>68</v>
      </c>
      <c r="C4" s="48">
        <v>70</v>
      </c>
      <c r="D4" s="48"/>
      <c r="E4" s="6" t="s">
        <v>50</v>
      </c>
      <c r="F4" s="6">
        <v>69.61904761904762</v>
      </c>
      <c r="G4" s="6">
        <v>71.095238095238102</v>
      </c>
      <c r="H4" s="48"/>
      <c r="I4" s="48"/>
      <c r="J4" s="48"/>
      <c r="K4" s="48"/>
      <c r="L4" s="48"/>
      <c r="M4" s="48"/>
      <c r="N4" s="48"/>
      <c r="O4" s="52" t="s">
        <v>15</v>
      </c>
      <c r="P4" s="52">
        <v>69.61904761904762</v>
      </c>
      <c r="Q4" s="52">
        <v>71.095238095238102</v>
      </c>
    </row>
    <row r="5" spans="1:17" ht="15" x14ac:dyDescent="0.25">
      <c r="A5" s="48">
        <v>4</v>
      </c>
      <c r="B5" s="48">
        <v>67</v>
      </c>
      <c r="C5" s="48">
        <v>68</v>
      </c>
      <c r="D5" s="48"/>
      <c r="E5" s="6" t="s">
        <v>71</v>
      </c>
      <c r="F5" s="6">
        <v>16.647619047619052</v>
      </c>
      <c r="G5" s="6">
        <v>48.790476190476205</v>
      </c>
      <c r="H5" s="48"/>
      <c r="I5" s="48"/>
      <c r="J5" s="48"/>
      <c r="K5" s="48"/>
      <c r="L5" s="48"/>
      <c r="M5" s="48"/>
      <c r="N5" s="48"/>
      <c r="O5" s="52" t="s">
        <v>3</v>
      </c>
      <c r="P5" s="52">
        <v>16.647619047619081</v>
      </c>
      <c r="Q5" s="52">
        <v>48.790476190476326</v>
      </c>
    </row>
    <row r="6" spans="1:17" ht="15" x14ac:dyDescent="0.25">
      <c r="A6" s="48">
        <v>5</v>
      </c>
      <c r="B6" s="48">
        <v>66</v>
      </c>
      <c r="C6" s="48">
        <v>61</v>
      </c>
      <c r="D6" s="48"/>
      <c r="E6" s="6" t="s">
        <v>72</v>
      </c>
      <c r="F6" s="6">
        <v>21</v>
      </c>
      <c r="G6" s="6">
        <v>21</v>
      </c>
      <c r="H6" s="48"/>
      <c r="I6" s="48"/>
      <c r="J6" s="48"/>
      <c r="K6" s="48"/>
      <c r="L6" s="48"/>
      <c r="M6" s="48"/>
      <c r="N6" s="48"/>
      <c r="O6" s="52" t="s">
        <v>103</v>
      </c>
      <c r="P6" s="52">
        <v>21</v>
      </c>
      <c r="Q6" s="52">
        <v>21</v>
      </c>
    </row>
    <row r="7" spans="1:17" ht="15" x14ac:dyDescent="0.25">
      <c r="A7" s="48">
        <v>6</v>
      </c>
      <c r="B7" s="48">
        <v>63</v>
      </c>
      <c r="C7" s="48">
        <v>60</v>
      </c>
      <c r="D7" s="48"/>
      <c r="E7" s="6" t="s">
        <v>115</v>
      </c>
      <c r="F7" s="6">
        <v>0.96274299245159534</v>
      </c>
      <c r="G7" s="6"/>
      <c r="H7" s="48"/>
      <c r="I7" s="48"/>
      <c r="J7" s="48"/>
      <c r="K7" s="48"/>
      <c r="L7" s="48"/>
      <c r="M7" s="48"/>
      <c r="N7" s="48"/>
      <c r="O7" s="52" t="s">
        <v>104</v>
      </c>
      <c r="P7" s="52">
        <v>0.96274299245159589</v>
      </c>
      <c r="Q7" s="52"/>
    </row>
    <row r="8" spans="1:17" ht="15" x14ac:dyDescent="0.25">
      <c r="A8" s="48">
        <v>7</v>
      </c>
      <c r="B8" s="48">
        <v>76</v>
      </c>
      <c r="C8" s="48">
        <v>83</v>
      </c>
      <c r="D8" s="48"/>
      <c r="E8" s="6" t="s">
        <v>116</v>
      </c>
      <c r="F8" s="6">
        <v>0</v>
      </c>
      <c r="G8" s="6"/>
      <c r="H8" s="48"/>
      <c r="I8" s="48"/>
      <c r="J8" s="48"/>
      <c r="K8" s="48"/>
      <c r="L8" s="48"/>
      <c r="M8" s="48"/>
      <c r="N8" s="48"/>
      <c r="O8" s="52" t="s">
        <v>105</v>
      </c>
      <c r="P8" s="52">
        <v>0</v>
      </c>
      <c r="Q8" s="52"/>
    </row>
    <row r="9" spans="1:17" ht="15" x14ac:dyDescent="0.25">
      <c r="A9" s="48">
        <v>8</v>
      </c>
      <c r="B9" s="48">
        <v>70</v>
      </c>
      <c r="C9" s="48">
        <v>72</v>
      </c>
      <c r="D9" s="48"/>
      <c r="E9" s="6" t="s">
        <v>4</v>
      </c>
      <c r="F9" s="6">
        <v>20</v>
      </c>
      <c r="G9" s="6"/>
      <c r="H9" s="48"/>
      <c r="I9" s="48"/>
      <c r="J9" s="48"/>
      <c r="K9" s="48"/>
      <c r="L9" s="48"/>
      <c r="M9" s="48"/>
      <c r="N9" s="48"/>
      <c r="O9" s="52" t="s">
        <v>4</v>
      </c>
      <c r="P9" s="52">
        <v>20</v>
      </c>
      <c r="Q9" s="52"/>
    </row>
    <row r="10" spans="1:17" ht="15" x14ac:dyDescent="0.25">
      <c r="A10" s="48">
        <v>9</v>
      </c>
      <c r="B10" s="48">
        <v>69</v>
      </c>
      <c r="C10" s="48">
        <v>71</v>
      </c>
      <c r="D10" s="48"/>
      <c r="E10" s="6" t="s">
        <v>117</v>
      </c>
      <c r="F10" s="6">
        <v>-2.0815216047793523</v>
      </c>
      <c r="G10" s="6"/>
      <c r="H10" s="48"/>
      <c r="I10" s="48"/>
      <c r="J10" s="48"/>
      <c r="K10" s="48"/>
      <c r="L10" s="48"/>
      <c r="M10" s="48"/>
      <c r="N10" s="48"/>
      <c r="O10" s="52" t="s">
        <v>106</v>
      </c>
      <c r="P10" s="52">
        <v>-2.0815216047793523</v>
      </c>
      <c r="Q10" s="52"/>
    </row>
    <row r="11" spans="1:17" ht="15" x14ac:dyDescent="0.25">
      <c r="A11" s="48">
        <v>10</v>
      </c>
      <c r="B11" s="48">
        <v>73</v>
      </c>
      <c r="C11" s="48">
        <v>77</v>
      </c>
      <c r="D11" s="48"/>
      <c r="E11" s="6" t="s">
        <v>118</v>
      </c>
      <c r="F11" s="6">
        <v>2.5222395089972111E-2</v>
      </c>
      <c r="G11" s="6"/>
      <c r="H11" s="48"/>
      <c r="I11" s="48"/>
      <c r="J11" s="48"/>
      <c r="K11" s="48"/>
      <c r="L11" s="48"/>
      <c r="M11" s="48"/>
      <c r="N11" s="48"/>
      <c r="O11" s="52" t="s">
        <v>107</v>
      </c>
      <c r="P11" s="52">
        <v>2.5222394778852152E-2</v>
      </c>
      <c r="Q11" s="52"/>
    </row>
    <row r="12" spans="1:17" ht="15" x14ac:dyDescent="0.25">
      <c r="A12" s="48">
        <v>11</v>
      </c>
      <c r="B12" s="48">
        <v>71</v>
      </c>
      <c r="C12" s="48">
        <v>72</v>
      </c>
      <c r="D12" s="48"/>
      <c r="E12" s="6" t="s">
        <v>119</v>
      </c>
      <c r="F12" s="6">
        <v>1.7247182429207868</v>
      </c>
      <c r="G12" s="6"/>
      <c r="H12" s="48"/>
      <c r="I12" s="48"/>
      <c r="J12" s="48"/>
      <c r="K12" s="48"/>
      <c r="L12" s="48"/>
      <c r="M12" s="48"/>
      <c r="N12" s="48"/>
      <c r="O12" s="52" t="s">
        <v>108</v>
      </c>
      <c r="P12" s="52">
        <v>1.724718003970338</v>
      </c>
      <c r="Q12" s="52"/>
    </row>
    <row r="13" spans="1:17" ht="15" x14ac:dyDescent="0.25">
      <c r="A13" s="48">
        <v>12</v>
      </c>
      <c r="B13" s="48">
        <v>66</v>
      </c>
      <c r="C13" s="48">
        <v>66</v>
      </c>
      <c r="D13" s="48"/>
      <c r="E13" s="6" t="s">
        <v>120</v>
      </c>
      <c r="F13" s="6">
        <v>5.0444790179944222E-2</v>
      </c>
      <c r="G13" s="6"/>
      <c r="H13" s="48"/>
      <c r="I13" s="48"/>
      <c r="J13" s="48"/>
      <c r="K13" s="48"/>
      <c r="L13" s="48"/>
      <c r="M13" s="48"/>
      <c r="N13" s="48"/>
      <c r="O13" s="52" t="s">
        <v>109</v>
      </c>
      <c r="P13" s="52">
        <v>5.0444789557704303E-2</v>
      </c>
      <c r="Q13" s="52"/>
    </row>
    <row r="14" spans="1:17" ht="15.75" thickBot="1" x14ac:dyDescent="0.3">
      <c r="A14" s="48">
        <v>13</v>
      </c>
      <c r="B14" s="48">
        <v>70</v>
      </c>
      <c r="C14" s="48">
        <v>71</v>
      </c>
      <c r="D14" s="48"/>
      <c r="E14" s="7" t="s">
        <v>121</v>
      </c>
      <c r="F14" s="7">
        <v>2.0859634472658648</v>
      </c>
      <c r="G14" s="7"/>
      <c r="H14" s="48"/>
      <c r="I14" s="48"/>
      <c r="J14" s="48"/>
      <c r="K14" s="48"/>
      <c r="L14" s="48"/>
      <c r="M14" s="48"/>
      <c r="N14" s="48"/>
      <c r="O14" s="53" t="s">
        <v>110</v>
      </c>
      <c r="P14" s="53">
        <v>2.0859624783042818</v>
      </c>
      <c r="Q14" s="53"/>
    </row>
    <row r="15" spans="1:17" ht="15" x14ac:dyDescent="0.25">
      <c r="A15" s="48">
        <v>14</v>
      </c>
      <c r="B15" s="48">
        <v>78</v>
      </c>
      <c r="C15" s="48">
        <v>86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1:17" ht="15" x14ac:dyDescent="0.25">
      <c r="A16" s="48">
        <v>15</v>
      </c>
      <c r="B16" s="48">
        <v>68</v>
      </c>
      <c r="C16" s="48">
        <v>70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spans="1:17" ht="15" x14ac:dyDescent="0.25">
      <c r="A17" s="48">
        <v>16</v>
      </c>
      <c r="B17" s="48">
        <v>75</v>
      </c>
      <c r="C17" s="48">
        <v>78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 ht="15" x14ac:dyDescent="0.25">
      <c r="A18" s="48">
        <v>17</v>
      </c>
      <c r="B18" s="48">
        <v>65</v>
      </c>
      <c r="C18" s="48">
        <v>63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 ht="15" x14ac:dyDescent="0.25">
      <c r="A19" s="48">
        <v>18</v>
      </c>
      <c r="B19" s="48">
        <v>67</v>
      </c>
      <c r="C19" s="48">
        <v>68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 spans="1:17" ht="15" x14ac:dyDescent="0.25">
      <c r="A20" s="48">
        <v>19</v>
      </c>
      <c r="B20" s="48">
        <v>71</v>
      </c>
      <c r="C20" s="48">
        <v>77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 ht="15" x14ac:dyDescent="0.25">
      <c r="A21" s="48">
        <v>20</v>
      </c>
      <c r="B21" s="48">
        <v>74</v>
      </c>
      <c r="C21" s="48">
        <v>78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 ht="15" x14ac:dyDescent="0.25">
      <c r="A22" s="48">
        <v>21</v>
      </c>
      <c r="B22" s="48">
        <v>71</v>
      </c>
      <c r="C22" s="48">
        <v>72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2006-11-13T18:27:03Z</outs:dateTime>
      <outs:isPinned>true</outs:isPinned>
    </outs:relatedDate>
    <outs:relatedDate>
      <outs:type>2</outs:type>
      <outs:displayName>Created</outs:displayName>
      <outs:dateTime>1995-05-27T22:13:42Z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446F6E5-EA35-45DD-B1F2-964B348090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16</vt:i4>
      </vt:variant>
    </vt:vector>
  </HeadingPairs>
  <TitlesOfParts>
    <vt:vector size="24" baseType="lpstr">
      <vt:lpstr>Anova</vt:lpstr>
      <vt:lpstr>Корреляция</vt:lpstr>
      <vt:lpstr>Ковариация</vt:lpstr>
      <vt:lpstr>Оп. статистика</vt:lpstr>
      <vt:lpstr>F-Тест</vt:lpstr>
      <vt:lpstr>Гистограмма</vt:lpstr>
      <vt:lpstr>Скользящее среднее</vt:lpstr>
      <vt:lpstr>t_Тест</vt:lpstr>
      <vt:lpstr>Control</vt:lpstr>
      <vt:lpstr>Height</vt:lpstr>
      <vt:lpstr>Method1</vt:lpstr>
      <vt:lpstr>Method2</vt:lpstr>
      <vt:lpstr>Sex</vt:lpstr>
      <vt:lpstr>Ковариация!Test1</vt:lpstr>
      <vt:lpstr>Test1</vt:lpstr>
      <vt:lpstr>Ковариация!Test2</vt:lpstr>
      <vt:lpstr>Test2</vt:lpstr>
      <vt:lpstr>Ковариация!Test3</vt:lpstr>
      <vt:lpstr>Test3</vt:lpstr>
      <vt:lpstr>Ковариация!Test4</vt:lpstr>
      <vt:lpstr>Test4</vt:lpstr>
      <vt:lpstr>Ковариация!Test5</vt:lpstr>
      <vt:lpstr>Test5</vt:lpstr>
      <vt:lpstr>Weight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atp examples.xlsx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1995-05-27T22:13:42Z</dcterms:created>
  <dcterms:modified xsi:type="dcterms:W3CDTF">2019-02-15T14:48:51Z</dcterms:modified>
  <cp:category>Excel 2010 Bible</cp:category>
</cp:coreProperties>
</file>