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xr:revisionPtr revIDLastSave="0" documentId="13_ncr:1_{4CE169EE-96E9-4EB4-82AA-36E1A74DABDF}" xr6:coauthVersionLast="40" xr6:coauthVersionMax="40" xr10:uidLastSave="{00000000-0000-0000-0000-000000000000}"/>
  <bookViews>
    <workbookView xWindow="120" yWindow="150" windowWidth="24915" windowHeight="12075" firstSheet="6" activeTab="14" xr2:uid="{00000000-000D-0000-FFFF-FFFF00000000}"/>
  </bookViews>
  <sheets>
    <sheet name="Лист1" sheetId="7" r:id="rId1"/>
    <sheet name="Лист2" sheetId="8" r:id="rId2"/>
    <sheet name="Лист2а" sheetId="9" r:id="rId3"/>
    <sheet name="Лист3" sheetId="10" r:id="rId4"/>
    <sheet name="Лист3а" sheetId="11" r:id="rId5"/>
    <sheet name="Лист4" sheetId="12" r:id="rId6"/>
    <sheet name="Лист5" sheetId="1" r:id="rId7"/>
    <sheet name="Лист5а" sheetId="13" r:id="rId8"/>
    <sheet name="Лист5б" sheetId="14" r:id="rId9"/>
    <sheet name="Лист6" sheetId="2" r:id="rId10"/>
    <sheet name="Лист7" sheetId="3" r:id="rId11"/>
    <sheet name="Лист8" sheetId="4" r:id="rId12"/>
    <sheet name="Лист9" sheetId="6" r:id="rId13"/>
    <sheet name="Лист10" sheetId="15" r:id="rId14"/>
    <sheet name="Лист11" sheetId="16" r:id="rId15"/>
  </sheets>
  <definedNames>
    <definedName name="xlCOMMA">","</definedName>
    <definedName name="xlDOUBLE">""""</definedName>
    <definedName name="xlSINGLE">"'"</definedName>
    <definedName name="xlSPACE">" "</definedName>
    <definedName name="Грузовик" localSheetId="2">Лист2а!$E$10:$E$11</definedName>
    <definedName name="Грузовик">Лист2!$E$10:$E$11</definedName>
    <definedName name="Легковой" localSheetId="2">Лист2а!$E$6:$E$7</definedName>
    <definedName name="Легковой">Лист2!$E$6:$E$7</definedName>
  </definedNames>
  <calcPr calcId="191029"/>
</workbook>
</file>

<file path=xl/calcChain.xml><?xml version="1.0" encoding="utf-8"?>
<calcChain xmlns="http://schemas.openxmlformats.org/spreadsheetml/2006/main">
  <c r="I8" i="6" l="1"/>
  <c r="H10" i="6"/>
  <c r="I10" i="6" s="1"/>
  <c r="H11" i="6"/>
  <c r="H12" i="6"/>
  <c r="H9" i="6"/>
  <c r="I9" i="6" s="1"/>
  <c r="H8" i="6"/>
  <c r="C19" i="13" l="1"/>
  <c r="C17" i="13"/>
  <c r="C13" i="13"/>
  <c r="H2" i="8" l="1"/>
  <c r="H2" i="9"/>
  <c r="C15" i="7"/>
  <c r="D15" i="7"/>
  <c r="E15" i="7"/>
  <c r="F15" i="7"/>
  <c r="G15" i="7"/>
  <c r="H15" i="7"/>
  <c r="C16" i="7"/>
  <c r="D16" i="7"/>
  <c r="E16" i="7"/>
  <c r="F16" i="7"/>
  <c r="G16" i="7"/>
  <c r="H16" i="7"/>
  <c r="C17" i="7"/>
  <c r="D17" i="7"/>
  <c r="E17" i="7"/>
  <c r="F17" i="7"/>
  <c r="G17" i="7"/>
  <c r="H17" i="7"/>
  <c r="C18" i="7"/>
  <c r="D18" i="7"/>
  <c r="E18" i="7"/>
  <c r="F18" i="7"/>
  <c r="G18" i="7"/>
  <c r="H18" i="7"/>
  <c r="C19" i="7"/>
  <c r="D19" i="7"/>
  <c r="E19" i="7"/>
  <c r="F19" i="7"/>
  <c r="G19" i="7"/>
  <c r="H19" i="7"/>
  <c r="C20" i="7"/>
  <c r="D20" i="7"/>
  <c r="E20" i="7"/>
  <c r="F20" i="7"/>
  <c r="G20" i="7"/>
  <c r="H20" i="7"/>
  <c r="C21" i="7"/>
  <c r="D21" i="7"/>
  <c r="E21" i="7"/>
  <c r="F21" i="7"/>
  <c r="G21" i="7"/>
  <c r="H21" i="7"/>
  <c r="C22" i="7"/>
  <c r="D22" i="7"/>
  <c r="E22" i="7"/>
  <c r="F22" i="7"/>
  <c r="G22" i="7"/>
  <c r="H22" i="7"/>
  <c r="D14" i="7"/>
  <c r="E14" i="7"/>
  <c r="F14" i="7"/>
  <c r="G14" i="7"/>
  <c r="H14" i="7"/>
  <c r="C14" i="7"/>
  <c r="I7" i="16" l="1"/>
  <c r="I6" i="16"/>
  <c r="I6" i="15"/>
  <c r="I5" i="15"/>
  <c r="C14" i="14"/>
  <c r="C13" i="14"/>
  <c r="C18" i="13"/>
  <c r="C15" i="13"/>
  <c r="D4" i="12" l="1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3" i="12"/>
  <c r="E4" i="11" l="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3" i="11"/>
  <c r="D4" i="11"/>
  <c r="F4" i="11" s="1"/>
  <c r="D5" i="11"/>
  <c r="F5" i="11" s="1"/>
  <c r="D6" i="11"/>
  <c r="F6" i="11" s="1"/>
  <c r="D7" i="11"/>
  <c r="F7" i="11" s="1"/>
  <c r="D8" i="11"/>
  <c r="F8" i="11" s="1"/>
  <c r="D9" i="11"/>
  <c r="F9" i="11" s="1"/>
  <c r="D10" i="11"/>
  <c r="F10" i="11" s="1"/>
  <c r="D11" i="11"/>
  <c r="F11" i="11" s="1"/>
  <c r="D12" i="11"/>
  <c r="F12" i="11" s="1"/>
  <c r="D13" i="11"/>
  <c r="F13" i="11" s="1"/>
  <c r="D14" i="11"/>
  <c r="F14" i="11" s="1"/>
  <c r="D15" i="11"/>
  <c r="F15" i="11" s="1"/>
  <c r="D16" i="11"/>
  <c r="F16" i="11" s="1"/>
  <c r="D17" i="11"/>
  <c r="F17" i="11" s="1"/>
  <c r="D18" i="11"/>
  <c r="F18" i="11" s="1"/>
  <c r="D19" i="11"/>
  <c r="F19" i="11" s="1"/>
  <c r="D20" i="11"/>
  <c r="F20" i="11" s="1"/>
  <c r="D21" i="11"/>
  <c r="F21" i="11" s="1"/>
  <c r="D22" i="11"/>
  <c r="F22" i="11" s="1"/>
  <c r="D3" i="11"/>
  <c r="F3" i="11" s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3" i="10"/>
  <c r="G12" i="4" l="1"/>
  <c r="I6" i="6"/>
  <c r="I5" i="6"/>
  <c r="I11" i="6"/>
  <c r="I12" i="6"/>
  <c r="G8" i="4" l="1"/>
  <c r="G10" i="4" s="1"/>
  <c r="G7" i="4"/>
  <c r="G3" i="4"/>
  <c r="G5" i="4" s="1"/>
  <c r="B4" i="3" l="1"/>
  <c r="B5" i="3" l="1"/>
  <c r="G8" i="2"/>
  <c r="G7" i="2"/>
  <c r="B6" i="3" l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F9" i="3"/>
  <c r="F7" i="3"/>
  <c r="F11" i="3"/>
  <c r="C15" i="1"/>
  <c r="C14" i="1"/>
  <c r="F10" i="3" l="1"/>
</calcChain>
</file>

<file path=xl/sharedStrings.xml><?xml version="1.0" encoding="utf-8"?>
<sst xmlns="http://schemas.openxmlformats.org/spreadsheetml/2006/main" count="848" uniqueCount="166">
  <si>
    <t>Reversed</t>
  </si>
  <si>
    <t>ö</t>
  </si>
  <si>
    <t>202-PRT-3013</t>
  </si>
  <si>
    <t>201-FIN-1452</t>
  </si>
  <si>
    <t>202-FIN-8206</t>
  </si>
  <si>
    <t>201-FIN-8238</t>
  </si>
  <si>
    <t>203-FIN-8882</t>
  </si>
  <si>
    <t>202-PRT-9587</t>
  </si>
  <si>
    <t>203-FIN-4614</t>
  </si>
  <si>
    <t>201-PRT-2478</t>
  </si>
  <si>
    <t>202-SUB-1955</t>
  </si>
  <si>
    <t>201-SUB-8641</t>
  </si>
  <si>
    <t>202-PRT-7937</t>
  </si>
  <si>
    <t>201-SUB-3124</t>
  </si>
  <si>
    <t>203-SUB-4369</t>
  </si>
  <si>
    <t>202-FIN-6273</t>
  </si>
  <si>
    <t>203-SUB-3972</t>
  </si>
  <si>
    <t>203-PRT-3335</t>
  </si>
  <si>
    <t>201-SUB-1022</t>
  </si>
  <si>
    <t>203-FIN-3507</t>
  </si>
  <si>
    <t>203-SUB-8304</t>
  </si>
  <si>
    <t>202-FIN-9069</t>
  </si>
  <si>
    <t>Штат</t>
  </si>
  <si>
    <t>Калифорния</t>
  </si>
  <si>
    <t>Колорадо</t>
  </si>
  <si>
    <t>Флорида</t>
  </si>
  <si>
    <t>Массачусетс</t>
  </si>
  <si>
    <t>Миннесота</t>
  </si>
  <si>
    <t>Нью-Йорк</t>
  </si>
  <si>
    <t>Огайо</t>
  </si>
  <si>
    <t>Техас</t>
  </si>
  <si>
    <t>Вашингтон</t>
  </si>
  <si>
    <t>Тип автомобиля:</t>
  </si>
  <si>
    <t>Особености:</t>
  </si>
  <si>
    <t>Трейлер</t>
  </si>
  <si>
    <t>Легковой</t>
  </si>
  <si>
    <t>2-х дверный</t>
  </si>
  <si>
    <t>4-х дверный</t>
  </si>
  <si>
    <t>Грузовик</t>
  </si>
  <si>
    <t>Какое авто:</t>
  </si>
  <si>
    <t>Есть кузов</t>
  </si>
  <si>
    <t>Нет кузова</t>
  </si>
  <si>
    <t>Купе</t>
  </si>
  <si>
    <t>Седан</t>
  </si>
  <si>
    <t>Пикап</t>
  </si>
  <si>
    <t>Код изделия</t>
  </si>
  <si>
    <t>Количество</t>
  </si>
  <si>
    <t>Скидка</t>
  </si>
  <si>
    <t>Цех 202</t>
  </si>
  <si>
    <t>Готовое изделие</t>
  </si>
  <si>
    <t>Счет</t>
  </si>
  <si>
    <t>1510 Оборудование</t>
  </si>
  <si>
    <t>1540 Накопленная амортизация</t>
  </si>
  <si>
    <t>1690 Земля</t>
  </si>
  <si>
    <t>1915 Прочие активы</t>
  </si>
  <si>
    <t>2320 Заработная плата</t>
  </si>
  <si>
    <t>2420 Текущая часть долгосрочной задолженности</t>
  </si>
  <si>
    <t>2440Депозиты от клиентов</t>
  </si>
  <si>
    <t>5800 Стоимость проданных товаров, другое</t>
  </si>
  <si>
    <t>5900 Возврат покупок и пособия</t>
  </si>
  <si>
    <t>6300 Расходы на благотворительные взносы</t>
  </si>
  <si>
    <t>Отрицательные балансы</t>
  </si>
  <si>
    <t>Положительные балансы</t>
  </si>
  <si>
    <t>Баланс</t>
  </si>
  <si>
    <t>Север</t>
  </si>
  <si>
    <t>Восток</t>
  </si>
  <si>
    <t>Сумма по региону Восток</t>
  </si>
  <si>
    <t>Больше чем Восток</t>
  </si>
  <si>
    <t>Больше чем B15</t>
  </si>
  <si>
    <t>Центр</t>
  </si>
  <si>
    <t>Сумма по регионам Север и Центр</t>
  </si>
  <si>
    <t>Сравнение со строковым значением</t>
  </si>
  <si>
    <t>Сравнение на равенство значению в ячейке</t>
  </si>
  <si>
    <t>Сравнение на неранвенство значению в ячейке</t>
  </si>
  <si>
    <t>Сравнение со строковым значением с использованием подстановочных знаков "?" и "*"</t>
  </si>
  <si>
    <t>Дата</t>
  </si>
  <si>
    <t>Число</t>
  </si>
  <si>
    <t>Сумма за сегодня</t>
  </si>
  <si>
    <t>Сумма за сегодня и ранее</t>
  </si>
  <si>
    <t>Австралия</t>
  </si>
  <si>
    <t>Бельгия</t>
  </si>
  <si>
    <t>Бразилия</t>
  </si>
  <si>
    <t>Канада</t>
  </si>
  <si>
    <t>Китай</t>
  </si>
  <si>
    <t>Франция</t>
  </si>
  <si>
    <t>Германия</t>
  </si>
  <si>
    <t>Индия</t>
  </si>
  <si>
    <t>Индонезия</t>
  </si>
  <si>
    <t>Италия</t>
  </si>
  <si>
    <t>Япония</t>
  </si>
  <si>
    <t>Мексика</t>
  </si>
  <si>
    <t>Нидерланды</t>
  </si>
  <si>
    <t>Польша</t>
  </si>
  <si>
    <t>Россия</t>
  </si>
  <si>
    <t>Южная Корея</t>
  </si>
  <si>
    <t>Испания</t>
  </si>
  <si>
    <t>Швейцария</t>
  </si>
  <si>
    <t>Турция</t>
  </si>
  <si>
    <t>Великобритания</t>
  </si>
  <si>
    <t>Соединенные Штаты</t>
  </si>
  <si>
    <t>Страна</t>
  </si>
  <si>
    <t>Год</t>
  </si>
  <si>
    <t>ВВП</t>
  </si>
  <si>
    <t>Начальный год</t>
  </si>
  <si>
    <t>Конечный год</t>
  </si>
  <si>
    <t>Суммарный ВВП</t>
  </si>
  <si>
    <t>Используя  СУММПРОИЗВ</t>
  </si>
  <si>
    <t>Начальная дата</t>
  </si>
  <si>
    <t>Конечная дата</t>
  </si>
  <si>
    <t>Сумма</t>
  </si>
  <si>
    <t>Используя СУММЕСЛИМН</t>
  </si>
  <si>
    <t>Реализация</t>
  </si>
  <si>
    <t>Критерий</t>
  </si>
  <si>
    <t>Между</t>
  </si>
  <si>
    <t>И</t>
  </si>
  <si>
    <t>Скоростной спуск, мужчины</t>
  </si>
  <si>
    <t>Слалом, мужчины</t>
  </si>
  <si>
    <t>Гигантский слалом, мужчины</t>
  </si>
  <si>
    <t>Скоростной спуск, женщины</t>
  </si>
  <si>
    <t>Слалом, женщины</t>
  </si>
  <si>
    <t>Гигантский слалом, женщины</t>
  </si>
  <si>
    <t>Австрия</t>
  </si>
  <si>
    <t>США</t>
  </si>
  <si>
    <t>Золото</t>
  </si>
  <si>
    <t>Серебро</t>
  </si>
  <si>
    <t>Бронза</t>
  </si>
  <si>
    <t>Имя содержит</t>
  </si>
  <si>
    <t>Выиграна медаль</t>
  </si>
  <si>
    <t>Соревнование</t>
  </si>
  <si>
    <t>Спортсмен</t>
  </si>
  <si>
    <t>Результат</t>
  </si>
  <si>
    <t>Медаль</t>
  </si>
  <si>
    <t>Густав Тёни</t>
  </si>
  <si>
    <t>Эдмунд Бруггманн</t>
  </si>
  <si>
    <t>Вернер Маттле</t>
  </si>
  <si>
    <t>Франсиско Фернандес</t>
  </si>
  <si>
    <t>Роландо Тёни</t>
  </si>
  <si>
    <t>Мари-Терез Надиг</t>
  </si>
  <si>
    <t>Сьюзан Коррок</t>
  </si>
  <si>
    <t>Вильтруд Дрексель</t>
  </si>
  <si>
    <t>Флоранс Стёрер</t>
  </si>
  <si>
    <t>Хайни Месснер (Heini Messner)</t>
  </si>
  <si>
    <t>Франсиско Фернандес (Francisco Fernández)</t>
  </si>
  <si>
    <t>Густав Тёни (Gustav Thöni)</t>
  </si>
  <si>
    <t>Роландо Тёни (Roland Thöni)</t>
  </si>
  <si>
    <t>Эдмунд Бруггманн (Edmund Bruggmann)</t>
  </si>
  <si>
    <t>Вернер Маттле (Werner Mattle)</t>
  </si>
  <si>
    <t>Мари-Терез Надиг (Marie-Thérès Nadig)</t>
  </si>
  <si>
    <t>Сьюзан Коррок (Susan Corrock)</t>
  </si>
  <si>
    <t>Флоранс Стёрер (Florence Steurer)</t>
  </si>
  <si>
    <t>Вильтруд Дрексель (Wiltrud Drexel)</t>
  </si>
  <si>
    <t>Бернард Русси (Bernhard Russi)</t>
  </si>
  <si>
    <t>Аннемари Мозер-Прёль (Annemarie Moser-Pröll)</t>
  </si>
  <si>
    <t>Барбара Кокран (Barbara Cochran)</t>
  </si>
  <si>
    <t>Даниэль Деберна́р (Danièlle Debernard)</t>
  </si>
  <si>
    <t>Ролан Колломбен (Roland Collombin)</t>
  </si>
  <si>
    <t>Средний результат</t>
  </si>
  <si>
    <t>СУММЕСЛИ и СЧЁТЕСЛИ</t>
  </si>
  <si>
    <t>Пол</t>
  </si>
  <si>
    <t>женщины</t>
  </si>
  <si>
    <t>Бернард Русси</t>
  </si>
  <si>
    <t>Ролан Колломбен</t>
  </si>
  <si>
    <t>Хайни Месснер</t>
  </si>
  <si>
    <t>Аннемари Мозер-Прёль</t>
  </si>
  <si>
    <t>Барбара Кокран</t>
  </si>
  <si>
    <t>Даниэль Деберна́р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</si>
</sst>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_(* #,##0.000_);_(* \(#,##0.000\);_(* &quot;-&quot;??_);_(@_)"/>
    <numFmt numFmtId="167" formatCode="[$-419]mmmm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4" fillId="2" borderId="2" applyNumberFormat="0" applyAlignment="0" applyProtection="0"/>
  </cellStyleXfs>
  <cellXfs count="23">
    <xf numFmtId="0" fontId="0" fillId="0" borderId="0" xfId="0"/>
    <xf numFmtId="164" fontId="0" fillId="0" borderId="0" xfId="1" applyFont="1"/>
    <xf numFmtId="0" fontId="3" fillId="0" borderId="1" xfId="0" applyFont="1" applyBorder="1" applyAlignment="1">
      <alignment horizontal="center"/>
    </xf>
    <xf numFmtId="14" fontId="0" fillId="0" borderId="0" xfId="0" applyNumberFormat="1"/>
    <xf numFmtId="3" fontId="0" fillId="0" borderId="0" xfId="0" applyNumberFormat="1"/>
    <xf numFmtId="0" fontId="0" fillId="0" borderId="0" xfId="0" applyNumberFormat="1"/>
    <xf numFmtId="165" fontId="0" fillId="0" borderId="0" xfId="1" applyNumberFormat="1" applyFont="1"/>
    <xf numFmtId="3" fontId="3" fillId="0" borderId="1" xfId="0" applyNumberFormat="1" applyFont="1" applyBorder="1" applyAlignment="1">
      <alignment horizontal="center"/>
    </xf>
    <xf numFmtId="0" fontId="4" fillId="2" borderId="2" xfId="2" applyAlignment="1">
      <alignment horizontal="left"/>
    </xf>
    <xf numFmtId="47" fontId="0" fillId="0" borderId="0" xfId="0" applyNumberFormat="1"/>
    <xf numFmtId="0" fontId="0" fillId="0" borderId="0" xfId="0" applyAlignment="1">
      <alignment horizontal="center"/>
    </xf>
    <xf numFmtId="166" fontId="0" fillId="0" borderId="0" xfId="1" applyNumberFormat="1" applyFont="1"/>
    <xf numFmtId="0" fontId="4" fillId="2" borderId="2" xfId="2"/>
    <xf numFmtId="9" fontId="0" fillId="0" borderId="0" xfId="0" applyNumberFormat="1"/>
    <xf numFmtId="47" fontId="0" fillId="0" borderId="0" xfId="0" applyNumberFormat="1" applyAlignment="1">
      <alignment horizontal="right" indent="1"/>
    </xf>
    <xf numFmtId="0" fontId="4" fillId="2" borderId="2" xfId="2" applyAlignment="1">
      <alignment horizontal="center"/>
    </xf>
    <xf numFmtId="167" fontId="3" fillId="0" borderId="1" xfId="0" applyNumberFormat="1" applyFont="1" applyBorder="1" applyAlignment="1">
      <alignment horizontal="center"/>
    </xf>
    <xf numFmtId="40" fontId="0" fillId="0" borderId="0" xfId="1" applyNumberFormat="1" applyFont="1"/>
    <xf numFmtId="40" fontId="0" fillId="0" borderId="0" xfId="0" applyNumberFormat="1"/>
    <xf numFmtId="40" fontId="0" fillId="0" borderId="0" xfId="1" applyNumberFormat="1" applyFont="1" applyBorder="1"/>
    <xf numFmtId="0" fontId="1" fillId="0" borderId="0" xfId="0" applyNumberFormat="1" applyFont="1"/>
    <xf numFmtId="0" fontId="1" fillId="0" borderId="0" xfId="0" applyNumberFormat="1" applyFont="1" applyAlignment="1">
      <alignment vertical="center"/>
    </xf>
    <xf numFmtId="0" fontId="1" fillId="0" borderId="0" xfId="0" applyFont="1"/>
  </cellXfs>
  <cellStyles count="3">
    <cellStyle name="Ввод " xfId="2" builtinId="20"/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H22"/>
  <sheetViews>
    <sheetView workbookViewId="0">
      <selection activeCell="C14" sqref="C14"/>
    </sheetView>
  </sheetViews>
  <sheetFormatPr defaultRowHeight="15" x14ac:dyDescent="0.25"/>
  <cols>
    <col min="2" max="2" width="14" bestFit="1" customWidth="1"/>
    <col min="3" max="3" width="11.140625" bestFit="1" customWidth="1"/>
    <col min="4" max="4" width="14.140625" bestFit="1" customWidth="1"/>
    <col min="5" max="5" width="13.140625" bestFit="1" customWidth="1"/>
    <col min="6" max="6" width="12.140625" bestFit="1" customWidth="1"/>
    <col min="7" max="7" width="13.42578125" bestFit="1" customWidth="1"/>
    <col min="8" max="8" width="12" bestFit="1" customWidth="1"/>
  </cols>
  <sheetData>
    <row r="2" spans="2:8" x14ac:dyDescent="0.25">
      <c r="B2" s="2" t="s">
        <v>22</v>
      </c>
      <c r="C2" s="16">
        <v>41517</v>
      </c>
      <c r="D2" s="16">
        <v>41547</v>
      </c>
      <c r="E2" s="16">
        <v>41578</v>
      </c>
      <c r="F2" s="16">
        <v>41608</v>
      </c>
      <c r="G2" s="16">
        <v>41639</v>
      </c>
      <c r="H2" s="16">
        <v>41670</v>
      </c>
    </row>
    <row r="3" spans="2:8" x14ac:dyDescent="0.25">
      <c r="B3" t="s">
        <v>23</v>
      </c>
      <c r="C3" s="11">
        <v>3.919</v>
      </c>
      <c r="D3" s="11">
        <v>3.9889999999999999</v>
      </c>
      <c r="E3" s="11">
        <v>3.8290000000000002</v>
      </c>
      <c r="F3" s="11">
        <v>3.641</v>
      </c>
      <c r="G3" s="11">
        <v>3.6419999999999999</v>
      </c>
      <c r="H3" s="11">
        <v>3.6659999999999999</v>
      </c>
    </row>
    <row r="4" spans="2:8" x14ac:dyDescent="0.25">
      <c r="B4" t="s">
        <v>24</v>
      </c>
      <c r="C4" s="11">
        <v>3.569</v>
      </c>
      <c r="D4" s="11">
        <v>3.5819999999999999</v>
      </c>
      <c r="E4" s="11">
        <v>3.41</v>
      </c>
      <c r="F4" s="11">
        <v>3.2309999999999999</v>
      </c>
      <c r="G4" s="11">
        <v>3.1219999999999999</v>
      </c>
      <c r="H4" s="11">
        <v>3.238</v>
      </c>
    </row>
    <row r="5" spans="2:8" x14ac:dyDescent="0.25">
      <c r="B5" t="s">
        <v>25</v>
      </c>
      <c r="C5" s="11">
        <v>3.6139999999999999</v>
      </c>
      <c r="D5" s="11">
        <v>3.5579999999999998</v>
      </c>
      <c r="E5" s="11">
        <v>3.3879999999999999</v>
      </c>
      <c r="F5" s="11">
        <v>3.3769999999999998</v>
      </c>
      <c r="G5" s="11">
        <v>3.516</v>
      </c>
      <c r="H5" s="11">
        <v>3.4860000000000002</v>
      </c>
    </row>
    <row r="6" spans="2:8" x14ac:dyDescent="0.25">
      <c r="B6" t="s">
        <v>26</v>
      </c>
      <c r="C6" s="11">
        <v>3.7610000000000001</v>
      </c>
      <c r="D6" s="11">
        <v>3.7029999999999998</v>
      </c>
      <c r="E6" s="11">
        <v>3.5179999999999998</v>
      </c>
      <c r="F6" s="11">
        <v>3.419</v>
      </c>
      <c r="G6" s="11">
        <v>3.52</v>
      </c>
      <c r="H6" s="11">
        <v>3.5270000000000001</v>
      </c>
    </row>
    <row r="7" spans="2:8" x14ac:dyDescent="0.25">
      <c r="B7" t="s">
        <v>27</v>
      </c>
      <c r="C7" s="11">
        <v>3.577</v>
      </c>
      <c r="D7" s="11">
        <v>3.54</v>
      </c>
      <c r="E7" s="11">
        <v>3.3180000000000001</v>
      </c>
      <c r="F7" s="11">
        <v>3.1429999999999998</v>
      </c>
      <c r="G7" s="11">
        <v>3.113</v>
      </c>
      <c r="H7" s="11">
        <v>3.2719999999999998</v>
      </c>
    </row>
    <row r="8" spans="2:8" x14ac:dyDescent="0.25">
      <c r="B8" t="s">
        <v>28</v>
      </c>
      <c r="C8" s="11">
        <v>3.9329999999999998</v>
      </c>
      <c r="D8" s="11">
        <v>3.879</v>
      </c>
      <c r="E8" s="11">
        <v>3.7</v>
      </c>
      <c r="F8" s="11">
        <v>3.633</v>
      </c>
      <c r="G8" s="11">
        <v>3.7360000000000002</v>
      </c>
      <c r="H8" s="11">
        <v>3.734</v>
      </c>
    </row>
    <row r="9" spans="2:8" x14ac:dyDescent="0.25">
      <c r="B9" t="s">
        <v>29</v>
      </c>
      <c r="C9" s="11">
        <v>3.5419999999999998</v>
      </c>
      <c r="D9" s="11">
        <v>3.512</v>
      </c>
      <c r="E9" s="11">
        <v>3.3170000000000002</v>
      </c>
      <c r="F9" s="11">
        <v>3.2309999999999999</v>
      </c>
      <c r="G9" s="11">
        <v>3.2810000000000001</v>
      </c>
      <c r="H9" s="11">
        <v>3.3359999999999999</v>
      </c>
    </row>
    <row r="10" spans="2:8" x14ac:dyDescent="0.25">
      <c r="B10" t="s">
        <v>30</v>
      </c>
      <c r="C10" s="11">
        <v>3.5089999999999999</v>
      </c>
      <c r="D10" s="11">
        <v>3.383</v>
      </c>
      <c r="E10" s="11">
        <v>3.18</v>
      </c>
      <c r="F10" s="11">
        <v>3.1040000000000001</v>
      </c>
      <c r="G10" s="11">
        <v>3.1709999999999998</v>
      </c>
      <c r="H10" s="11">
        <v>3.1869999999999998</v>
      </c>
    </row>
    <row r="11" spans="2:8" x14ac:dyDescent="0.25">
      <c r="B11" t="s">
        <v>31</v>
      </c>
      <c r="C11" s="11">
        <v>3.855</v>
      </c>
      <c r="D11" s="11">
        <v>3.7669999999999999</v>
      </c>
      <c r="E11" s="11">
        <v>3.5670000000000002</v>
      </c>
      <c r="F11" s="11">
        <v>3.3730000000000002</v>
      </c>
      <c r="G11" s="11">
        <v>3.3479999999999999</v>
      </c>
      <c r="H11" s="11">
        <v>3.3660000000000001</v>
      </c>
    </row>
    <row r="14" spans="2:8" x14ac:dyDescent="0.25">
      <c r="B14" t="s">
        <v>23</v>
      </c>
      <c r="C14" t="str">
        <f>IF(C3&gt;AVERAGE(C$3:C$11),"Высокая","Низкая")</f>
        <v>Высокая</v>
      </c>
      <c r="D14" t="str">
        <f t="shared" ref="D14:H14" si="0">IF(D3&gt;AVERAGE(D$3:D$11),"Высокая","Низкая")</f>
        <v>Высокая</v>
      </c>
      <c r="E14" t="str">
        <f t="shared" si="0"/>
        <v>Высокая</v>
      </c>
      <c r="F14" t="str">
        <f t="shared" si="0"/>
        <v>Высокая</v>
      </c>
      <c r="G14" t="str">
        <f t="shared" si="0"/>
        <v>Высокая</v>
      </c>
      <c r="H14" t="str">
        <f t="shared" si="0"/>
        <v>Высокая</v>
      </c>
    </row>
    <row r="15" spans="2:8" x14ac:dyDescent="0.25">
      <c r="B15" t="s">
        <v>24</v>
      </c>
      <c r="C15" t="str">
        <f t="shared" ref="C15:H15" si="1">IF(C4&gt;AVERAGE(C$3:C$11),"Высокая","Низкая")</f>
        <v>Низкая</v>
      </c>
      <c r="D15" t="str">
        <f t="shared" si="1"/>
        <v>Низкая</v>
      </c>
      <c r="E15" t="str">
        <f t="shared" si="1"/>
        <v>Низкая</v>
      </c>
      <c r="F15" t="str">
        <f t="shared" si="1"/>
        <v>Низкая</v>
      </c>
      <c r="G15" t="str">
        <f t="shared" si="1"/>
        <v>Низкая</v>
      </c>
      <c r="H15" t="str">
        <f t="shared" si="1"/>
        <v>Низкая</v>
      </c>
    </row>
    <row r="16" spans="2:8" x14ac:dyDescent="0.25">
      <c r="B16" t="s">
        <v>25</v>
      </c>
      <c r="C16" t="str">
        <f t="shared" ref="C16:H16" si="2">IF(C5&gt;AVERAGE(C$3:C$11),"Высокая","Низкая")</f>
        <v>Низкая</v>
      </c>
      <c r="D16" t="str">
        <f t="shared" si="2"/>
        <v>Низкая</v>
      </c>
      <c r="E16" t="str">
        <f t="shared" si="2"/>
        <v>Низкая</v>
      </c>
      <c r="F16" t="str">
        <f t="shared" si="2"/>
        <v>Высокая</v>
      </c>
      <c r="G16" t="str">
        <f t="shared" si="2"/>
        <v>Высокая</v>
      </c>
      <c r="H16" t="str">
        <f t="shared" si="2"/>
        <v>Высокая</v>
      </c>
    </row>
    <row r="17" spans="2:8" x14ac:dyDescent="0.25">
      <c r="B17" t="s">
        <v>26</v>
      </c>
      <c r="C17" t="str">
        <f t="shared" ref="C17:H17" si="3">IF(C6&gt;AVERAGE(C$3:C$11),"Высокая","Низкая")</f>
        <v>Высокая</v>
      </c>
      <c r="D17" t="str">
        <f t="shared" si="3"/>
        <v>Высокая</v>
      </c>
      <c r="E17" t="str">
        <f t="shared" si="3"/>
        <v>Высокая</v>
      </c>
      <c r="F17" t="str">
        <f t="shared" si="3"/>
        <v>Высокая</v>
      </c>
      <c r="G17" t="str">
        <f t="shared" si="3"/>
        <v>Высокая</v>
      </c>
      <c r="H17" t="str">
        <f t="shared" si="3"/>
        <v>Высокая</v>
      </c>
    </row>
    <row r="18" spans="2:8" x14ac:dyDescent="0.25">
      <c r="B18" t="s">
        <v>27</v>
      </c>
      <c r="C18" t="str">
        <f t="shared" ref="C18:H18" si="4">IF(C7&gt;AVERAGE(C$3:C$11),"Высокая","Низкая")</f>
        <v>Низкая</v>
      </c>
      <c r="D18" t="str">
        <f t="shared" si="4"/>
        <v>Низкая</v>
      </c>
      <c r="E18" t="str">
        <f t="shared" si="4"/>
        <v>Низкая</v>
      </c>
      <c r="F18" t="str">
        <f t="shared" si="4"/>
        <v>Низкая</v>
      </c>
      <c r="G18" t="str">
        <f t="shared" si="4"/>
        <v>Низкая</v>
      </c>
      <c r="H18" t="str">
        <f t="shared" si="4"/>
        <v>Низкая</v>
      </c>
    </row>
    <row r="19" spans="2:8" x14ac:dyDescent="0.25">
      <c r="B19" t="s">
        <v>28</v>
      </c>
      <c r="C19" t="str">
        <f t="shared" ref="C19:H19" si="5">IF(C8&gt;AVERAGE(C$3:C$11),"Высокая","Низкая")</f>
        <v>Высокая</v>
      </c>
      <c r="D19" t="str">
        <f t="shared" si="5"/>
        <v>Высокая</v>
      </c>
      <c r="E19" t="str">
        <f t="shared" si="5"/>
        <v>Высокая</v>
      </c>
      <c r="F19" t="str">
        <f t="shared" si="5"/>
        <v>Высокая</v>
      </c>
      <c r="G19" t="str">
        <f t="shared" si="5"/>
        <v>Высокая</v>
      </c>
      <c r="H19" t="str">
        <f t="shared" si="5"/>
        <v>Высокая</v>
      </c>
    </row>
    <row r="20" spans="2:8" x14ac:dyDescent="0.25">
      <c r="B20" t="s">
        <v>29</v>
      </c>
      <c r="C20" t="str">
        <f t="shared" ref="C20:H20" si="6">IF(C9&gt;AVERAGE(C$3:C$11),"Высокая","Низкая")</f>
        <v>Низкая</v>
      </c>
      <c r="D20" t="str">
        <f t="shared" si="6"/>
        <v>Низкая</v>
      </c>
      <c r="E20" t="str">
        <f t="shared" si="6"/>
        <v>Низкая</v>
      </c>
      <c r="F20" t="str">
        <f t="shared" si="6"/>
        <v>Низкая</v>
      </c>
      <c r="G20" t="str">
        <f t="shared" si="6"/>
        <v>Низкая</v>
      </c>
      <c r="H20" t="str">
        <f t="shared" si="6"/>
        <v>Низкая</v>
      </c>
    </row>
    <row r="21" spans="2:8" x14ac:dyDescent="0.25">
      <c r="B21" t="s">
        <v>30</v>
      </c>
      <c r="C21" t="str">
        <f t="shared" ref="C21:H21" si="7">IF(C10&gt;AVERAGE(C$3:C$11),"Высокая","Низкая")</f>
        <v>Низкая</v>
      </c>
      <c r="D21" t="str">
        <f t="shared" si="7"/>
        <v>Низкая</v>
      </c>
      <c r="E21" t="str">
        <f t="shared" si="7"/>
        <v>Низкая</v>
      </c>
      <c r="F21" t="str">
        <f t="shared" si="7"/>
        <v>Низкая</v>
      </c>
      <c r="G21" t="str">
        <f t="shared" si="7"/>
        <v>Низкая</v>
      </c>
      <c r="H21" t="str">
        <f t="shared" si="7"/>
        <v>Низкая</v>
      </c>
    </row>
    <row r="22" spans="2:8" x14ac:dyDescent="0.25">
      <c r="B22" t="s">
        <v>31</v>
      </c>
      <c r="C22" t="str">
        <f t="shared" ref="C22:H22" si="8">IF(C11&gt;AVERAGE(C$3:C$11),"Высокая","Низкая")</f>
        <v>Высокая</v>
      </c>
      <c r="D22" t="str">
        <f t="shared" si="8"/>
        <v>Высокая</v>
      </c>
      <c r="E22" t="str">
        <f t="shared" si="8"/>
        <v>Высокая</v>
      </c>
      <c r="F22" t="str">
        <f t="shared" si="8"/>
        <v>Высокая</v>
      </c>
      <c r="G22" t="str">
        <f t="shared" si="8"/>
        <v>Низкая</v>
      </c>
      <c r="H22" t="str">
        <f t="shared" si="8"/>
        <v>Низкая</v>
      </c>
    </row>
  </sheetData>
  <sortState ref="B3:I19">
    <sortCondition ref="B3:B1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B2:G212"/>
  <sheetViews>
    <sheetView workbookViewId="0">
      <selection activeCell="F8" sqref="F8"/>
    </sheetView>
  </sheetViews>
  <sheetFormatPr defaultRowHeight="15" x14ac:dyDescent="0.25"/>
  <cols>
    <col min="1" max="1" width="7" customWidth="1"/>
    <col min="2" max="2" width="22.28515625" customWidth="1"/>
    <col min="3" max="3" width="10.140625" bestFit="1" customWidth="1"/>
    <col min="4" max="4" width="10.5703125" customWidth="1"/>
    <col min="5" max="5" width="7.7109375" customWidth="1"/>
    <col min="6" max="6" width="27.7109375" customWidth="1"/>
    <col min="7" max="7" width="12.42578125" customWidth="1"/>
  </cols>
  <sheetData>
    <row r="2" spans="2:7" x14ac:dyDescent="0.25">
      <c r="B2" s="2" t="s">
        <v>100</v>
      </c>
      <c r="C2" s="7" t="s">
        <v>101</v>
      </c>
      <c r="D2" s="7" t="s">
        <v>102</v>
      </c>
      <c r="E2" s="4"/>
    </row>
    <row r="3" spans="2:7" x14ac:dyDescent="0.25">
      <c r="B3" t="s">
        <v>79</v>
      </c>
      <c r="C3" s="5">
        <v>2000</v>
      </c>
      <c r="D3" s="4">
        <v>399594</v>
      </c>
      <c r="E3" s="4"/>
      <c r="F3" t="s">
        <v>100</v>
      </c>
      <c r="G3" s="8" t="s">
        <v>81</v>
      </c>
    </row>
    <row r="4" spans="2:7" x14ac:dyDescent="0.25">
      <c r="B4" t="s">
        <v>79</v>
      </c>
      <c r="C4" s="5">
        <v>2001</v>
      </c>
      <c r="D4" s="4">
        <v>377207</v>
      </c>
      <c r="E4" s="4"/>
      <c r="F4" t="s">
        <v>103</v>
      </c>
      <c r="G4" s="8">
        <v>2003</v>
      </c>
    </row>
    <row r="5" spans="2:7" x14ac:dyDescent="0.25">
      <c r="B5" t="s">
        <v>79</v>
      </c>
      <c r="C5" s="5">
        <v>2002</v>
      </c>
      <c r="D5" s="4">
        <v>423676</v>
      </c>
      <c r="E5" s="4"/>
      <c r="F5" t="s">
        <v>104</v>
      </c>
      <c r="G5" s="8">
        <v>2006</v>
      </c>
    </row>
    <row r="6" spans="2:7" x14ac:dyDescent="0.25">
      <c r="B6" t="s">
        <v>79</v>
      </c>
      <c r="C6" s="5">
        <v>2003</v>
      </c>
      <c r="D6" s="4">
        <v>539162</v>
      </c>
      <c r="E6" s="4"/>
    </row>
    <row r="7" spans="2:7" x14ac:dyDescent="0.25">
      <c r="B7" t="s">
        <v>79</v>
      </c>
      <c r="C7" s="5">
        <v>2004</v>
      </c>
      <c r="D7" s="4">
        <v>654968</v>
      </c>
      <c r="E7" s="4"/>
      <c r="F7" t="s">
        <v>105</v>
      </c>
      <c r="G7" s="6">
        <f>SUMIFS(D3:D212,B3:B212,G3,C3:C212,"&gt;="&amp;G4,C3:C212,"&lt;="&amp;G5)</f>
        <v>3187415</v>
      </c>
    </row>
    <row r="8" spans="2:7" x14ac:dyDescent="0.25">
      <c r="B8" t="s">
        <v>79</v>
      </c>
      <c r="C8" s="5">
        <v>2005</v>
      </c>
      <c r="D8" s="4">
        <v>730729</v>
      </c>
      <c r="E8" s="4"/>
      <c r="F8" t="s">
        <v>106</v>
      </c>
      <c r="G8" s="6">
        <f>SUMPRODUCT((B3:B212=G3)*(C3:C212&gt;=G4)*(C3:C212&lt;=G5)*(D3:D212))</f>
        <v>3187415</v>
      </c>
    </row>
    <row r="9" spans="2:7" x14ac:dyDescent="0.25">
      <c r="B9" t="s">
        <v>79</v>
      </c>
      <c r="C9" s="5">
        <v>2006</v>
      </c>
      <c r="D9" s="4">
        <v>777933</v>
      </c>
      <c r="E9" s="4"/>
    </row>
    <row r="10" spans="2:7" x14ac:dyDescent="0.25">
      <c r="B10" t="s">
        <v>79</v>
      </c>
      <c r="C10" s="5">
        <v>2007</v>
      </c>
      <c r="D10" s="4">
        <v>945364</v>
      </c>
      <c r="E10" s="4"/>
    </row>
    <row r="11" spans="2:7" x14ac:dyDescent="0.25">
      <c r="B11" t="s">
        <v>79</v>
      </c>
      <c r="C11" s="5">
        <v>2008</v>
      </c>
      <c r="D11" s="4">
        <v>1051261</v>
      </c>
      <c r="E11" s="4"/>
    </row>
    <row r="12" spans="2:7" x14ac:dyDescent="0.25">
      <c r="B12" t="s">
        <v>79</v>
      </c>
      <c r="C12" s="5">
        <v>2009</v>
      </c>
      <c r="D12" s="4">
        <v>993349</v>
      </c>
      <c r="E12" s="4"/>
    </row>
    <row r="13" spans="2:7" x14ac:dyDescent="0.25">
      <c r="B13" t="s">
        <v>80</v>
      </c>
      <c r="C13" s="5">
        <v>2000</v>
      </c>
      <c r="D13" s="4">
        <v>233354</v>
      </c>
      <c r="E13" s="4"/>
    </row>
    <row r="14" spans="2:7" x14ac:dyDescent="0.25">
      <c r="B14" t="s">
        <v>80</v>
      </c>
      <c r="C14" s="5">
        <v>2001</v>
      </c>
      <c r="D14" s="4">
        <v>232686</v>
      </c>
      <c r="E14" s="4"/>
    </row>
    <row r="15" spans="2:7" x14ac:dyDescent="0.25">
      <c r="B15" t="s">
        <v>80</v>
      </c>
      <c r="C15" s="5">
        <v>2002</v>
      </c>
      <c r="D15" s="4">
        <v>253689</v>
      </c>
      <c r="E15" s="4"/>
    </row>
    <row r="16" spans="2:7" x14ac:dyDescent="0.25">
      <c r="B16" t="s">
        <v>80</v>
      </c>
      <c r="C16" s="5">
        <v>2003</v>
      </c>
      <c r="D16" s="4">
        <v>312285</v>
      </c>
      <c r="E16" s="4"/>
    </row>
    <row r="17" spans="2:5" x14ac:dyDescent="0.25">
      <c r="B17" t="s">
        <v>80</v>
      </c>
      <c r="C17" s="5">
        <v>2004</v>
      </c>
      <c r="D17" s="4">
        <v>362160</v>
      </c>
      <c r="E17" s="4"/>
    </row>
    <row r="18" spans="2:5" x14ac:dyDescent="0.25">
      <c r="B18" t="s">
        <v>80</v>
      </c>
      <c r="C18" s="5">
        <v>2005</v>
      </c>
      <c r="D18" s="4">
        <v>378006</v>
      </c>
      <c r="E18" s="4"/>
    </row>
    <row r="19" spans="2:5" x14ac:dyDescent="0.25">
      <c r="B19" t="s">
        <v>80</v>
      </c>
      <c r="C19" s="5">
        <v>2006</v>
      </c>
      <c r="D19" s="4">
        <v>400337</v>
      </c>
      <c r="E19" s="4"/>
    </row>
    <row r="20" spans="2:5" x14ac:dyDescent="0.25">
      <c r="B20" t="s">
        <v>80</v>
      </c>
      <c r="C20" s="5">
        <v>2007</v>
      </c>
      <c r="D20" s="4">
        <v>460280</v>
      </c>
      <c r="E20" s="4"/>
    </row>
    <row r="21" spans="2:5" x14ac:dyDescent="0.25">
      <c r="B21" t="s">
        <v>80</v>
      </c>
      <c r="C21" s="5">
        <v>2008</v>
      </c>
      <c r="D21" s="4">
        <v>509765</v>
      </c>
      <c r="E21" s="4"/>
    </row>
    <row r="22" spans="2:5" x14ac:dyDescent="0.25">
      <c r="B22" t="s">
        <v>80</v>
      </c>
      <c r="C22" s="5">
        <v>2009</v>
      </c>
      <c r="D22" s="4">
        <v>474580</v>
      </c>
      <c r="E22" s="4"/>
    </row>
    <row r="23" spans="2:5" x14ac:dyDescent="0.25">
      <c r="B23" t="s">
        <v>81</v>
      </c>
      <c r="C23" s="5">
        <v>2000</v>
      </c>
      <c r="D23" s="4">
        <v>644734</v>
      </c>
      <c r="E23" s="4"/>
    </row>
    <row r="24" spans="2:5" x14ac:dyDescent="0.25">
      <c r="B24" t="s">
        <v>81</v>
      </c>
      <c r="C24" s="5">
        <v>2001</v>
      </c>
      <c r="D24" s="4">
        <v>554185</v>
      </c>
      <c r="E24" s="4"/>
    </row>
    <row r="25" spans="2:5" x14ac:dyDescent="0.25">
      <c r="B25" t="s">
        <v>81</v>
      </c>
      <c r="C25" s="5">
        <v>2002</v>
      </c>
      <c r="D25" s="4">
        <v>506043</v>
      </c>
      <c r="E25" s="4"/>
    </row>
    <row r="26" spans="2:5" x14ac:dyDescent="0.25">
      <c r="B26" t="s">
        <v>81</v>
      </c>
      <c r="C26" s="5">
        <v>2003</v>
      </c>
      <c r="D26" s="4">
        <v>552383</v>
      </c>
      <c r="E26" s="4"/>
    </row>
    <row r="27" spans="2:5" x14ac:dyDescent="0.25">
      <c r="B27" t="s">
        <v>81</v>
      </c>
      <c r="C27" s="5">
        <v>2004</v>
      </c>
      <c r="D27" s="4">
        <v>663734</v>
      </c>
      <c r="E27" s="4"/>
    </row>
    <row r="28" spans="2:5" x14ac:dyDescent="0.25">
      <c r="B28" t="s">
        <v>81</v>
      </c>
      <c r="C28" s="5">
        <v>2005</v>
      </c>
      <c r="D28" s="4">
        <v>882043</v>
      </c>
      <c r="E28" s="4"/>
    </row>
    <row r="29" spans="2:5" x14ac:dyDescent="0.25">
      <c r="B29" t="s">
        <v>81</v>
      </c>
      <c r="C29" s="5">
        <v>2006</v>
      </c>
      <c r="D29" s="4">
        <v>1089255</v>
      </c>
      <c r="E29" s="4"/>
    </row>
    <row r="30" spans="2:5" x14ac:dyDescent="0.25">
      <c r="B30" t="s">
        <v>81</v>
      </c>
      <c r="C30" s="5">
        <v>2007</v>
      </c>
      <c r="D30" s="4">
        <v>1366854</v>
      </c>
      <c r="E30" s="4"/>
    </row>
    <row r="31" spans="2:5" x14ac:dyDescent="0.25">
      <c r="B31" t="s">
        <v>81</v>
      </c>
      <c r="C31" s="5">
        <v>2008</v>
      </c>
      <c r="D31" s="4">
        <v>1653538</v>
      </c>
      <c r="E31" s="4"/>
    </row>
    <row r="32" spans="2:5" x14ac:dyDescent="0.25">
      <c r="B32" t="s">
        <v>81</v>
      </c>
      <c r="C32" s="5">
        <v>2009</v>
      </c>
      <c r="D32" s="4">
        <v>1622311</v>
      </c>
      <c r="E32" s="4"/>
    </row>
    <row r="33" spans="2:5" x14ac:dyDescent="0.25">
      <c r="B33" t="s">
        <v>98</v>
      </c>
      <c r="C33" s="5">
        <v>2000</v>
      </c>
      <c r="D33" s="4">
        <v>1496606</v>
      </c>
      <c r="E33" s="4"/>
    </row>
    <row r="34" spans="2:5" x14ac:dyDescent="0.25">
      <c r="B34" t="s">
        <v>98</v>
      </c>
      <c r="C34" s="5">
        <v>2001</v>
      </c>
      <c r="D34" s="4">
        <v>1485657</v>
      </c>
      <c r="E34" s="4"/>
    </row>
    <row r="35" spans="2:5" x14ac:dyDescent="0.25">
      <c r="B35" t="s">
        <v>98</v>
      </c>
      <c r="C35" s="5">
        <v>2002</v>
      </c>
      <c r="D35" s="4">
        <v>1623558</v>
      </c>
      <c r="E35" s="4"/>
    </row>
    <row r="36" spans="2:5" x14ac:dyDescent="0.25">
      <c r="B36" t="s">
        <v>98</v>
      </c>
      <c r="C36" s="5">
        <v>2003</v>
      </c>
      <c r="D36" s="4">
        <v>1877117</v>
      </c>
      <c r="E36" s="4"/>
    </row>
    <row r="37" spans="2:5" x14ac:dyDescent="0.25">
      <c r="B37" t="s">
        <v>98</v>
      </c>
      <c r="C37" s="5">
        <v>2004</v>
      </c>
      <c r="D37" s="4">
        <v>2221915</v>
      </c>
      <c r="E37" s="4"/>
    </row>
    <row r="38" spans="2:5" x14ac:dyDescent="0.25">
      <c r="B38" t="s">
        <v>98</v>
      </c>
      <c r="C38" s="5">
        <v>2005</v>
      </c>
      <c r="D38" s="4">
        <v>2324184</v>
      </c>
      <c r="E38" s="4"/>
    </row>
    <row r="39" spans="2:5" x14ac:dyDescent="0.25">
      <c r="B39" t="s">
        <v>98</v>
      </c>
      <c r="C39" s="5">
        <v>2006</v>
      </c>
      <c r="D39" s="4">
        <v>2486598</v>
      </c>
      <c r="E39" s="4"/>
    </row>
    <row r="40" spans="2:5" x14ac:dyDescent="0.25">
      <c r="B40" t="s">
        <v>98</v>
      </c>
      <c r="C40" s="5">
        <v>2007</v>
      </c>
      <c r="D40" s="4">
        <v>2858176</v>
      </c>
      <c r="E40" s="4"/>
    </row>
    <row r="41" spans="2:5" x14ac:dyDescent="0.25">
      <c r="B41" t="s">
        <v>98</v>
      </c>
      <c r="C41" s="5">
        <v>2008</v>
      </c>
      <c r="D41" s="4">
        <v>2709573</v>
      </c>
      <c r="E41" s="4"/>
    </row>
    <row r="42" spans="2:5" x14ac:dyDescent="0.25">
      <c r="B42" t="s">
        <v>98</v>
      </c>
      <c r="C42" s="5">
        <v>2009</v>
      </c>
      <c r="D42" s="4">
        <v>2217427</v>
      </c>
      <c r="E42" s="4"/>
    </row>
    <row r="43" spans="2:5" x14ac:dyDescent="0.25">
      <c r="B43" t="s">
        <v>85</v>
      </c>
      <c r="C43" s="5">
        <v>2000</v>
      </c>
      <c r="D43" s="4">
        <v>1891934</v>
      </c>
      <c r="E43" s="4"/>
    </row>
    <row r="44" spans="2:5" x14ac:dyDescent="0.25">
      <c r="B44" t="s">
        <v>85</v>
      </c>
      <c r="C44" s="5">
        <v>2001</v>
      </c>
      <c r="D44" s="4">
        <v>1882511</v>
      </c>
      <c r="E44" s="4"/>
    </row>
    <row r="45" spans="2:5" x14ac:dyDescent="0.25">
      <c r="B45" t="s">
        <v>85</v>
      </c>
      <c r="C45" s="5">
        <v>2002</v>
      </c>
      <c r="D45" s="4">
        <v>2013691</v>
      </c>
      <c r="E45" s="4"/>
    </row>
    <row r="46" spans="2:5" x14ac:dyDescent="0.25">
      <c r="B46" t="s">
        <v>85</v>
      </c>
      <c r="C46" s="5">
        <v>2003</v>
      </c>
      <c r="D46" s="4">
        <v>2428452</v>
      </c>
      <c r="E46" s="4"/>
    </row>
    <row r="47" spans="2:5" x14ac:dyDescent="0.25">
      <c r="B47" t="s">
        <v>85</v>
      </c>
      <c r="C47" s="5">
        <v>2004</v>
      </c>
      <c r="D47" s="4">
        <v>2729923</v>
      </c>
      <c r="E47" s="4"/>
    </row>
    <row r="48" spans="2:5" x14ac:dyDescent="0.25">
      <c r="B48" t="s">
        <v>85</v>
      </c>
      <c r="C48" s="5">
        <v>2005</v>
      </c>
      <c r="D48" s="4">
        <v>2771057</v>
      </c>
      <c r="E48" s="4"/>
    </row>
    <row r="49" spans="2:5" x14ac:dyDescent="0.25">
      <c r="B49" t="s">
        <v>85</v>
      </c>
      <c r="C49" s="5">
        <v>2006</v>
      </c>
      <c r="D49" s="4">
        <v>2905445</v>
      </c>
      <c r="E49" s="4"/>
    </row>
    <row r="50" spans="2:5" x14ac:dyDescent="0.25">
      <c r="B50" t="s">
        <v>85</v>
      </c>
      <c r="C50" s="5">
        <v>2007</v>
      </c>
      <c r="D50" s="4">
        <v>3328589</v>
      </c>
      <c r="E50" s="4"/>
    </row>
    <row r="51" spans="2:5" x14ac:dyDescent="0.25">
      <c r="B51" t="s">
        <v>85</v>
      </c>
      <c r="C51" s="5">
        <v>2008</v>
      </c>
      <c r="D51" s="4">
        <v>3640727</v>
      </c>
      <c r="E51" s="4"/>
    </row>
    <row r="52" spans="2:5" x14ac:dyDescent="0.25">
      <c r="B52" t="s">
        <v>85</v>
      </c>
      <c r="C52" s="5">
        <v>2009</v>
      </c>
      <c r="D52" s="4">
        <v>3306780</v>
      </c>
      <c r="E52" s="4"/>
    </row>
    <row r="53" spans="2:5" x14ac:dyDescent="0.25">
      <c r="B53" t="s">
        <v>86</v>
      </c>
      <c r="C53" s="5">
        <v>2000</v>
      </c>
      <c r="D53" s="4">
        <v>474570</v>
      </c>
      <c r="E53" s="4"/>
    </row>
    <row r="54" spans="2:5" x14ac:dyDescent="0.25">
      <c r="B54" t="s">
        <v>86</v>
      </c>
      <c r="C54" s="5">
        <v>2001</v>
      </c>
      <c r="D54" s="4">
        <v>492736</v>
      </c>
      <c r="E54" s="4"/>
    </row>
    <row r="55" spans="2:5" x14ac:dyDescent="0.25">
      <c r="B55" t="s">
        <v>86</v>
      </c>
      <c r="C55" s="5">
        <v>2002</v>
      </c>
      <c r="D55" s="4">
        <v>522715</v>
      </c>
      <c r="E55" s="4"/>
    </row>
    <row r="56" spans="2:5" x14ac:dyDescent="0.25">
      <c r="B56" t="s">
        <v>86</v>
      </c>
      <c r="C56" s="5">
        <v>2003</v>
      </c>
      <c r="D56" s="4">
        <v>618186</v>
      </c>
      <c r="E56" s="4"/>
    </row>
    <row r="57" spans="2:5" x14ac:dyDescent="0.25">
      <c r="B57" t="s">
        <v>86</v>
      </c>
      <c r="C57" s="5">
        <v>2004</v>
      </c>
      <c r="D57" s="4">
        <v>721589</v>
      </c>
      <c r="E57" s="4"/>
    </row>
    <row r="58" spans="2:5" x14ac:dyDescent="0.25">
      <c r="B58" t="s">
        <v>86</v>
      </c>
      <c r="C58" s="5">
        <v>2005</v>
      </c>
      <c r="D58" s="4">
        <v>834218</v>
      </c>
      <c r="E58" s="4"/>
    </row>
    <row r="59" spans="2:5" x14ac:dyDescent="0.25">
      <c r="B59" t="s">
        <v>86</v>
      </c>
      <c r="C59" s="5">
        <v>2006</v>
      </c>
      <c r="D59" s="4">
        <v>949117</v>
      </c>
      <c r="E59" s="4"/>
    </row>
    <row r="60" spans="2:5" x14ac:dyDescent="0.25">
      <c r="B60" t="s">
        <v>86</v>
      </c>
      <c r="C60" s="5">
        <v>2007</v>
      </c>
      <c r="D60" s="4">
        <v>1238478</v>
      </c>
      <c r="E60" s="4"/>
    </row>
    <row r="61" spans="2:5" x14ac:dyDescent="0.25">
      <c r="B61" t="s">
        <v>86</v>
      </c>
      <c r="C61" s="5">
        <v>2008</v>
      </c>
      <c r="D61" s="4">
        <v>1223206</v>
      </c>
      <c r="E61" s="4"/>
    </row>
    <row r="62" spans="2:5" x14ac:dyDescent="0.25">
      <c r="B62" t="s">
        <v>86</v>
      </c>
      <c r="C62" s="5">
        <v>2009</v>
      </c>
      <c r="D62" s="4">
        <v>1365343</v>
      </c>
      <c r="E62" s="4"/>
    </row>
    <row r="63" spans="2:5" x14ac:dyDescent="0.25">
      <c r="B63" t="s">
        <v>87</v>
      </c>
      <c r="C63" s="5">
        <v>2000</v>
      </c>
      <c r="D63" s="4">
        <v>165021</v>
      </c>
      <c r="E63" s="4"/>
    </row>
    <row r="64" spans="2:5" x14ac:dyDescent="0.25">
      <c r="B64" t="s">
        <v>87</v>
      </c>
      <c r="C64" s="5">
        <v>2001</v>
      </c>
      <c r="D64" s="4">
        <v>160447</v>
      </c>
      <c r="E64" s="4"/>
    </row>
    <row r="65" spans="2:5" x14ac:dyDescent="0.25">
      <c r="B65" t="s">
        <v>87</v>
      </c>
      <c r="C65" s="5">
        <v>2002</v>
      </c>
      <c r="D65" s="4">
        <v>195661</v>
      </c>
      <c r="E65" s="4"/>
    </row>
    <row r="66" spans="2:5" x14ac:dyDescent="0.25">
      <c r="B66" t="s">
        <v>87</v>
      </c>
      <c r="C66" s="5">
        <v>2003</v>
      </c>
      <c r="D66" s="4">
        <v>234848</v>
      </c>
      <c r="E66" s="4"/>
    </row>
    <row r="67" spans="2:5" x14ac:dyDescent="0.25">
      <c r="B67" t="s">
        <v>87</v>
      </c>
      <c r="C67" s="5">
        <v>2004</v>
      </c>
      <c r="D67" s="4">
        <v>257032</v>
      </c>
      <c r="E67" s="4"/>
    </row>
    <row r="68" spans="2:5" x14ac:dyDescent="0.25">
      <c r="B68" t="s">
        <v>87</v>
      </c>
      <c r="C68" s="5">
        <v>2005</v>
      </c>
      <c r="D68" s="4">
        <v>285773</v>
      </c>
      <c r="E68" s="4"/>
    </row>
    <row r="69" spans="2:5" x14ac:dyDescent="0.25">
      <c r="B69" t="s">
        <v>87</v>
      </c>
      <c r="C69" s="5">
        <v>2006</v>
      </c>
      <c r="D69" s="4">
        <v>364362</v>
      </c>
      <c r="E69" s="4"/>
    </row>
    <row r="70" spans="2:5" x14ac:dyDescent="0.25">
      <c r="B70" t="s">
        <v>87</v>
      </c>
      <c r="C70" s="5">
        <v>2007</v>
      </c>
      <c r="D70" s="4">
        <v>432183</v>
      </c>
      <c r="E70" s="4"/>
    </row>
    <row r="71" spans="2:5" x14ac:dyDescent="0.25">
      <c r="B71" t="s">
        <v>87</v>
      </c>
      <c r="C71" s="5">
        <v>2008</v>
      </c>
      <c r="D71" s="4">
        <v>510839</v>
      </c>
      <c r="E71" s="4"/>
    </row>
    <row r="72" spans="2:5" x14ac:dyDescent="0.25">
      <c r="B72" t="s">
        <v>87</v>
      </c>
      <c r="C72" s="5">
        <v>2009</v>
      </c>
      <c r="D72" s="4">
        <v>538803</v>
      </c>
      <c r="E72" s="4"/>
    </row>
    <row r="73" spans="2:5" x14ac:dyDescent="0.25">
      <c r="B73" t="s">
        <v>95</v>
      </c>
      <c r="C73" s="5">
        <v>2000</v>
      </c>
      <c r="D73" s="4">
        <v>582048</v>
      </c>
      <c r="E73" s="4"/>
    </row>
    <row r="74" spans="2:5" x14ac:dyDescent="0.25">
      <c r="B74" t="s">
        <v>95</v>
      </c>
      <c r="C74" s="5">
        <v>2001</v>
      </c>
      <c r="D74" s="4">
        <v>609379</v>
      </c>
      <c r="E74" s="4"/>
    </row>
    <row r="75" spans="2:5" x14ac:dyDescent="0.25">
      <c r="B75" t="s">
        <v>95</v>
      </c>
      <c r="C75" s="5">
        <v>2002</v>
      </c>
      <c r="D75" s="4">
        <v>688725</v>
      </c>
      <c r="E75" s="4"/>
    </row>
    <row r="76" spans="2:5" x14ac:dyDescent="0.25">
      <c r="B76" t="s">
        <v>95</v>
      </c>
      <c r="C76" s="5">
        <v>2003</v>
      </c>
      <c r="D76" s="4">
        <v>885531</v>
      </c>
      <c r="E76" s="4"/>
    </row>
    <row r="77" spans="2:5" x14ac:dyDescent="0.25">
      <c r="B77" t="s">
        <v>95</v>
      </c>
      <c r="C77" s="5">
        <v>2004</v>
      </c>
      <c r="D77" s="4">
        <v>1045984</v>
      </c>
      <c r="E77" s="4"/>
    </row>
    <row r="78" spans="2:5" x14ac:dyDescent="0.25">
      <c r="B78" t="s">
        <v>95</v>
      </c>
      <c r="C78" s="5">
        <v>2005</v>
      </c>
      <c r="D78" s="4">
        <v>1132763</v>
      </c>
      <c r="E78" s="4"/>
    </row>
    <row r="79" spans="2:5" x14ac:dyDescent="0.25">
      <c r="B79" t="s">
        <v>95</v>
      </c>
      <c r="C79" s="5">
        <v>2006</v>
      </c>
      <c r="D79" s="4">
        <v>1237501</v>
      </c>
      <c r="E79" s="4"/>
    </row>
    <row r="80" spans="2:5" x14ac:dyDescent="0.25">
      <c r="B80" t="s">
        <v>95</v>
      </c>
      <c r="C80" s="5">
        <v>2007</v>
      </c>
      <c r="D80" s="4">
        <v>1443500</v>
      </c>
      <c r="E80" s="4"/>
    </row>
    <row r="81" spans="2:5" x14ac:dyDescent="0.25">
      <c r="B81" t="s">
        <v>95</v>
      </c>
      <c r="C81" s="5">
        <v>2008</v>
      </c>
      <c r="D81" s="4">
        <v>1600913</v>
      </c>
      <c r="E81" s="4"/>
    </row>
    <row r="82" spans="2:5" x14ac:dyDescent="0.25">
      <c r="B82" t="s">
        <v>95</v>
      </c>
      <c r="C82" s="5">
        <v>2009</v>
      </c>
      <c r="D82" s="4">
        <v>1458111</v>
      </c>
      <c r="E82" s="4"/>
    </row>
    <row r="83" spans="2:5" x14ac:dyDescent="0.25">
      <c r="B83" t="s">
        <v>88</v>
      </c>
      <c r="C83" s="5">
        <v>2000</v>
      </c>
      <c r="D83" s="4">
        <v>1107248</v>
      </c>
      <c r="E83" s="4"/>
    </row>
    <row r="84" spans="2:5" x14ac:dyDescent="0.25">
      <c r="B84" t="s">
        <v>88</v>
      </c>
      <c r="C84" s="5">
        <v>2001</v>
      </c>
      <c r="D84" s="4">
        <v>1124668</v>
      </c>
      <c r="E84" s="4"/>
    </row>
    <row r="85" spans="2:5" x14ac:dyDescent="0.25">
      <c r="B85" t="s">
        <v>88</v>
      </c>
      <c r="C85" s="5">
        <v>2002</v>
      </c>
      <c r="D85" s="4">
        <v>1229515</v>
      </c>
      <c r="E85" s="4"/>
    </row>
    <row r="86" spans="2:5" x14ac:dyDescent="0.25">
      <c r="B86" t="s">
        <v>88</v>
      </c>
      <c r="C86" s="5">
        <v>2003</v>
      </c>
      <c r="D86" s="4">
        <v>1517402</v>
      </c>
      <c r="E86" s="4"/>
    </row>
    <row r="87" spans="2:5" x14ac:dyDescent="0.25">
      <c r="B87" t="s">
        <v>88</v>
      </c>
      <c r="C87" s="5">
        <v>2004</v>
      </c>
      <c r="D87" s="4">
        <v>1737800</v>
      </c>
      <c r="E87" s="4"/>
    </row>
    <row r="88" spans="2:5" x14ac:dyDescent="0.25">
      <c r="B88" t="s">
        <v>88</v>
      </c>
      <c r="C88" s="5">
        <v>2005</v>
      </c>
      <c r="D88" s="4">
        <v>1789378</v>
      </c>
      <c r="E88" s="4"/>
    </row>
    <row r="89" spans="2:5" x14ac:dyDescent="0.25">
      <c r="B89" t="s">
        <v>88</v>
      </c>
      <c r="C89" s="5">
        <v>2006</v>
      </c>
      <c r="D89" s="4">
        <v>1874722</v>
      </c>
      <c r="E89" s="4"/>
    </row>
    <row r="90" spans="2:5" x14ac:dyDescent="0.25">
      <c r="B90" t="s">
        <v>88</v>
      </c>
      <c r="C90" s="5">
        <v>2007</v>
      </c>
      <c r="D90" s="4">
        <v>2130241</v>
      </c>
      <c r="E90" s="4"/>
    </row>
    <row r="91" spans="2:5" x14ac:dyDescent="0.25">
      <c r="B91" t="s">
        <v>88</v>
      </c>
      <c r="C91" s="5">
        <v>2008</v>
      </c>
      <c r="D91" s="4">
        <v>2318162</v>
      </c>
      <c r="E91" s="4"/>
    </row>
    <row r="92" spans="2:5" x14ac:dyDescent="0.25">
      <c r="B92" t="s">
        <v>88</v>
      </c>
      <c r="C92" s="5">
        <v>2009</v>
      </c>
      <c r="D92" s="4">
        <v>2116627</v>
      </c>
      <c r="E92" s="4"/>
    </row>
    <row r="93" spans="2:5" x14ac:dyDescent="0.25">
      <c r="B93" t="s">
        <v>82</v>
      </c>
      <c r="C93" s="5">
        <v>2000</v>
      </c>
      <c r="D93" s="4">
        <v>739451</v>
      </c>
      <c r="E93" s="4"/>
    </row>
    <row r="94" spans="2:5" x14ac:dyDescent="0.25">
      <c r="B94" t="s">
        <v>82</v>
      </c>
      <c r="C94" s="5">
        <v>2001</v>
      </c>
      <c r="D94" s="4">
        <v>732735</v>
      </c>
      <c r="E94" s="4"/>
    </row>
    <row r="95" spans="2:5" x14ac:dyDescent="0.25">
      <c r="B95" t="s">
        <v>82</v>
      </c>
      <c r="C95" s="5">
        <v>2002</v>
      </c>
      <c r="D95" s="4">
        <v>752523</v>
      </c>
      <c r="E95" s="4"/>
    </row>
    <row r="96" spans="2:5" x14ac:dyDescent="0.25">
      <c r="B96" t="s">
        <v>82</v>
      </c>
      <c r="C96" s="5">
        <v>2003</v>
      </c>
      <c r="D96" s="4">
        <v>887782</v>
      </c>
      <c r="E96" s="4"/>
    </row>
    <row r="97" spans="2:5" x14ac:dyDescent="0.25">
      <c r="B97" t="s">
        <v>82</v>
      </c>
      <c r="C97" s="5">
        <v>2004</v>
      </c>
      <c r="D97" s="4">
        <v>1018386</v>
      </c>
      <c r="E97" s="4"/>
    </row>
    <row r="98" spans="2:5" x14ac:dyDescent="0.25">
      <c r="B98" t="s">
        <v>82</v>
      </c>
      <c r="C98" s="5">
        <v>2005</v>
      </c>
      <c r="D98" s="4">
        <v>1164179</v>
      </c>
      <c r="E98" s="4"/>
    </row>
    <row r="99" spans="2:5" x14ac:dyDescent="0.25">
      <c r="B99" t="s">
        <v>82</v>
      </c>
      <c r="C99" s="5">
        <v>2006</v>
      </c>
      <c r="D99" s="4">
        <v>1310795</v>
      </c>
      <c r="E99" s="4"/>
    </row>
    <row r="100" spans="2:5" x14ac:dyDescent="0.25">
      <c r="B100" t="s">
        <v>82</v>
      </c>
      <c r="C100" s="5">
        <v>2007</v>
      </c>
      <c r="D100" s="4">
        <v>1457873</v>
      </c>
      <c r="E100" s="4"/>
    </row>
    <row r="101" spans="2:5" x14ac:dyDescent="0.25">
      <c r="B101" t="s">
        <v>82</v>
      </c>
      <c r="C101" s="5">
        <v>2008</v>
      </c>
      <c r="D101" s="4">
        <v>1542561</v>
      </c>
      <c r="E101" s="4"/>
    </row>
    <row r="102" spans="2:5" x14ac:dyDescent="0.25">
      <c r="B102" t="s">
        <v>82</v>
      </c>
      <c r="C102" s="5">
        <v>2009</v>
      </c>
      <c r="D102" s="4">
        <v>1370839</v>
      </c>
      <c r="E102" s="4"/>
    </row>
    <row r="103" spans="2:5" x14ac:dyDescent="0.25">
      <c r="B103" t="s">
        <v>83</v>
      </c>
      <c r="C103" s="5">
        <v>2000</v>
      </c>
      <c r="D103" s="4">
        <v>1198477</v>
      </c>
      <c r="E103" s="4"/>
    </row>
    <row r="104" spans="2:5" x14ac:dyDescent="0.25">
      <c r="B104" t="s">
        <v>83</v>
      </c>
      <c r="C104" s="5">
        <v>2001</v>
      </c>
      <c r="D104" s="4">
        <v>1324814</v>
      </c>
      <c r="E104" s="4"/>
    </row>
    <row r="105" spans="2:5" x14ac:dyDescent="0.25">
      <c r="B105" t="s">
        <v>83</v>
      </c>
      <c r="C105" s="5">
        <v>2002</v>
      </c>
      <c r="D105" s="4">
        <v>1453833</v>
      </c>
      <c r="E105" s="4"/>
    </row>
    <row r="106" spans="2:5" x14ac:dyDescent="0.25">
      <c r="B106" t="s">
        <v>83</v>
      </c>
      <c r="C106" s="5">
        <v>2003</v>
      </c>
      <c r="D106" s="4">
        <v>1640961</v>
      </c>
      <c r="E106" s="4"/>
    </row>
    <row r="107" spans="2:5" x14ac:dyDescent="0.25">
      <c r="B107" t="s">
        <v>83</v>
      </c>
      <c r="C107" s="5">
        <v>2004</v>
      </c>
      <c r="D107" s="4">
        <v>1931646</v>
      </c>
      <c r="E107" s="4"/>
    </row>
    <row r="108" spans="2:5" x14ac:dyDescent="0.25">
      <c r="B108" t="s">
        <v>83</v>
      </c>
      <c r="C108" s="5">
        <v>2005</v>
      </c>
      <c r="D108" s="4">
        <v>2256919</v>
      </c>
      <c r="E108" s="4"/>
    </row>
    <row r="109" spans="2:5" x14ac:dyDescent="0.25">
      <c r="B109" t="s">
        <v>83</v>
      </c>
      <c r="C109" s="5">
        <v>2006</v>
      </c>
      <c r="D109" s="4">
        <v>2712917</v>
      </c>
      <c r="E109" s="4"/>
    </row>
    <row r="110" spans="2:5" x14ac:dyDescent="0.25">
      <c r="B110" t="s">
        <v>83</v>
      </c>
      <c r="C110" s="5">
        <v>2007</v>
      </c>
      <c r="D110" s="4">
        <v>3494235</v>
      </c>
      <c r="E110" s="4"/>
    </row>
    <row r="111" spans="2:5" x14ac:dyDescent="0.25">
      <c r="B111" t="s">
        <v>83</v>
      </c>
      <c r="C111" s="5">
        <v>2008</v>
      </c>
      <c r="D111" s="4">
        <v>4519951</v>
      </c>
      <c r="E111" s="4"/>
    </row>
    <row r="112" spans="2:5" x14ac:dyDescent="0.25">
      <c r="B112" t="s">
        <v>83</v>
      </c>
      <c r="C112" s="5">
        <v>2009</v>
      </c>
      <c r="D112" s="4">
        <v>4990526</v>
      </c>
      <c r="E112" s="4"/>
    </row>
    <row r="113" spans="2:5" x14ac:dyDescent="0.25">
      <c r="B113" t="s">
        <v>90</v>
      </c>
      <c r="C113" s="5">
        <v>2000</v>
      </c>
      <c r="D113" s="4">
        <v>692029</v>
      </c>
      <c r="E113" s="4"/>
    </row>
    <row r="114" spans="2:5" x14ac:dyDescent="0.25">
      <c r="B114" t="s">
        <v>90</v>
      </c>
      <c r="C114" s="5">
        <v>2001</v>
      </c>
      <c r="D114" s="4">
        <v>733453</v>
      </c>
      <c r="E114" s="4"/>
    </row>
    <row r="115" spans="2:5" x14ac:dyDescent="0.25">
      <c r="B115" t="s">
        <v>90</v>
      </c>
      <c r="C115" s="5">
        <v>2002</v>
      </c>
      <c r="D115" s="4">
        <v>750450</v>
      </c>
      <c r="E115" s="4"/>
    </row>
    <row r="116" spans="2:5" x14ac:dyDescent="0.25">
      <c r="B116" t="s">
        <v>90</v>
      </c>
      <c r="C116" s="5">
        <v>2003</v>
      </c>
      <c r="D116" s="4">
        <v>722182</v>
      </c>
      <c r="E116" s="4"/>
    </row>
    <row r="117" spans="2:5" x14ac:dyDescent="0.25">
      <c r="B117" t="s">
        <v>90</v>
      </c>
      <c r="C117" s="5">
        <v>2004</v>
      </c>
      <c r="D117" s="4">
        <v>774591</v>
      </c>
      <c r="E117" s="4"/>
    </row>
    <row r="118" spans="2:5" x14ac:dyDescent="0.25">
      <c r="B118" t="s">
        <v>90</v>
      </c>
      <c r="C118" s="5">
        <v>2005</v>
      </c>
      <c r="D118" s="4">
        <v>869718</v>
      </c>
      <c r="E118" s="4"/>
    </row>
    <row r="119" spans="2:5" x14ac:dyDescent="0.25">
      <c r="B119" t="s">
        <v>90</v>
      </c>
      <c r="C119" s="5">
        <v>2006</v>
      </c>
      <c r="D119" s="4">
        <v>965774</v>
      </c>
      <c r="E119" s="4"/>
    </row>
    <row r="120" spans="2:5" x14ac:dyDescent="0.25">
      <c r="B120" t="s">
        <v>90</v>
      </c>
      <c r="C120" s="5">
        <v>2007</v>
      </c>
      <c r="D120" s="4">
        <v>1042687</v>
      </c>
      <c r="E120" s="4"/>
    </row>
    <row r="121" spans="2:5" x14ac:dyDescent="0.25">
      <c r="B121" t="s">
        <v>90</v>
      </c>
      <c r="C121" s="5">
        <v>2008</v>
      </c>
      <c r="D121" s="4">
        <v>1100673</v>
      </c>
      <c r="E121" s="4"/>
    </row>
    <row r="122" spans="2:5" x14ac:dyDescent="0.25">
      <c r="B122" t="s">
        <v>90</v>
      </c>
      <c r="C122" s="5">
        <v>2009</v>
      </c>
      <c r="D122" s="4">
        <v>894566</v>
      </c>
      <c r="E122" s="4"/>
    </row>
    <row r="123" spans="2:5" x14ac:dyDescent="0.25">
      <c r="B123" t="s">
        <v>91</v>
      </c>
      <c r="C123" s="5">
        <v>2000</v>
      </c>
      <c r="D123" s="4">
        <v>386204</v>
      </c>
      <c r="E123" s="4"/>
    </row>
    <row r="124" spans="2:5" x14ac:dyDescent="0.25">
      <c r="B124" t="s">
        <v>91</v>
      </c>
      <c r="C124" s="5">
        <v>2001</v>
      </c>
      <c r="D124" s="4">
        <v>400998</v>
      </c>
      <c r="E124" s="4"/>
    </row>
    <row r="125" spans="2:5" x14ac:dyDescent="0.25">
      <c r="B125" t="s">
        <v>91</v>
      </c>
      <c r="C125" s="5">
        <v>2002</v>
      </c>
      <c r="D125" s="4">
        <v>439357</v>
      </c>
      <c r="E125" s="4"/>
    </row>
    <row r="126" spans="2:5" x14ac:dyDescent="0.25">
      <c r="B126" t="s">
        <v>91</v>
      </c>
      <c r="C126" s="5">
        <v>2003</v>
      </c>
      <c r="D126" s="4">
        <v>539343</v>
      </c>
      <c r="E126" s="4"/>
    </row>
    <row r="127" spans="2:5" x14ac:dyDescent="0.25">
      <c r="B127" t="s">
        <v>91</v>
      </c>
      <c r="C127" s="5">
        <v>2004</v>
      </c>
      <c r="D127" s="4">
        <v>610691</v>
      </c>
      <c r="E127" s="4"/>
    </row>
    <row r="128" spans="2:5" x14ac:dyDescent="0.25">
      <c r="B128" t="s">
        <v>91</v>
      </c>
      <c r="C128" s="5">
        <v>2005</v>
      </c>
      <c r="D128" s="4">
        <v>639579</v>
      </c>
      <c r="E128" s="4"/>
    </row>
    <row r="129" spans="2:5" x14ac:dyDescent="0.25">
      <c r="B129" t="s">
        <v>91</v>
      </c>
      <c r="C129" s="5">
        <v>2006</v>
      </c>
      <c r="D129" s="4">
        <v>678321</v>
      </c>
      <c r="E129" s="4"/>
    </row>
    <row r="130" spans="2:5" x14ac:dyDescent="0.25">
      <c r="B130" t="s">
        <v>91</v>
      </c>
      <c r="C130" s="5">
        <v>2007</v>
      </c>
      <c r="D130" s="4">
        <v>783692</v>
      </c>
      <c r="E130" s="4"/>
    </row>
    <row r="131" spans="2:5" x14ac:dyDescent="0.25">
      <c r="B131" t="s">
        <v>91</v>
      </c>
      <c r="C131" s="5">
        <v>2008</v>
      </c>
      <c r="D131" s="4">
        <v>874906</v>
      </c>
      <c r="E131" s="4"/>
    </row>
    <row r="132" spans="2:5" x14ac:dyDescent="0.25">
      <c r="B132" t="s">
        <v>91</v>
      </c>
      <c r="C132" s="5">
        <v>2009</v>
      </c>
      <c r="D132" s="4">
        <v>798400</v>
      </c>
      <c r="E132" s="4"/>
    </row>
    <row r="133" spans="2:5" x14ac:dyDescent="0.25">
      <c r="B133" t="s">
        <v>92</v>
      </c>
      <c r="C133" s="5">
        <v>2000</v>
      </c>
      <c r="D133" s="4">
        <v>171263</v>
      </c>
      <c r="E133" s="4"/>
    </row>
    <row r="134" spans="2:5" x14ac:dyDescent="0.25">
      <c r="B134" t="s">
        <v>92</v>
      </c>
      <c r="C134" s="5">
        <v>2001</v>
      </c>
      <c r="D134" s="4">
        <v>190421</v>
      </c>
      <c r="E134" s="4"/>
    </row>
    <row r="135" spans="2:5" x14ac:dyDescent="0.25">
      <c r="B135" t="s">
        <v>92</v>
      </c>
      <c r="C135" s="5">
        <v>2002</v>
      </c>
      <c r="D135" s="4">
        <v>198205</v>
      </c>
      <c r="E135" s="4"/>
    </row>
    <row r="136" spans="2:5" x14ac:dyDescent="0.25">
      <c r="B136" t="s">
        <v>92</v>
      </c>
      <c r="C136" s="5">
        <v>2003</v>
      </c>
      <c r="D136" s="4">
        <v>216811</v>
      </c>
      <c r="E136" s="4"/>
    </row>
    <row r="137" spans="2:5" x14ac:dyDescent="0.25">
      <c r="B137" t="s">
        <v>92</v>
      </c>
      <c r="C137" s="5">
        <v>2004</v>
      </c>
      <c r="D137" s="4">
        <v>253021</v>
      </c>
      <c r="E137" s="4"/>
    </row>
    <row r="138" spans="2:5" x14ac:dyDescent="0.25">
      <c r="B138" t="s">
        <v>92</v>
      </c>
      <c r="C138" s="5">
        <v>2005</v>
      </c>
      <c r="D138" s="4">
        <v>303976</v>
      </c>
      <c r="E138" s="4"/>
    </row>
    <row r="139" spans="2:5" x14ac:dyDescent="0.25">
      <c r="B139" t="s">
        <v>92</v>
      </c>
      <c r="C139" s="5">
        <v>2006</v>
      </c>
      <c r="D139" s="4">
        <v>341670</v>
      </c>
      <c r="E139" s="4"/>
    </row>
    <row r="140" spans="2:5" x14ac:dyDescent="0.25">
      <c r="B140" t="s">
        <v>92</v>
      </c>
      <c r="C140" s="5">
        <v>2007</v>
      </c>
      <c r="D140" s="4">
        <v>425321</v>
      </c>
      <c r="E140" s="4"/>
    </row>
    <row r="141" spans="2:5" x14ac:dyDescent="0.25">
      <c r="B141" t="s">
        <v>92</v>
      </c>
      <c r="C141" s="5">
        <v>2008</v>
      </c>
      <c r="D141" s="4">
        <v>529432</v>
      </c>
      <c r="E141" s="4"/>
    </row>
    <row r="142" spans="2:5" x14ac:dyDescent="0.25">
      <c r="B142" t="s">
        <v>92</v>
      </c>
      <c r="C142" s="5">
        <v>2009</v>
      </c>
      <c r="D142" s="4">
        <v>431457</v>
      </c>
      <c r="E142" s="4"/>
    </row>
    <row r="143" spans="2:5" x14ac:dyDescent="0.25">
      <c r="B143" t="s">
        <v>93</v>
      </c>
      <c r="C143" s="5">
        <v>2000</v>
      </c>
      <c r="D143" s="4">
        <v>259702</v>
      </c>
      <c r="E143" s="4"/>
    </row>
    <row r="144" spans="2:5" x14ac:dyDescent="0.25">
      <c r="B144" t="s">
        <v>93</v>
      </c>
      <c r="C144" s="5">
        <v>2001</v>
      </c>
      <c r="D144" s="4">
        <v>306583</v>
      </c>
      <c r="E144" s="4"/>
    </row>
    <row r="145" spans="2:5" x14ac:dyDescent="0.25">
      <c r="B145" t="s">
        <v>93</v>
      </c>
      <c r="C145" s="5">
        <v>2002</v>
      </c>
      <c r="D145" s="4">
        <v>345125</v>
      </c>
      <c r="E145" s="4"/>
    </row>
    <row r="146" spans="2:5" x14ac:dyDescent="0.25">
      <c r="B146" t="s">
        <v>93</v>
      </c>
      <c r="C146" s="5">
        <v>2003</v>
      </c>
      <c r="D146" s="4">
        <v>430289</v>
      </c>
      <c r="E146" s="4"/>
    </row>
    <row r="147" spans="2:5" x14ac:dyDescent="0.25">
      <c r="B147" t="s">
        <v>93</v>
      </c>
      <c r="C147" s="5">
        <v>2004</v>
      </c>
      <c r="D147" s="4">
        <v>591177</v>
      </c>
      <c r="E147" s="4"/>
    </row>
    <row r="148" spans="2:5" x14ac:dyDescent="0.25">
      <c r="B148" t="s">
        <v>93</v>
      </c>
      <c r="C148" s="5">
        <v>2005</v>
      </c>
      <c r="D148" s="4">
        <v>763704</v>
      </c>
      <c r="E148" s="4"/>
    </row>
    <row r="149" spans="2:5" x14ac:dyDescent="0.25">
      <c r="B149" t="s">
        <v>93</v>
      </c>
      <c r="C149" s="5">
        <v>2006</v>
      </c>
      <c r="D149" s="4">
        <v>989932</v>
      </c>
      <c r="E149" s="4"/>
    </row>
    <row r="150" spans="2:5" x14ac:dyDescent="0.25">
      <c r="B150" t="s">
        <v>93</v>
      </c>
      <c r="C150" s="5">
        <v>2007</v>
      </c>
      <c r="D150" s="4">
        <v>1299703</v>
      </c>
      <c r="E150" s="4"/>
    </row>
    <row r="151" spans="2:5" x14ac:dyDescent="0.25">
      <c r="B151" t="s">
        <v>93</v>
      </c>
      <c r="C151" s="5">
        <v>2008</v>
      </c>
      <c r="D151" s="4">
        <v>1660846</v>
      </c>
      <c r="E151" s="4"/>
    </row>
    <row r="152" spans="2:5" x14ac:dyDescent="0.25">
      <c r="B152" t="s">
        <v>93</v>
      </c>
      <c r="C152" s="5">
        <v>2009</v>
      </c>
      <c r="D152" s="4">
        <v>1222645</v>
      </c>
      <c r="E152" s="4"/>
    </row>
    <row r="153" spans="2:5" x14ac:dyDescent="0.25">
      <c r="B153" t="s">
        <v>99</v>
      </c>
      <c r="C153" s="5">
        <v>2000</v>
      </c>
      <c r="D153" s="4">
        <v>10289725</v>
      </c>
      <c r="E153" s="4"/>
    </row>
    <row r="154" spans="2:5" x14ac:dyDescent="0.25">
      <c r="B154" t="s">
        <v>99</v>
      </c>
      <c r="C154" s="5">
        <v>2001</v>
      </c>
      <c r="D154" s="4">
        <v>10625275</v>
      </c>
      <c r="E154" s="4"/>
    </row>
    <row r="155" spans="2:5" x14ac:dyDescent="0.25">
      <c r="B155" t="s">
        <v>99</v>
      </c>
      <c r="C155" s="5">
        <v>2002</v>
      </c>
      <c r="D155" s="4">
        <v>10980200</v>
      </c>
      <c r="E155" s="4"/>
    </row>
    <row r="156" spans="2:5" x14ac:dyDescent="0.25">
      <c r="B156" t="s">
        <v>99</v>
      </c>
      <c r="C156" s="5">
        <v>2003</v>
      </c>
      <c r="D156" s="4">
        <v>11512275</v>
      </c>
      <c r="E156" s="4"/>
    </row>
    <row r="157" spans="2:5" x14ac:dyDescent="0.25">
      <c r="B157" t="s">
        <v>99</v>
      </c>
      <c r="C157" s="5">
        <v>2004</v>
      </c>
      <c r="D157" s="4">
        <v>12277025</v>
      </c>
      <c r="E157" s="4"/>
    </row>
    <row r="158" spans="2:5" x14ac:dyDescent="0.25">
      <c r="B158" t="s">
        <v>99</v>
      </c>
      <c r="C158" s="5">
        <v>2005</v>
      </c>
      <c r="D158" s="4">
        <v>13095425</v>
      </c>
      <c r="E158" s="4"/>
    </row>
    <row r="159" spans="2:5" x14ac:dyDescent="0.25">
      <c r="B159" t="s">
        <v>99</v>
      </c>
      <c r="C159" s="5">
        <v>2006</v>
      </c>
      <c r="D159" s="4">
        <v>13857900</v>
      </c>
      <c r="E159" s="4"/>
    </row>
    <row r="160" spans="2:5" x14ac:dyDescent="0.25">
      <c r="B160" t="s">
        <v>99</v>
      </c>
      <c r="C160" s="5">
        <v>2007</v>
      </c>
      <c r="D160" s="4">
        <v>14480350</v>
      </c>
      <c r="E160" s="4"/>
    </row>
    <row r="161" spans="2:5" x14ac:dyDescent="0.25">
      <c r="B161" t="s">
        <v>99</v>
      </c>
      <c r="C161" s="5">
        <v>2008</v>
      </c>
      <c r="D161" s="4">
        <v>14720250</v>
      </c>
      <c r="E161" s="4"/>
    </row>
    <row r="162" spans="2:5" x14ac:dyDescent="0.25">
      <c r="B162" t="s">
        <v>99</v>
      </c>
      <c r="C162" s="5">
        <v>2009</v>
      </c>
      <c r="D162" s="4">
        <v>14417950</v>
      </c>
      <c r="E162" s="4"/>
    </row>
    <row r="163" spans="2:5" x14ac:dyDescent="0.25">
      <c r="B163" t="s">
        <v>97</v>
      </c>
      <c r="C163" s="5">
        <v>2000</v>
      </c>
      <c r="D163" s="4">
        <v>266560</v>
      </c>
      <c r="E163" s="4"/>
    </row>
    <row r="164" spans="2:5" x14ac:dyDescent="0.25">
      <c r="B164" t="s">
        <v>97</v>
      </c>
      <c r="C164" s="5">
        <v>2001</v>
      </c>
      <c r="D164" s="4">
        <v>196007</v>
      </c>
      <c r="E164" s="4"/>
    </row>
    <row r="165" spans="2:5" x14ac:dyDescent="0.25">
      <c r="B165" t="s">
        <v>97</v>
      </c>
      <c r="C165" s="5">
        <v>2002</v>
      </c>
      <c r="D165" s="4">
        <v>232530</v>
      </c>
      <c r="E165" s="4"/>
    </row>
    <row r="166" spans="2:5" x14ac:dyDescent="0.25">
      <c r="B166" t="s">
        <v>97</v>
      </c>
      <c r="C166" s="5">
        <v>2003</v>
      </c>
      <c r="D166" s="4">
        <v>303008</v>
      </c>
      <c r="E166" s="4"/>
    </row>
    <row r="167" spans="2:5" x14ac:dyDescent="0.25">
      <c r="B167" t="s">
        <v>97</v>
      </c>
      <c r="C167" s="5">
        <v>2004</v>
      </c>
      <c r="D167" s="4">
        <v>392156</v>
      </c>
      <c r="E167" s="4"/>
    </row>
    <row r="168" spans="2:5" x14ac:dyDescent="0.25">
      <c r="B168" t="s">
        <v>97</v>
      </c>
      <c r="C168" s="5">
        <v>2005</v>
      </c>
      <c r="D168" s="4">
        <v>482986</v>
      </c>
      <c r="E168" s="4"/>
    </row>
    <row r="169" spans="2:5" x14ac:dyDescent="0.25">
      <c r="B169" t="s">
        <v>97</v>
      </c>
      <c r="C169" s="5">
        <v>2006</v>
      </c>
      <c r="D169" s="4">
        <v>530917</v>
      </c>
      <c r="E169" s="4"/>
    </row>
    <row r="170" spans="2:5" x14ac:dyDescent="0.25">
      <c r="B170" t="s">
        <v>97</v>
      </c>
      <c r="C170" s="5">
        <v>2007</v>
      </c>
      <c r="D170" s="4">
        <v>647140</v>
      </c>
      <c r="E170" s="4"/>
    </row>
    <row r="171" spans="2:5" x14ac:dyDescent="0.25">
      <c r="B171" t="s">
        <v>97</v>
      </c>
      <c r="C171" s="5">
        <v>2008</v>
      </c>
      <c r="D171" s="4">
        <v>730325</v>
      </c>
      <c r="E171" s="4"/>
    </row>
    <row r="172" spans="2:5" x14ac:dyDescent="0.25">
      <c r="B172" t="s">
        <v>97</v>
      </c>
      <c r="C172" s="5">
        <v>2009</v>
      </c>
      <c r="D172" s="4">
        <v>614570</v>
      </c>
      <c r="E172" s="4"/>
    </row>
    <row r="173" spans="2:5" x14ac:dyDescent="0.25">
      <c r="B173" t="s">
        <v>84</v>
      </c>
      <c r="C173" s="5">
        <v>2000</v>
      </c>
      <c r="D173" s="4">
        <v>1330224</v>
      </c>
      <c r="E173" s="4"/>
    </row>
    <row r="174" spans="2:5" x14ac:dyDescent="0.25">
      <c r="B174" t="s">
        <v>84</v>
      </c>
      <c r="C174" s="5">
        <v>2001</v>
      </c>
      <c r="D174" s="4">
        <v>1339453</v>
      </c>
      <c r="E174" s="4"/>
    </row>
    <row r="175" spans="2:5" x14ac:dyDescent="0.25">
      <c r="B175" t="s">
        <v>84</v>
      </c>
      <c r="C175" s="5">
        <v>2002</v>
      </c>
      <c r="D175" s="4">
        <v>1457171</v>
      </c>
      <c r="E175" s="4"/>
    </row>
    <row r="176" spans="2:5" x14ac:dyDescent="0.25">
      <c r="B176" t="s">
        <v>84</v>
      </c>
      <c r="C176" s="5">
        <v>2003</v>
      </c>
      <c r="D176" s="4">
        <v>1795644</v>
      </c>
      <c r="E176" s="4"/>
    </row>
    <row r="177" spans="2:5" x14ac:dyDescent="0.25">
      <c r="B177" t="s">
        <v>84</v>
      </c>
      <c r="C177" s="5">
        <v>2004</v>
      </c>
      <c r="D177" s="4">
        <v>2058380</v>
      </c>
      <c r="E177" s="4"/>
    </row>
    <row r="178" spans="2:5" x14ac:dyDescent="0.25">
      <c r="B178" t="s">
        <v>84</v>
      </c>
      <c r="C178" s="5">
        <v>2005</v>
      </c>
      <c r="D178" s="4">
        <v>2140266</v>
      </c>
      <c r="E178" s="4"/>
    </row>
    <row r="179" spans="2:5" x14ac:dyDescent="0.25">
      <c r="B179" t="s">
        <v>84</v>
      </c>
      <c r="C179" s="5">
        <v>2006</v>
      </c>
      <c r="D179" s="4">
        <v>2257802</v>
      </c>
      <c r="E179" s="4"/>
    </row>
    <row r="180" spans="2:5" x14ac:dyDescent="0.25">
      <c r="B180" t="s">
        <v>84</v>
      </c>
      <c r="C180" s="5">
        <v>2007</v>
      </c>
      <c r="D180" s="4">
        <v>2586104</v>
      </c>
      <c r="E180" s="4"/>
    </row>
    <row r="181" spans="2:5" x14ac:dyDescent="0.25">
      <c r="B181" t="s">
        <v>84</v>
      </c>
      <c r="C181" s="5">
        <v>2008</v>
      </c>
      <c r="D181" s="4">
        <v>2845111</v>
      </c>
      <c r="E181" s="4"/>
    </row>
    <row r="182" spans="2:5" x14ac:dyDescent="0.25">
      <c r="B182" t="s">
        <v>84</v>
      </c>
      <c r="C182" s="5">
        <v>2009</v>
      </c>
      <c r="D182" s="4">
        <v>2626486</v>
      </c>
      <c r="E182" s="4"/>
    </row>
    <row r="183" spans="2:5" x14ac:dyDescent="0.25">
      <c r="B183" t="s">
        <v>96</v>
      </c>
      <c r="C183" s="5">
        <v>2000</v>
      </c>
      <c r="D183" s="4">
        <v>256036</v>
      </c>
      <c r="E183" s="4"/>
    </row>
    <row r="184" spans="2:5" x14ac:dyDescent="0.25">
      <c r="B184" t="s">
        <v>96</v>
      </c>
      <c r="C184" s="5">
        <v>2001</v>
      </c>
      <c r="D184" s="4">
        <v>262645</v>
      </c>
      <c r="E184" s="4"/>
    </row>
    <row r="185" spans="2:5" x14ac:dyDescent="0.25">
      <c r="B185" t="s">
        <v>96</v>
      </c>
      <c r="C185" s="5">
        <v>2002</v>
      </c>
      <c r="D185" s="4">
        <v>286657</v>
      </c>
      <c r="E185" s="4"/>
    </row>
    <row r="186" spans="2:5" x14ac:dyDescent="0.25">
      <c r="B186" t="s">
        <v>96</v>
      </c>
      <c r="C186" s="5">
        <v>2003</v>
      </c>
      <c r="D186" s="4">
        <v>334587</v>
      </c>
      <c r="E186" s="4"/>
    </row>
    <row r="187" spans="2:5" x14ac:dyDescent="0.25">
      <c r="B187" t="s">
        <v>96</v>
      </c>
      <c r="C187" s="5">
        <v>2004</v>
      </c>
      <c r="D187" s="4">
        <v>374226</v>
      </c>
      <c r="E187" s="4"/>
    </row>
    <row r="188" spans="2:5" x14ac:dyDescent="0.25">
      <c r="B188" t="s">
        <v>96</v>
      </c>
      <c r="C188" s="5">
        <v>2005</v>
      </c>
      <c r="D188" s="4">
        <v>384755</v>
      </c>
      <c r="E188" s="4"/>
    </row>
    <row r="189" spans="2:5" x14ac:dyDescent="0.25">
      <c r="B189" t="s">
        <v>96</v>
      </c>
      <c r="C189" s="5">
        <v>2006</v>
      </c>
      <c r="D189" s="4">
        <v>405183</v>
      </c>
      <c r="E189" s="4"/>
    </row>
    <row r="190" spans="2:5" x14ac:dyDescent="0.25">
      <c r="B190" t="s">
        <v>96</v>
      </c>
      <c r="C190" s="5">
        <v>2007</v>
      </c>
      <c r="D190" s="4">
        <v>450530</v>
      </c>
      <c r="E190" s="4"/>
    </row>
    <row r="191" spans="2:5" x14ac:dyDescent="0.25">
      <c r="B191" t="s">
        <v>96</v>
      </c>
      <c r="C191" s="5">
        <v>2008</v>
      </c>
      <c r="D191" s="4">
        <v>524289</v>
      </c>
      <c r="E191" s="4"/>
    </row>
    <row r="192" spans="2:5" x14ac:dyDescent="0.25">
      <c r="B192" t="s">
        <v>96</v>
      </c>
      <c r="C192" s="5">
        <v>2009</v>
      </c>
      <c r="D192" s="4">
        <v>509466</v>
      </c>
      <c r="E192" s="4"/>
    </row>
    <row r="193" spans="2:5" x14ac:dyDescent="0.25">
      <c r="B193" t="s">
        <v>94</v>
      </c>
      <c r="C193" s="5">
        <v>2000</v>
      </c>
      <c r="D193" s="4">
        <v>533385</v>
      </c>
      <c r="E193" s="4"/>
    </row>
    <row r="194" spans="2:5" x14ac:dyDescent="0.25">
      <c r="B194" t="s">
        <v>94</v>
      </c>
      <c r="C194" s="5">
        <v>2001</v>
      </c>
      <c r="D194" s="4">
        <v>504584</v>
      </c>
      <c r="E194" s="4"/>
    </row>
    <row r="195" spans="2:5" x14ac:dyDescent="0.25">
      <c r="B195" t="s">
        <v>94</v>
      </c>
      <c r="C195" s="5">
        <v>2002</v>
      </c>
      <c r="D195" s="4">
        <v>575930</v>
      </c>
      <c r="E195" s="4"/>
    </row>
    <row r="196" spans="2:5" x14ac:dyDescent="0.25">
      <c r="B196" t="s">
        <v>94</v>
      </c>
      <c r="C196" s="5">
        <v>2003</v>
      </c>
      <c r="D196" s="4">
        <v>643760</v>
      </c>
      <c r="E196" s="4"/>
    </row>
    <row r="197" spans="2:5" x14ac:dyDescent="0.25">
      <c r="B197" t="s">
        <v>94</v>
      </c>
      <c r="C197" s="5">
        <v>2004</v>
      </c>
      <c r="D197" s="4">
        <v>721976</v>
      </c>
      <c r="E197" s="4"/>
    </row>
    <row r="198" spans="2:5" x14ac:dyDescent="0.25">
      <c r="B198" t="s">
        <v>94</v>
      </c>
      <c r="C198" s="5">
        <v>2005</v>
      </c>
      <c r="D198" s="4">
        <v>844866</v>
      </c>
      <c r="E198" s="4"/>
    </row>
    <row r="199" spans="2:5" x14ac:dyDescent="0.25">
      <c r="B199" t="s">
        <v>94</v>
      </c>
      <c r="C199" s="5">
        <v>2006</v>
      </c>
      <c r="D199" s="4">
        <v>951773</v>
      </c>
      <c r="E199" s="4"/>
    </row>
    <row r="200" spans="2:5" x14ac:dyDescent="0.25">
      <c r="B200" t="s">
        <v>94</v>
      </c>
      <c r="C200" s="5">
        <v>2007</v>
      </c>
      <c r="D200" s="4">
        <v>1049239</v>
      </c>
      <c r="E200" s="4"/>
    </row>
    <row r="201" spans="2:5" x14ac:dyDescent="0.25">
      <c r="B201" t="s">
        <v>94</v>
      </c>
      <c r="C201" s="5">
        <v>2008</v>
      </c>
      <c r="D201" s="4">
        <v>931405</v>
      </c>
      <c r="E201" s="4"/>
    </row>
    <row r="202" spans="2:5" x14ac:dyDescent="0.25">
      <c r="B202" t="s">
        <v>94</v>
      </c>
      <c r="C202" s="5">
        <v>2009</v>
      </c>
      <c r="D202" s="4">
        <v>834060</v>
      </c>
      <c r="E202" s="4"/>
    </row>
    <row r="203" spans="2:5" x14ac:dyDescent="0.25">
      <c r="B203" t="s">
        <v>89</v>
      </c>
      <c r="C203" s="5">
        <v>2000</v>
      </c>
      <c r="D203" s="4">
        <v>4731199</v>
      </c>
      <c r="E203" s="4"/>
    </row>
    <row r="204" spans="2:5" x14ac:dyDescent="0.25">
      <c r="B204" t="s">
        <v>89</v>
      </c>
      <c r="C204" s="5">
        <v>2001</v>
      </c>
      <c r="D204" s="4">
        <v>4159859</v>
      </c>
      <c r="E204" s="4"/>
    </row>
    <row r="205" spans="2:5" x14ac:dyDescent="0.25">
      <c r="B205" t="s">
        <v>89</v>
      </c>
      <c r="C205" s="5">
        <v>2002</v>
      </c>
      <c r="D205" s="4">
        <v>3980819</v>
      </c>
      <c r="E205" s="4"/>
    </row>
    <row r="206" spans="2:5" x14ac:dyDescent="0.25">
      <c r="B206" t="s">
        <v>89</v>
      </c>
      <c r="C206" s="5">
        <v>2003</v>
      </c>
      <c r="D206" s="4">
        <v>4302940</v>
      </c>
      <c r="E206" s="4"/>
    </row>
    <row r="207" spans="2:5" x14ac:dyDescent="0.25">
      <c r="B207" t="s">
        <v>89</v>
      </c>
      <c r="C207" s="5">
        <v>2004</v>
      </c>
      <c r="D207" s="4">
        <v>4655823</v>
      </c>
      <c r="E207" s="4"/>
    </row>
    <row r="208" spans="2:5" x14ac:dyDescent="0.25">
      <c r="B208" t="s">
        <v>89</v>
      </c>
      <c r="C208" s="5">
        <v>2005</v>
      </c>
      <c r="D208" s="4">
        <v>4571867</v>
      </c>
      <c r="E208" s="4"/>
    </row>
    <row r="209" spans="2:5" x14ac:dyDescent="0.25">
      <c r="B209" t="s">
        <v>89</v>
      </c>
      <c r="C209" s="5">
        <v>2006</v>
      </c>
      <c r="D209" s="4">
        <v>4356750</v>
      </c>
      <c r="E209" s="4"/>
    </row>
    <row r="210" spans="2:5" x14ac:dyDescent="0.25">
      <c r="B210" t="s">
        <v>89</v>
      </c>
      <c r="C210" s="5">
        <v>2007</v>
      </c>
      <c r="D210" s="4">
        <v>4356347</v>
      </c>
      <c r="E210" s="4"/>
    </row>
    <row r="211" spans="2:5" x14ac:dyDescent="0.25">
      <c r="B211" t="s">
        <v>89</v>
      </c>
      <c r="C211" s="5">
        <v>2008</v>
      </c>
      <c r="D211" s="4">
        <v>4849185</v>
      </c>
      <c r="E211" s="4"/>
    </row>
    <row r="212" spans="2:5" x14ac:dyDescent="0.25">
      <c r="B212" t="s">
        <v>89</v>
      </c>
      <c r="C212" s="5">
        <v>2009</v>
      </c>
      <c r="D212" s="4">
        <v>5035141</v>
      </c>
      <c r="E212" s="4"/>
    </row>
  </sheetData>
  <sortState ref="B3:D212">
    <sortCondition ref="B3:B212"/>
    <sortCondition ref="C3:C21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B2:F20"/>
  <sheetViews>
    <sheetView workbookViewId="0">
      <selection activeCell="E15" sqref="E15"/>
    </sheetView>
  </sheetViews>
  <sheetFormatPr defaultRowHeight="15" x14ac:dyDescent="0.25"/>
  <cols>
    <col min="2" max="2" width="10.140625" bestFit="1" customWidth="1"/>
    <col min="3" max="3" width="11.7109375" bestFit="1" customWidth="1"/>
    <col min="5" max="5" width="25" bestFit="1" customWidth="1"/>
    <col min="6" max="6" width="10.140625" bestFit="1" customWidth="1"/>
  </cols>
  <sheetData>
    <row r="2" spans="2:6" x14ac:dyDescent="0.25">
      <c r="B2" s="2" t="s">
        <v>75</v>
      </c>
      <c r="C2" s="2" t="s">
        <v>111</v>
      </c>
    </row>
    <row r="3" spans="2:6" x14ac:dyDescent="0.25">
      <c r="B3" s="3">
        <v>43636</v>
      </c>
      <c r="C3" s="1">
        <v>843.77</v>
      </c>
    </row>
    <row r="4" spans="2:6" x14ac:dyDescent="0.25">
      <c r="B4" s="3">
        <f>B3+1</f>
        <v>43637</v>
      </c>
      <c r="C4" s="1">
        <v>400.6</v>
      </c>
      <c r="E4" t="s">
        <v>107</v>
      </c>
      <c r="F4" s="3">
        <v>43639</v>
      </c>
    </row>
    <row r="5" spans="2:6" x14ac:dyDescent="0.25">
      <c r="B5" s="3">
        <f t="shared" ref="B5:B20" si="0">B4+1</f>
        <v>43638</v>
      </c>
      <c r="C5" s="1">
        <v>396.54</v>
      </c>
      <c r="E5" t="s">
        <v>108</v>
      </c>
      <c r="F5" s="3">
        <v>43645</v>
      </c>
    </row>
    <row r="6" spans="2:6" x14ac:dyDescent="0.25">
      <c r="B6" s="3">
        <f t="shared" si="0"/>
        <v>43639</v>
      </c>
      <c r="C6" s="1">
        <v>656.56</v>
      </c>
    </row>
    <row r="7" spans="2:6" x14ac:dyDescent="0.25">
      <c r="B7" s="3">
        <f t="shared" si="0"/>
        <v>43640</v>
      </c>
      <c r="C7" s="1">
        <v>249.77</v>
      </c>
      <c r="E7" t="s">
        <v>109</v>
      </c>
      <c r="F7" s="1">
        <f>SUMIF(B3:B20,"&lt;="&amp;F5,C3:C20)-SUMIF(B3:B20,"&lt;"&amp;F4,C3:C20)</f>
        <v>4321.4199999999992</v>
      </c>
    </row>
    <row r="8" spans="2:6" x14ac:dyDescent="0.25">
      <c r="B8" s="3">
        <f t="shared" si="0"/>
        <v>43641</v>
      </c>
      <c r="C8" s="1">
        <v>318.04000000000002</v>
      </c>
    </row>
    <row r="9" spans="2:6" x14ac:dyDescent="0.25">
      <c r="B9" s="3">
        <f t="shared" si="0"/>
        <v>43642</v>
      </c>
      <c r="C9" s="1">
        <v>935.37</v>
      </c>
      <c r="E9" t="s">
        <v>110</v>
      </c>
      <c r="F9" s="1">
        <f>SUMIFS(C3:C20,B3:B20,"&lt;="&amp;F5,B3:B20,"&gt;="&amp;F4)</f>
        <v>4321.42</v>
      </c>
    </row>
    <row r="10" spans="2:6" x14ac:dyDescent="0.25">
      <c r="B10" s="3">
        <f t="shared" si="0"/>
        <v>43643</v>
      </c>
      <c r="C10" s="1">
        <v>828.11</v>
      </c>
      <c r="E10" t="s">
        <v>106</v>
      </c>
      <c r="F10" s="1">
        <f>SUMPRODUCT((B3:B20&lt;=F5)*(B3:B20&gt;=F4)*(C3:C20))</f>
        <v>4321.42</v>
      </c>
    </row>
    <row r="11" spans="2:6" x14ac:dyDescent="0.25">
      <c r="B11" s="3">
        <f t="shared" si="0"/>
        <v>43644</v>
      </c>
      <c r="C11" s="1">
        <v>686.07</v>
      </c>
      <c r="E11" t="s">
        <v>0</v>
      </c>
      <c r="F11" s="1">
        <f>SUMIF(B3:B20,"&gt;="&amp;F4,C3:C20)-SUMIF(B3:B20,"&gt;"&amp;F5,C3:C20)</f>
        <v>4321.42</v>
      </c>
    </row>
    <row r="12" spans="2:6" x14ac:dyDescent="0.25">
      <c r="B12" s="3">
        <f t="shared" si="0"/>
        <v>43645</v>
      </c>
      <c r="C12" s="1">
        <v>647.5</v>
      </c>
    </row>
    <row r="13" spans="2:6" x14ac:dyDescent="0.25">
      <c r="B13" s="3">
        <f t="shared" si="0"/>
        <v>43646</v>
      </c>
      <c r="C13" s="1">
        <v>375</v>
      </c>
    </row>
    <row r="14" spans="2:6" x14ac:dyDescent="0.25">
      <c r="B14" s="3">
        <f t="shared" si="0"/>
        <v>43647</v>
      </c>
      <c r="C14" s="1">
        <v>991.02</v>
      </c>
    </row>
    <row r="15" spans="2:6" x14ac:dyDescent="0.25">
      <c r="B15" s="3">
        <f t="shared" si="0"/>
        <v>43648</v>
      </c>
      <c r="C15" s="1">
        <v>344.75</v>
      </c>
    </row>
    <row r="16" spans="2:6" x14ac:dyDescent="0.25">
      <c r="B16" s="3">
        <f t="shared" si="0"/>
        <v>43649</v>
      </c>
      <c r="C16" s="1">
        <v>485.97</v>
      </c>
    </row>
    <row r="17" spans="2:3" x14ac:dyDescent="0.25">
      <c r="B17" s="3">
        <f t="shared" si="0"/>
        <v>43650</v>
      </c>
      <c r="C17" s="1">
        <v>580.79999999999995</v>
      </c>
    </row>
    <row r="18" spans="2:3" x14ac:dyDescent="0.25">
      <c r="B18" s="3">
        <f t="shared" si="0"/>
        <v>43651</v>
      </c>
      <c r="C18" s="1">
        <v>703.13</v>
      </c>
    </row>
    <row r="19" spans="2:3" x14ac:dyDescent="0.25">
      <c r="B19" s="3">
        <f t="shared" si="0"/>
        <v>43652</v>
      </c>
      <c r="C19" s="1">
        <v>504.85</v>
      </c>
    </row>
    <row r="20" spans="2:3" x14ac:dyDescent="0.25">
      <c r="B20" s="3">
        <f t="shared" si="0"/>
        <v>43653</v>
      </c>
      <c r="C20" s="1">
        <v>596.05999999999995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B2:G212"/>
  <sheetViews>
    <sheetView workbookViewId="0">
      <selection activeCell="G5" sqref="G5"/>
    </sheetView>
  </sheetViews>
  <sheetFormatPr defaultRowHeight="15" x14ac:dyDescent="0.25"/>
  <cols>
    <col min="1" max="1" width="7.5703125" customWidth="1"/>
    <col min="2" max="2" width="15.42578125" bestFit="1" customWidth="1"/>
    <col min="3" max="3" width="5" bestFit="1" customWidth="1"/>
    <col min="4" max="4" width="10.140625" bestFit="1" customWidth="1"/>
    <col min="5" max="5" width="8.85546875" customWidth="1"/>
    <col min="6" max="6" width="25" bestFit="1" customWidth="1"/>
  </cols>
  <sheetData>
    <row r="2" spans="2:7" x14ac:dyDescent="0.25">
      <c r="B2" s="2" t="s">
        <v>100</v>
      </c>
      <c r="C2" s="7" t="s">
        <v>101</v>
      </c>
      <c r="D2" s="7" t="s">
        <v>102</v>
      </c>
    </row>
    <row r="3" spans="2:7" x14ac:dyDescent="0.25">
      <c r="B3" t="s">
        <v>79</v>
      </c>
      <c r="C3" s="5">
        <v>2000</v>
      </c>
      <c r="D3" s="4">
        <v>399594</v>
      </c>
      <c r="F3" t="s">
        <v>112</v>
      </c>
      <c r="G3" t="str">
        <f>"&gt;="&amp;10^6</f>
        <v>&gt;=1000000</v>
      </c>
    </row>
    <row r="4" spans="2:7" x14ac:dyDescent="0.25">
      <c r="B4" t="s">
        <v>79</v>
      </c>
      <c r="C4" s="5">
        <v>2001</v>
      </c>
      <c r="D4" s="4">
        <v>377207</v>
      </c>
    </row>
    <row r="5" spans="2:7" x14ac:dyDescent="0.25">
      <c r="B5" t="s">
        <v>79</v>
      </c>
      <c r="C5" s="5">
        <v>2002</v>
      </c>
      <c r="D5" s="4">
        <v>423676</v>
      </c>
      <c r="F5" t="s">
        <v>46</v>
      </c>
      <c r="G5">
        <f>COUNTIF(D3:D212,G3)</f>
        <v>96</v>
      </c>
    </row>
    <row r="6" spans="2:7" x14ac:dyDescent="0.25">
      <c r="B6" t="s">
        <v>79</v>
      </c>
      <c r="C6" s="5">
        <v>2003</v>
      </c>
      <c r="D6" s="4">
        <v>539162</v>
      </c>
    </row>
    <row r="7" spans="2:7" x14ac:dyDescent="0.25">
      <c r="B7" t="s">
        <v>79</v>
      </c>
      <c r="C7" s="5">
        <v>2004</v>
      </c>
      <c r="D7" s="4">
        <v>654968</v>
      </c>
      <c r="F7" t="s">
        <v>113</v>
      </c>
      <c r="G7">
        <f>5*10^5</f>
        <v>500000</v>
      </c>
    </row>
    <row r="8" spans="2:7" x14ac:dyDescent="0.25">
      <c r="B8" t="s">
        <v>79</v>
      </c>
      <c r="C8" s="5">
        <v>2005</v>
      </c>
      <c r="D8" s="4">
        <v>730729</v>
      </c>
      <c r="F8" t="s">
        <v>114</v>
      </c>
      <c r="G8">
        <f>10^6</f>
        <v>1000000</v>
      </c>
    </row>
    <row r="9" spans="2:7" x14ac:dyDescent="0.25">
      <c r="B9" t="s">
        <v>79</v>
      </c>
      <c r="C9" s="5">
        <v>2006</v>
      </c>
      <c r="D9" s="4">
        <v>777933</v>
      </c>
    </row>
    <row r="10" spans="2:7" x14ac:dyDescent="0.25">
      <c r="B10" t="s">
        <v>79</v>
      </c>
      <c r="C10" s="5">
        <v>2007</v>
      </c>
      <c r="D10" s="4">
        <v>945364</v>
      </c>
      <c r="F10" t="s">
        <v>46</v>
      </c>
      <c r="G10" s="4">
        <f>COUNTIF(D3:D212,"&lt;="&amp;G8)-COUNTIF(D3:D212,"&lt;"&amp;G7)</f>
        <v>62</v>
      </c>
    </row>
    <row r="11" spans="2:7" x14ac:dyDescent="0.25">
      <c r="B11" t="s">
        <v>79</v>
      </c>
      <c r="C11" s="5">
        <v>2008</v>
      </c>
      <c r="D11" s="4">
        <v>1051261</v>
      </c>
    </row>
    <row r="12" spans="2:7" x14ac:dyDescent="0.25">
      <c r="B12" t="s">
        <v>79</v>
      </c>
      <c r="C12" s="5">
        <v>2009</v>
      </c>
      <c r="D12" s="4">
        <v>993349</v>
      </c>
      <c r="F12" t="s">
        <v>106</v>
      </c>
      <c r="G12">
        <f>SUMPRODUCT(--(D3:D212&gt;10^6))</f>
        <v>96</v>
      </c>
    </row>
    <row r="13" spans="2:7" x14ac:dyDescent="0.25">
      <c r="B13" t="s">
        <v>80</v>
      </c>
      <c r="C13" s="5">
        <v>2000</v>
      </c>
      <c r="D13" s="4">
        <v>233354</v>
      </c>
    </row>
    <row r="14" spans="2:7" x14ac:dyDescent="0.25">
      <c r="B14" t="s">
        <v>80</v>
      </c>
      <c r="C14" s="5">
        <v>2001</v>
      </c>
      <c r="D14" s="4">
        <v>232686</v>
      </c>
    </row>
    <row r="15" spans="2:7" x14ac:dyDescent="0.25">
      <c r="B15" t="s">
        <v>80</v>
      </c>
      <c r="C15" s="5">
        <v>2002</v>
      </c>
      <c r="D15" s="4">
        <v>253689</v>
      </c>
    </row>
    <row r="16" spans="2:7" x14ac:dyDescent="0.25">
      <c r="B16" t="s">
        <v>80</v>
      </c>
      <c r="C16" s="5">
        <v>2003</v>
      </c>
      <c r="D16" s="4">
        <v>312285</v>
      </c>
    </row>
    <row r="17" spans="2:4" x14ac:dyDescent="0.25">
      <c r="B17" t="s">
        <v>80</v>
      </c>
      <c r="C17" s="5">
        <v>2004</v>
      </c>
      <c r="D17" s="4">
        <v>362160</v>
      </c>
    </row>
    <row r="18" spans="2:4" x14ac:dyDescent="0.25">
      <c r="B18" t="s">
        <v>80</v>
      </c>
      <c r="C18" s="5">
        <v>2005</v>
      </c>
      <c r="D18" s="4">
        <v>378006</v>
      </c>
    </row>
    <row r="19" spans="2:4" x14ac:dyDescent="0.25">
      <c r="B19" t="s">
        <v>80</v>
      </c>
      <c r="C19" s="5">
        <v>2006</v>
      </c>
      <c r="D19" s="4">
        <v>400337</v>
      </c>
    </row>
    <row r="20" spans="2:4" x14ac:dyDescent="0.25">
      <c r="B20" t="s">
        <v>80</v>
      </c>
      <c r="C20" s="5">
        <v>2007</v>
      </c>
      <c r="D20" s="4">
        <v>460280</v>
      </c>
    </row>
    <row r="21" spans="2:4" x14ac:dyDescent="0.25">
      <c r="B21" t="s">
        <v>80</v>
      </c>
      <c r="C21" s="5">
        <v>2008</v>
      </c>
      <c r="D21" s="4">
        <v>509765</v>
      </c>
    </row>
    <row r="22" spans="2:4" x14ac:dyDescent="0.25">
      <c r="B22" t="s">
        <v>80</v>
      </c>
      <c r="C22" s="5">
        <v>2009</v>
      </c>
      <c r="D22" s="4">
        <v>474580</v>
      </c>
    </row>
    <row r="23" spans="2:4" x14ac:dyDescent="0.25">
      <c r="B23" t="s">
        <v>81</v>
      </c>
      <c r="C23" s="5">
        <v>2000</v>
      </c>
      <c r="D23" s="4">
        <v>644734</v>
      </c>
    </row>
    <row r="24" spans="2:4" x14ac:dyDescent="0.25">
      <c r="B24" t="s">
        <v>81</v>
      </c>
      <c r="C24" s="5">
        <v>2001</v>
      </c>
      <c r="D24" s="4">
        <v>554185</v>
      </c>
    </row>
    <row r="25" spans="2:4" x14ac:dyDescent="0.25">
      <c r="B25" t="s">
        <v>81</v>
      </c>
      <c r="C25" s="5">
        <v>2002</v>
      </c>
      <c r="D25" s="4">
        <v>506043</v>
      </c>
    </row>
    <row r="26" spans="2:4" x14ac:dyDescent="0.25">
      <c r="B26" t="s">
        <v>81</v>
      </c>
      <c r="C26" s="5">
        <v>2003</v>
      </c>
      <c r="D26" s="4">
        <v>552383</v>
      </c>
    </row>
    <row r="27" spans="2:4" x14ac:dyDescent="0.25">
      <c r="B27" t="s">
        <v>81</v>
      </c>
      <c r="C27" s="5">
        <v>2004</v>
      </c>
      <c r="D27" s="4">
        <v>663734</v>
      </c>
    </row>
    <row r="28" spans="2:4" x14ac:dyDescent="0.25">
      <c r="B28" t="s">
        <v>81</v>
      </c>
      <c r="C28" s="5">
        <v>2005</v>
      </c>
      <c r="D28" s="4">
        <v>882043</v>
      </c>
    </row>
    <row r="29" spans="2:4" x14ac:dyDescent="0.25">
      <c r="B29" t="s">
        <v>81</v>
      </c>
      <c r="C29" s="5">
        <v>2006</v>
      </c>
      <c r="D29" s="4">
        <v>1089255</v>
      </c>
    </row>
    <row r="30" spans="2:4" x14ac:dyDescent="0.25">
      <c r="B30" t="s">
        <v>81</v>
      </c>
      <c r="C30" s="5">
        <v>2007</v>
      </c>
      <c r="D30" s="4">
        <v>1366854</v>
      </c>
    </row>
    <row r="31" spans="2:4" x14ac:dyDescent="0.25">
      <c r="B31" t="s">
        <v>81</v>
      </c>
      <c r="C31" s="5">
        <v>2008</v>
      </c>
      <c r="D31" s="4">
        <v>1653538</v>
      </c>
    </row>
    <row r="32" spans="2:4" x14ac:dyDescent="0.25">
      <c r="B32" t="s">
        <v>81</v>
      </c>
      <c r="C32" s="5">
        <v>2009</v>
      </c>
      <c r="D32" s="4">
        <v>1622311</v>
      </c>
    </row>
    <row r="33" spans="2:4" x14ac:dyDescent="0.25">
      <c r="B33" t="s">
        <v>98</v>
      </c>
      <c r="C33" s="5">
        <v>2000</v>
      </c>
      <c r="D33" s="4">
        <v>1496606</v>
      </c>
    </row>
    <row r="34" spans="2:4" x14ac:dyDescent="0.25">
      <c r="B34" t="s">
        <v>98</v>
      </c>
      <c r="C34" s="5">
        <v>2001</v>
      </c>
      <c r="D34" s="4">
        <v>1485657</v>
      </c>
    </row>
    <row r="35" spans="2:4" x14ac:dyDescent="0.25">
      <c r="B35" t="s">
        <v>98</v>
      </c>
      <c r="C35" s="5">
        <v>2002</v>
      </c>
      <c r="D35" s="4">
        <v>1623558</v>
      </c>
    </row>
    <row r="36" spans="2:4" x14ac:dyDescent="0.25">
      <c r="B36" t="s">
        <v>98</v>
      </c>
      <c r="C36" s="5">
        <v>2003</v>
      </c>
      <c r="D36" s="4">
        <v>1877117</v>
      </c>
    </row>
    <row r="37" spans="2:4" x14ac:dyDescent="0.25">
      <c r="B37" t="s">
        <v>98</v>
      </c>
      <c r="C37" s="5">
        <v>2004</v>
      </c>
      <c r="D37" s="4">
        <v>2221915</v>
      </c>
    </row>
    <row r="38" spans="2:4" x14ac:dyDescent="0.25">
      <c r="B38" t="s">
        <v>98</v>
      </c>
      <c r="C38" s="5">
        <v>2005</v>
      </c>
      <c r="D38" s="4">
        <v>2324184</v>
      </c>
    </row>
    <row r="39" spans="2:4" x14ac:dyDescent="0.25">
      <c r="B39" t="s">
        <v>98</v>
      </c>
      <c r="C39" s="5">
        <v>2006</v>
      </c>
      <c r="D39" s="4">
        <v>2486598</v>
      </c>
    </row>
    <row r="40" spans="2:4" x14ac:dyDescent="0.25">
      <c r="B40" t="s">
        <v>98</v>
      </c>
      <c r="C40" s="5">
        <v>2007</v>
      </c>
      <c r="D40" s="4">
        <v>2858176</v>
      </c>
    </row>
    <row r="41" spans="2:4" x14ac:dyDescent="0.25">
      <c r="B41" t="s">
        <v>98</v>
      </c>
      <c r="C41" s="5">
        <v>2008</v>
      </c>
      <c r="D41" s="4">
        <v>2709573</v>
      </c>
    </row>
    <row r="42" spans="2:4" x14ac:dyDescent="0.25">
      <c r="B42" t="s">
        <v>98</v>
      </c>
      <c r="C42" s="5">
        <v>2009</v>
      </c>
      <c r="D42" s="4">
        <v>2217427</v>
      </c>
    </row>
    <row r="43" spans="2:4" x14ac:dyDescent="0.25">
      <c r="B43" t="s">
        <v>85</v>
      </c>
      <c r="C43" s="5">
        <v>2000</v>
      </c>
      <c r="D43" s="4">
        <v>1891934</v>
      </c>
    </row>
    <row r="44" spans="2:4" x14ac:dyDescent="0.25">
      <c r="B44" t="s">
        <v>85</v>
      </c>
      <c r="C44" s="5">
        <v>2001</v>
      </c>
      <c r="D44" s="4">
        <v>1882511</v>
      </c>
    </row>
    <row r="45" spans="2:4" x14ac:dyDescent="0.25">
      <c r="B45" t="s">
        <v>85</v>
      </c>
      <c r="C45" s="5">
        <v>2002</v>
      </c>
      <c r="D45" s="4">
        <v>2013691</v>
      </c>
    </row>
    <row r="46" spans="2:4" x14ac:dyDescent="0.25">
      <c r="B46" t="s">
        <v>85</v>
      </c>
      <c r="C46" s="5">
        <v>2003</v>
      </c>
      <c r="D46" s="4">
        <v>2428452</v>
      </c>
    </row>
    <row r="47" spans="2:4" x14ac:dyDescent="0.25">
      <c r="B47" t="s">
        <v>85</v>
      </c>
      <c r="C47" s="5">
        <v>2004</v>
      </c>
      <c r="D47" s="4">
        <v>2729923</v>
      </c>
    </row>
    <row r="48" spans="2:4" x14ac:dyDescent="0.25">
      <c r="B48" t="s">
        <v>85</v>
      </c>
      <c r="C48" s="5">
        <v>2005</v>
      </c>
      <c r="D48" s="4">
        <v>2771057</v>
      </c>
    </row>
    <row r="49" spans="2:4" x14ac:dyDescent="0.25">
      <c r="B49" t="s">
        <v>85</v>
      </c>
      <c r="C49" s="5">
        <v>2006</v>
      </c>
      <c r="D49" s="4">
        <v>2905445</v>
      </c>
    </row>
    <row r="50" spans="2:4" x14ac:dyDescent="0.25">
      <c r="B50" t="s">
        <v>85</v>
      </c>
      <c r="C50" s="5">
        <v>2007</v>
      </c>
      <c r="D50" s="4">
        <v>3328589</v>
      </c>
    </row>
    <row r="51" spans="2:4" x14ac:dyDescent="0.25">
      <c r="B51" t="s">
        <v>85</v>
      </c>
      <c r="C51" s="5">
        <v>2008</v>
      </c>
      <c r="D51" s="4">
        <v>3640727</v>
      </c>
    </row>
    <row r="52" spans="2:4" x14ac:dyDescent="0.25">
      <c r="B52" t="s">
        <v>85</v>
      </c>
      <c r="C52" s="5">
        <v>2009</v>
      </c>
      <c r="D52" s="4">
        <v>3306780</v>
      </c>
    </row>
    <row r="53" spans="2:4" x14ac:dyDescent="0.25">
      <c r="B53" t="s">
        <v>86</v>
      </c>
      <c r="C53" s="5">
        <v>2000</v>
      </c>
      <c r="D53" s="4">
        <v>474570</v>
      </c>
    </row>
    <row r="54" spans="2:4" x14ac:dyDescent="0.25">
      <c r="B54" t="s">
        <v>86</v>
      </c>
      <c r="C54" s="5">
        <v>2001</v>
      </c>
      <c r="D54" s="4">
        <v>492736</v>
      </c>
    </row>
    <row r="55" spans="2:4" x14ac:dyDescent="0.25">
      <c r="B55" t="s">
        <v>86</v>
      </c>
      <c r="C55" s="5">
        <v>2002</v>
      </c>
      <c r="D55" s="4">
        <v>522715</v>
      </c>
    </row>
    <row r="56" spans="2:4" x14ac:dyDescent="0.25">
      <c r="B56" t="s">
        <v>86</v>
      </c>
      <c r="C56" s="5">
        <v>2003</v>
      </c>
      <c r="D56" s="4">
        <v>618186</v>
      </c>
    </row>
    <row r="57" spans="2:4" x14ac:dyDescent="0.25">
      <c r="B57" t="s">
        <v>86</v>
      </c>
      <c r="C57" s="5">
        <v>2004</v>
      </c>
      <c r="D57" s="4">
        <v>721589</v>
      </c>
    </row>
    <row r="58" spans="2:4" x14ac:dyDescent="0.25">
      <c r="B58" t="s">
        <v>86</v>
      </c>
      <c r="C58" s="5">
        <v>2005</v>
      </c>
      <c r="D58" s="4">
        <v>834218</v>
      </c>
    </row>
    <row r="59" spans="2:4" x14ac:dyDescent="0.25">
      <c r="B59" t="s">
        <v>86</v>
      </c>
      <c r="C59" s="5">
        <v>2006</v>
      </c>
      <c r="D59" s="4">
        <v>949117</v>
      </c>
    </row>
    <row r="60" spans="2:4" x14ac:dyDescent="0.25">
      <c r="B60" t="s">
        <v>86</v>
      </c>
      <c r="C60" s="5">
        <v>2007</v>
      </c>
      <c r="D60" s="4">
        <v>1238478</v>
      </c>
    </row>
    <row r="61" spans="2:4" x14ac:dyDescent="0.25">
      <c r="B61" t="s">
        <v>86</v>
      </c>
      <c r="C61" s="5">
        <v>2008</v>
      </c>
      <c r="D61" s="4">
        <v>1223206</v>
      </c>
    </row>
    <row r="62" spans="2:4" x14ac:dyDescent="0.25">
      <c r="B62" t="s">
        <v>86</v>
      </c>
      <c r="C62" s="5">
        <v>2009</v>
      </c>
      <c r="D62" s="4">
        <v>1365343</v>
      </c>
    </row>
    <row r="63" spans="2:4" x14ac:dyDescent="0.25">
      <c r="B63" t="s">
        <v>87</v>
      </c>
      <c r="C63" s="5">
        <v>2000</v>
      </c>
      <c r="D63" s="4">
        <v>165021</v>
      </c>
    </row>
    <row r="64" spans="2:4" x14ac:dyDescent="0.25">
      <c r="B64" t="s">
        <v>87</v>
      </c>
      <c r="C64" s="5">
        <v>2001</v>
      </c>
      <c r="D64" s="4">
        <v>160447</v>
      </c>
    </row>
    <row r="65" spans="2:4" x14ac:dyDescent="0.25">
      <c r="B65" t="s">
        <v>87</v>
      </c>
      <c r="C65" s="5">
        <v>2002</v>
      </c>
      <c r="D65" s="4">
        <v>195661</v>
      </c>
    </row>
    <row r="66" spans="2:4" x14ac:dyDescent="0.25">
      <c r="B66" t="s">
        <v>87</v>
      </c>
      <c r="C66" s="5">
        <v>2003</v>
      </c>
      <c r="D66" s="4">
        <v>234848</v>
      </c>
    </row>
    <row r="67" spans="2:4" x14ac:dyDescent="0.25">
      <c r="B67" t="s">
        <v>87</v>
      </c>
      <c r="C67" s="5">
        <v>2004</v>
      </c>
      <c r="D67" s="4">
        <v>257032</v>
      </c>
    </row>
    <row r="68" spans="2:4" x14ac:dyDescent="0.25">
      <c r="B68" t="s">
        <v>87</v>
      </c>
      <c r="C68" s="5">
        <v>2005</v>
      </c>
      <c r="D68" s="4">
        <v>285773</v>
      </c>
    </row>
    <row r="69" spans="2:4" x14ac:dyDescent="0.25">
      <c r="B69" t="s">
        <v>87</v>
      </c>
      <c r="C69" s="5">
        <v>2006</v>
      </c>
      <c r="D69" s="4">
        <v>364362</v>
      </c>
    </row>
    <row r="70" spans="2:4" x14ac:dyDescent="0.25">
      <c r="B70" t="s">
        <v>87</v>
      </c>
      <c r="C70" s="5">
        <v>2007</v>
      </c>
      <c r="D70" s="4">
        <v>432183</v>
      </c>
    </row>
    <row r="71" spans="2:4" x14ac:dyDescent="0.25">
      <c r="B71" t="s">
        <v>87</v>
      </c>
      <c r="C71" s="5">
        <v>2008</v>
      </c>
      <c r="D71" s="4">
        <v>510839</v>
      </c>
    </row>
    <row r="72" spans="2:4" x14ac:dyDescent="0.25">
      <c r="B72" t="s">
        <v>87</v>
      </c>
      <c r="C72" s="5">
        <v>2009</v>
      </c>
      <c r="D72" s="4">
        <v>538803</v>
      </c>
    </row>
    <row r="73" spans="2:4" x14ac:dyDescent="0.25">
      <c r="B73" t="s">
        <v>95</v>
      </c>
      <c r="C73" s="5">
        <v>2000</v>
      </c>
      <c r="D73" s="4">
        <v>582048</v>
      </c>
    </row>
    <row r="74" spans="2:4" x14ac:dyDescent="0.25">
      <c r="B74" t="s">
        <v>95</v>
      </c>
      <c r="C74" s="5">
        <v>2001</v>
      </c>
      <c r="D74" s="4">
        <v>609379</v>
      </c>
    </row>
    <row r="75" spans="2:4" x14ac:dyDescent="0.25">
      <c r="B75" t="s">
        <v>95</v>
      </c>
      <c r="C75" s="5">
        <v>2002</v>
      </c>
      <c r="D75" s="4">
        <v>688725</v>
      </c>
    </row>
    <row r="76" spans="2:4" x14ac:dyDescent="0.25">
      <c r="B76" t="s">
        <v>95</v>
      </c>
      <c r="C76" s="5">
        <v>2003</v>
      </c>
      <c r="D76" s="4">
        <v>885531</v>
      </c>
    </row>
    <row r="77" spans="2:4" x14ac:dyDescent="0.25">
      <c r="B77" t="s">
        <v>95</v>
      </c>
      <c r="C77" s="5">
        <v>2004</v>
      </c>
      <c r="D77" s="4">
        <v>1045984</v>
      </c>
    </row>
    <row r="78" spans="2:4" x14ac:dyDescent="0.25">
      <c r="B78" t="s">
        <v>95</v>
      </c>
      <c r="C78" s="5">
        <v>2005</v>
      </c>
      <c r="D78" s="4">
        <v>1132763</v>
      </c>
    </row>
    <row r="79" spans="2:4" x14ac:dyDescent="0.25">
      <c r="B79" t="s">
        <v>95</v>
      </c>
      <c r="C79" s="5">
        <v>2006</v>
      </c>
      <c r="D79" s="4">
        <v>1237501</v>
      </c>
    </row>
    <row r="80" spans="2:4" x14ac:dyDescent="0.25">
      <c r="B80" t="s">
        <v>95</v>
      </c>
      <c r="C80" s="5">
        <v>2007</v>
      </c>
      <c r="D80" s="4">
        <v>1443500</v>
      </c>
    </row>
    <row r="81" spans="2:4" x14ac:dyDescent="0.25">
      <c r="B81" t="s">
        <v>95</v>
      </c>
      <c r="C81" s="5">
        <v>2008</v>
      </c>
      <c r="D81" s="4">
        <v>1600913</v>
      </c>
    </row>
    <row r="82" spans="2:4" x14ac:dyDescent="0.25">
      <c r="B82" t="s">
        <v>95</v>
      </c>
      <c r="C82" s="5">
        <v>2009</v>
      </c>
      <c r="D82" s="4">
        <v>1458111</v>
      </c>
    </row>
    <row r="83" spans="2:4" x14ac:dyDescent="0.25">
      <c r="B83" t="s">
        <v>88</v>
      </c>
      <c r="C83" s="5">
        <v>2000</v>
      </c>
      <c r="D83" s="4">
        <v>1107248</v>
      </c>
    </row>
    <row r="84" spans="2:4" x14ac:dyDescent="0.25">
      <c r="B84" t="s">
        <v>88</v>
      </c>
      <c r="C84" s="5">
        <v>2001</v>
      </c>
      <c r="D84" s="4">
        <v>1124668</v>
      </c>
    </row>
    <row r="85" spans="2:4" x14ac:dyDescent="0.25">
      <c r="B85" t="s">
        <v>88</v>
      </c>
      <c r="C85" s="5">
        <v>2002</v>
      </c>
      <c r="D85" s="4">
        <v>1229515</v>
      </c>
    </row>
    <row r="86" spans="2:4" x14ac:dyDescent="0.25">
      <c r="B86" t="s">
        <v>88</v>
      </c>
      <c r="C86" s="5">
        <v>2003</v>
      </c>
      <c r="D86" s="4">
        <v>1517402</v>
      </c>
    </row>
    <row r="87" spans="2:4" x14ac:dyDescent="0.25">
      <c r="B87" t="s">
        <v>88</v>
      </c>
      <c r="C87" s="5">
        <v>2004</v>
      </c>
      <c r="D87" s="4">
        <v>1737800</v>
      </c>
    </row>
    <row r="88" spans="2:4" x14ac:dyDescent="0.25">
      <c r="B88" t="s">
        <v>88</v>
      </c>
      <c r="C88" s="5">
        <v>2005</v>
      </c>
      <c r="D88" s="4">
        <v>1789378</v>
      </c>
    </row>
    <row r="89" spans="2:4" x14ac:dyDescent="0.25">
      <c r="B89" t="s">
        <v>88</v>
      </c>
      <c r="C89" s="5">
        <v>2006</v>
      </c>
      <c r="D89" s="4">
        <v>1874722</v>
      </c>
    </row>
    <row r="90" spans="2:4" x14ac:dyDescent="0.25">
      <c r="B90" t="s">
        <v>88</v>
      </c>
      <c r="C90" s="5">
        <v>2007</v>
      </c>
      <c r="D90" s="4">
        <v>2130241</v>
      </c>
    </row>
    <row r="91" spans="2:4" x14ac:dyDescent="0.25">
      <c r="B91" t="s">
        <v>88</v>
      </c>
      <c r="C91" s="5">
        <v>2008</v>
      </c>
      <c r="D91" s="4">
        <v>2318162</v>
      </c>
    </row>
    <row r="92" spans="2:4" x14ac:dyDescent="0.25">
      <c r="B92" t="s">
        <v>88</v>
      </c>
      <c r="C92" s="5">
        <v>2009</v>
      </c>
      <c r="D92" s="4">
        <v>2116627</v>
      </c>
    </row>
    <row r="93" spans="2:4" x14ac:dyDescent="0.25">
      <c r="B93" t="s">
        <v>82</v>
      </c>
      <c r="C93" s="5">
        <v>2000</v>
      </c>
      <c r="D93" s="4">
        <v>739451</v>
      </c>
    </row>
    <row r="94" spans="2:4" x14ac:dyDescent="0.25">
      <c r="B94" t="s">
        <v>82</v>
      </c>
      <c r="C94" s="5">
        <v>2001</v>
      </c>
      <c r="D94" s="4">
        <v>732735</v>
      </c>
    </row>
    <row r="95" spans="2:4" x14ac:dyDescent="0.25">
      <c r="B95" t="s">
        <v>82</v>
      </c>
      <c r="C95" s="5">
        <v>2002</v>
      </c>
      <c r="D95" s="4">
        <v>752523</v>
      </c>
    </row>
    <row r="96" spans="2:4" x14ac:dyDescent="0.25">
      <c r="B96" t="s">
        <v>82</v>
      </c>
      <c r="C96" s="5">
        <v>2003</v>
      </c>
      <c r="D96" s="4">
        <v>887782</v>
      </c>
    </row>
    <row r="97" spans="2:4" x14ac:dyDescent="0.25">
      <c r="B97" t="s">
        <v>82</v>
      </c>
      <c r="C97" s="5">
        <v>2004</v>
      </c>
      <c r="D97" s="4">
        <v>1018386</v>
      </c>
    </row>
    <row r="98" spans="2:4" x14ac:dyDescent="0.25">
      <c r="B98" t="s">
        <v>82</v>
      </c>
      <c r="C98" s="5">
        <v>2005</v>
      </c>
      <c r="D98" s="4">
        <v>1164179</v>
      </c>
    </row>
    <row r="99" spans="2:4" x14ac:dyDescent="0.25">
      <c r="B99" t="s">
        <v>82</v>
      </c>
      <c r="C99" s="5">
        <v>2006</v>
      </c>
      <c r="D99" s="4">
        <v>1310795</v>
      </c>
    </row>
    <row r="100" spans="2:4" x14ac:dyDescent="0.25">
      <c r="B100" t="s">
        <v>82</v>
      </c>
      <c r="C100" s="5">
        <v>2007</v>
      </c>
      <c r="D100" s="4">
        <v>1457873</v>
      </c>
    </row>
    <row r="101" spans="2:4" x14ac:dyDescent="0.25">
      <c r="B101" t="s">
        <v>82</v>
      </c>
      <c r="C101" s="5">
        <v>2008</v>
      </c>
      <c r="D101" s="4">
        <v>1542561</v>
      </c>
    </row>
    <row r="102" spans="2:4" x14ac:dyDescent="0.25">
      <c r="B102" t="s">
        <v>82</v>
      </c>
      <c r="C102" s="5">
        <v>2009</v>
      </c>
      <c r="D102" s="4">
        <v>1370839</v>
      </c>
    </row>
    <row r="103" spans="2:4" x14ac:dyDescent="0.25">
      <c r="B103" t="s">
        <v>83</v>
      </c>
      <c r="C103" s="5">
        <v>2000</v>
      </c>
      <c r="D103" s="4">
        <v>1198477</v>
      </c>
    </row>
    <row r="104" spans="2:4" x14ac:dyDescent="0.25">
      <c r="B104" t="s">
        <v>83</v>
      </c>
      <c r="C104" s="5">
        <v>2001</v>
      </c>
      <c r="D104" s="4">
        <v>1324814</v>
      </c>
    </row>
    <row r="105" spans="2:4" x14ac:dyDescent="0.25">
      <c r="B105" t="s">
        <v>83</v>
      </c>
      <c r="C105" s="5">
        <v>2002</v>
      </c>
      <c r="D105" s="4">
        <v>1453833</v>
      </c>
    </row>
    <row r="106" spans="2:4" x14ac:dyDescent="0.25">
      <c r="B106" t="s">
        <v>83</v>
      </c>
      <c r="C106" s="5">
        <v>2003</v>
      </c>
      <c r="D106" s="4">
        <v>1640961</v>
      </c>
    </row>
    <row r="107" spans="2:4" x14ac:dyDescent="0.25">
      <c r="B107" t="s">
        <v>83</v>
      </c>
      <c r="C107" s="5">
        <v>2004</v>
      </c>
      <c r="D107" s="4">
        <v>1931646</v>
      </c>
    </row>
    <row r="108" spans="2:4" x14ac:dyDescent="0.25">
      <c r="B108" t="s">
        <v>83</v>
      </c>
      <c r="C108" s="5">
        <v>2005</v>
      </c>
      <c r="D108" s="4">
        <v>2256919</v>
      </c>
    </row>
    <row r="109" spans="2:4" x14ac:dyDescent="0.25">
      <c r="B109" t="s">
        <v>83</v>
      </c>
      <c r="C109" s="5">
        <v>2006</v>
      </c>
      <c r="D109" s="4">
        <v>2712917</v>
      </c>
    </row>
    <row r="110" spans="2:4" x14ac:dyDescent="0.25">
      <c r="B110" t="s">
        <v>83</v>
      </c>
      <c r="C110" s="5">
        <v>2007</v>
      </c>
      <c r="D110" s="4">
        <v>3494235</v>
      </c>
    </row>
    <row r="111" spans="2:4" x14ac:dyDescent="0.25">
      <c r="B111" t="s">
        <v>83</v>
      </c>
      <c r="C111" s="5">
        <v>2008</v>
      </c>
      <c r="D111" s="4">
        <v>4519951</v>
      </c>
    </row>
    <row r="112" spans="2:4" x14ac:dyDescent="0.25">
      <c r="B112" t="s">
        <v>83</v>
      </c>
      <c r="C112" s="5">
        <v>2009</v>
      </c>
      <c r="D112" s="4">
        <v>4990526</v>
      </c>
    </row>
    <row r="113" spans="2:4" x14ac:dyDescent="0.25">
      <c r="B113" t="s">
        <v>90</v>
      </c>
      <c r="C113" s="5">
        <v>2000</v>
      </c>
      <c r="D113" s="4">
        <v>692029</v>
      </c>
    </row>
    <row r="114" spans="2:4" x14ac:dyDescent="0.25">
      <c r="B114" t="s">
        <v>90</v>
      </c>
      <c r="C114" s="5">
        <v>2001</v>
      </c>
      <c r="D114" s="4">
        <v>733453</v>
      </c>
    </row>
    <row r="115" spans="2:4" x14ac:dyDescent="0.25">
      <c r="B115" t="s">
        <v>90</v>
      </c>
      <c r="C115" s="5">
        <v>2002</v>
      </c>
      <c r="D115" s="4">
        <v>750450</v>
      </c>
    </row>
    <row r="116" spans="2:4" x14ac:dyDescent="0.25">
      <c r="B116" t="s">
        <v>90</v>
      </c>
      <c r="C116" s="5">
        <v>2003</v>
      </c>
      <c r="D116" s="4">
        <v>722182</v>
      </c>
    </row>
    <row r="117" spans="2:4" x14ac:dyDescent="0.25">
      <c r="B117" t="s">
        <v>90</v>
      </c>
      <c r="C117" s="5">
        <v>2004</v>
      </c>
      <c r="D117" s="4">
        <v>774591</v>
      </c>
    </row>
    <row r="118" spans="2:4" x14ac:dyDescent="0.25">
      <c r="B118" t="s">
        <v>90</v>
      </c>
      <c r="C118" s="5">
        <v>2005</v>
      </c>
      <c r="D118" s="4">
        <v>869718</v>
      </c>
    </row>
    <row r="119" spans="2:4" x14ac:dyDescent="0.25">
      <c r="B119" t="s">
        <v>90</v>
      </c>
      <c r="C119" s="5">
        <v>2006</v>
      </c>
      <c r="D119" s="4">
        <v>965774</v>
      </c>
    </row>
    <row r="120" spans="2:4" x14ac:dyDescent="0.25">
      <c r="B120" t="s">
        <v>90</v>
      </c>
      <c r="C120" s="5">
        <v>2007</v>
      </c>
      <c r="D120" s="4">
        <v>1042687</v>
      </c>
    </row>
    <row r="121" spans="2:4" x14ac:dyDescent="0.25">
      <c r="B121" t="s">
        <v>90</v>
      </c>
      <c r="C121" s="5">
        <v>2008</v>
      </c>
      <c r="D121" s="4">
        <v>1100673</v>
      </c>
    </row>
    <row r="122" spans="2:4" x14ac:dyDescent="0.25">
      <c r="B122" t="s">
        <v>90</v>
      </c>
      <c r="C122" s="5">
        <v>2009</v>
      </c>
      <c r="D122" s="4">
        <v>894566</v>
      </c>
    </row>
    <row r="123" spans="2:4" x14ac:dyDescent="0.25">
      <c r="B123" t="s">
        <v>91</v>
      </c>
      <c r="C123" s="5">
        <v>2000</v>
      </c>
      <c r="D123" s="4">
        <v>386204</v>
      </c>
    </row>
    <row r="124" spans="2:4" x14ac:dyDescent="0.25">
      <c r="B124" t="s">
        <v>91</v>
      </c>
      <c r="C124" s="5">
        <v>2001</v>
      </c>
      <c r="D124" s="4">
        <v>400998</v>
      </c>
    </row>
    <row r="125" spans="2:4" x14ac:dyDescent="0.25">
      <c r="B125" t="s">
        <v>91</v>
      </c>
      <c r="C125" s="5">
        <v>2002</v>
      </c>
      <c r="D125" s="4">
        <v>439357</v>
      </c>
    </row>
    <row r="126" spans="2:4" x14ac:dyDescent="0.25">
      <c r="B126" t="s">
        <v>91</v>
      </c>
      <c r="C126" s="5">
        <v>2003</v>
      </c>
      <c r="D126" s="4">
        <v>539343</v>
      </c>
    </row>
    <row r="127" spans="2:4" x14ac:dyDescent="0.25">
      <c r="B127" t="s">
        <v>91</v>
      </c>
      <c r="C127" s="5">
        <v>2004</v>
      </c>
      <c r="D127" s="4">
        <v>610691</v>
      </c>
    </row>
    <row r="128" spans="2:4" x14ac:dyDescent="0.25">
      <c r="B128" t="s">
        <v>91</v>
      </c>
      <c r="C128" s="5">
        <v>2005</v>
      </c>
      <c r="D128" s="4">
        <v>639579</v>
      </c>
    </row>
    <row r="129" spans="2:4" x14ac:dyDescent="0.25">
      <c r="B129" t="s">
        <v>91</v>
      </c>
      <c r="C129" s="5">
        <v>2006</v>
      </c>
      <c r="D129" s="4">
        <v>678321</v>
      </c>
    </row>
    <row r="130" spans="2:4" x14ac:dyDescent="0.25">
      <c r="B130" t="s">
        <v>91</v>
      </c>
      <c r="C130" s="5">
        <v>2007</v>
      </c>
      <c r="D130" s="4">
        <v>783692</v>
      </c>
    </row>
    <row r="131" spans="2:4" x14ac:dyDescent="0.25">
      <c r="B131" t="s">
        <v>91</v>
      </c>
      <c r="C131" s="5">
        <v>2008</v>
      </c>
      <c r="D131" s="4">
        <v>874906</v>
      </c>
    </row>
    <row r="132" spans="2:4" x14ac:dyDescent="0.25">
      <c r="B132" t="s">
        <v>91</v>
      </c>
      <c r="C132" s="5">
        <v>2009</v>
      </c>
      <c r="D132" s="4">
        <v>798400</v>
      </c>
    </row>
    <row r="133" spans="2:4" x14ac:dyDescent="0.25">
      <c r="B133" t="s">
        <v>92</v>
      </c>
      <c r="C133" s="5">
        <v>2000</v>
      </c>
      <c r="D133" s="4">
        <v>171263</v>
      </c>
    </row>
    <row r="134" spans="2:4" x14ac:dyDescent="0.25">
      <c r="B134" t="s">
        <v>92</v>
      </c>
      <c r="C134" s="5">
        <v>2001</v>
      </c>
      <c r="D134" s="4">
        <v>190421</v>
      </c>
    </row>
    <row r="135" spans="2:4" x14ac:dyDescent="0.25">
      <c r="B135" t="s">
        <v>92</v>
      </c>
      <c r="C135" s="5">
        <v>2002</v>
      </c>
      <c r="D135" s="4">
        <v>198205</v>
      </c>
    </row>
    <row r="136" spans="2:4" x14ac:dyDescent="0.25">
      <c r="B136" t="s">
        <v>92</v>
      </c>
      <c r="C136" s="5">
        <v>2003</v>
      </c>
      <c r="D136" s="4">
        <v>216811</v>
      </c>
    </row>
    <row r="137" spans="2:4" x14ac:dyDescent="0.25">
      <c r="B137" t="s">
        <v>92</v>
      </c>
      <c r="C137" s="5">
        <v>2004</v>
      </c>
      <c r="D137" s="4">
        <v>253021</v>
      </c>
    </row>
    <row r="138" spans="2:4" x14ac:dyDescent="0.25">
      <c r="B138" t="s">
        <v>92</v>
      </c>
      <c r="C138" s="5">
        <v>2005</v>
      </c>
      <c r="D138" s="4">
        <v>303976</v>
      </c>
    </row>
    <row r="139" spans="2:4" x14ac:dyDescent="0.25">
      <c r="B139" t="s">
        <v>92</v>
      </c>
      <c r="C139" s="5">
        <v>2006</v>
      </c>
      <c r="D139" s="4">
        <v>341670</v>
      </c>
    </row>
    <row r="140" spans="2:4" x14ac:dyDescent="0.25">
      <c r="B140" t="s">
        <v>92</v>
      </c>
      <c r="C140" s="5">
        <v>2007</v>
      </c>
      <c r="D140" s="4">
        <v>425321</v>
      </c>
    </row>
    <row r="141" spans="2:4" x14ac:dyDescent="0.25">
      <c r="B141" t="s">
        <v>92</v>
      </c>
      <c r="C141" s="5">
        <v>2008</v>
      </c>
      <c r="D141" s="4">
        <v>529432</v>
      </c>
    </row>
    <row r="142" spans="2:4" x14ac:dyDescent="0.25">
      <c r="B142" t="s">
        <v>92</v>
      </c>
      <c r="C142" s="5">
        <v>2009</v>
      </c>
      <c r="D142" s="4">
        <v>431457</v>
      </c>
    </row>
    <row r="143" spans="2:4" x14ac:dyDescent="0.25">
      <c r="B143" t="s">
        <v>93</v>
      </c>
      <c r="C143" s="5">
        <v>2000</v>
      </c>
      <c r="D143" s="4">
        <v>259702</v>
      </c>
    </row>
    <row r="144" spans="2:4" x14ac:dyDescent="0.25">
      <c r="B144" t="s">
        <v>93</v>
      </c>
      <c r="C144" s="5">
        <v>2001</v>
      </c>
      <c r="D144" s="4">
        <v>306583</v>
      </c>
    </row>
    <row r="145" spans="2:4" x14ac:dyDescent="0.25">
      <c r="B145" t="s">
        <v>93</v>
      </c>
      <c r="C145" s="5">
        <v>2002</v>
      </c>
      <c r="D145" s="4">
        <v>345125</v>
      </c>
    </row>
    <row r="146" spans="2:4" x14ac:dyDescent="0.25">
      <c r="B146" t="s">
        <v>93</v>
      </c>
      <c r="C146" s="5">
        <v>2003</v>
      </c>
      <c r="D146" s="4">
        <v>430289</v>
      </c>
    </row>
    <row r="147" spans="2:4" x14ac:dyDescent="0.25">
      <c r="B147" t="s">
        <v>93</v>
      </c>
      <c r="C147" s="5">
        <v>2004</v>
      </c>
      <c r="D147" s="4">
        <v>591177</v>
      </c>
    </row>
    <row r="148" spans="2:4" x14ac:dyDescent="0.25">
      <c r="B148" t="s">
        <v>93</v>
      </c>
      <c r="C148" s="5">
        <v>2005</v>
      </c>
      <c r="D148" s="4">
        <v>763704</v>
      </c>
    </row>
    <row r="149" spans="2:4" x14ac:dyDescent="0.25">
      <c r="B149" t="s">
        <v>93</v>
      </c>
      <c r="C149" s="5">
        <v>2006</v>
      </c>
      <c r="D149" s="4">
        <v>989932</v>
      </c>
    </row>
    <row r="150" spans="2:4" x14ac:dyDescent="0.25">
      <c r="B150" t="s">
        <v>93</v>
      </c>
      <c r="C150" s="5">
        <v>2007</v>
      </c>
      <c r="D150" s="4">
        <v>1299703</v>
      </c>
    </row>
    <row r="151" spans="2:4" x14ac:dyDescent="0.25">
      <c r="B151" t="s">
        <v>93</v>
      </c>
      <c r="C151" s="5">
        <v>2008</v>
      </c>
      <c r="D151" s="4">
        <v>1660846</v>
      </c>
    </row>
    <row r="152" spans="2:4" x14ac:dyDescent="0.25">
      <c r="B152" t="s">
        <v>93</v>
      </c>
      <c r="C152" s="5">
        <v>2009</v>
      </c>
      <c r="D152" s="4">
        <v>1222645</v>
      </c>
    </row>
    <row r="153" spans="2:4" x14ac:dyDescent="0.25">
      <c r="B153" t="s">
        <v>99</v>
      </c>
      <c r="C153" s="5">
        <v>2000</v>
      </c>
      <c r="D153" s="4">
        <v>10289725</v>
      </c>
    </row>
    <row r="154" spans="2:4" x14ac:dyDescent="0.25">
      <c r="B154" t="s">
        <v>99</v>
      </c>
      <c r="C154" s="5">
        <v>2001</v>
      </c>
      <c r="D154" s="4">
        <v>10625275</v>
      </c>
    </row>
    <row r="155" spans="2:4" x14ac:dyDescent="0.25">
      <c r="B155" t="s">
        <v>99</v>
      </c>
      <c r="C155" s="5">
        <v>2002</v>
      </c>
      <c r="D155" s="4">
        <v>10980200</v>
      </c>
    </row>
    <row r="156" spans="2:4" x14ac:dyDescent="0.25">
      <c r="B156" t="s">
        <v>99</v>
      </c>
      <c r="C156" s="5">
        <v>2003</v>
      </c>
      <c r="D156" s="4">
        <v>11512275</v>
      </c>
    </row>
    <row r="157" spans="2:4" x14ac:dyDescent="0.25">
      <c r="B157" t="s">
        <v>99</v>
      </c>
      <c r="C157" s="5">
        <v>2004</v>
      </c>
      <c r="D157" s="4">
        <v>12277025</v>
      </c>
    </row>
    <row r="158" spans="2:4" x14ac:dyDescent="0.25">
      <c r="B158" t="s">
        <v>99</v>
      </c>
      <c r="C158" s="5">
        <v>2005</v>
      </c>
      <c r="D158" s="4">
        <v>13095425</v>
      </c>
    </row>
    <row r="159" spans="2:4" x14ac:dyDescent="0.25">
      <c r="B159" t="s">
        <v>99</v>
      </c>
      <c r="C159" s="5">
        <v>2006</v>
      </c>
      <c r="D159" s="4">
        <v>13857900</v>
      </c>
    </row>
    <row r="160" spans="2:4" x14ac:dyDescent="0.25">
      <c r="B160" t="s">
        <v>99</v>
      </c>
      <c r="C160" s="5">
        <v>2007</v>
      </c>
      <c r="D160" s="4">
        <v>14480350</v>
      </c>
    </row>
    <row r="161" spans="2:4" x14ac:dyDescent="0.25">
      <c r="B161" t="s">
        <v>99</v>
      </c>
      <c r="C161" s="5">
        <v>2008</v>
      </c>
      <c r="D161" s="4">
        <v>14720250</v>
      </c>
    </row>
    <row r="162" spans="2:4" x14ac:dyDescent="0.25">
      <c r="B162" t="s">
        <v>99</v>
      </c>
      <c r="C162" s="5">
        <v>2009</v>
      </c>
      <c r="D162" s="4">
        <v>14417950</v>
      </c>
    </row>
    <row r="163" spans="2:4" x14ac:dyDescent="0.25">
      <c r="B163" t="s">
        <v>97</v>
      </c>
      <c r="C163" s="5">
        <v>2000</v>
      </c>
      <c r="D163" s="4">
        <v>266560</v>
      </c>
    </row>
    <row r="164" spans="2:4" x14ac:dyDescent="0.25">
      <c r="B164" t="s">
        <v>97</v>
      </c>
      <c r="C164" s="5">
        <v>2001</v>
      </c>
      <c r="D164" s="4">
        <v>196007</v>
      </c>
    </row>
    <row r="165" spans="2:4" x14ac:dyDescent="0.25">
      <c r="B165" t="s">
        <v>97</v>
      </c>
      <c r="C165" s="5">
        <v>2002</v>
      </c>
      <c r="D165" s="4">
        <v>232530</v>
      </c>
    </row>
    <row r="166" spans="2:4" x14ac:dyDescent="0.25">
      <c r="B166" t="s">
        <v>97</v>
      </c>
      <c r="C166" s="5">
        <v>2003</v>
      </c>
      <c r="D166" s="4">
        <v>303008</v>
      </c>
    </row>
    <row r="167" spans="2:4" x14ac:dyDescent="0.25">
      <c r="B167" t="s">
        <v>97</v>
      </c>
      <c r="C167" s="5">
        <v>2004</v>
      </c>
      <c r="D167" s="4">
        <v>392156</v>
      </c>
    </row>
    <row r="168" spans="2:4" x14ac:dyDescent="0.25">
      <c r="B168" t="s">
        <v>97</v>
      </c>
      <c r="C168" s="5">
        <v>2005</v>
      </c>
      <c r="D168" s="4">
        <v>482986</v>
      </c>
    </row>
    <row r="169" spans="2:4" x14ac:dyDescent="0.25">
      <c r="B169" t="s">
        <v>97</v>
      </c>
      <c r="C169" s="5">
        <v>2006</v>
      </c>
      <c r="D169" s="4">
        <v>530917</v>
      </c>
    </row>
    <row r="170" spans="2:4" x14ac:dyDescent="0.25">
      <c r="B170" t="s">
        <v>97</v>
      </c>
      <c r="C170" s="5">
        <v>2007</v>
      </c>
      <c r="D170" s="4">
        <v>647140</v>
      </c>
    </row>
    <row r="171" spans="2:4" x14ac:dyDescent="0.25">
      <c r="B171" t="s">
        <v>97</v>
      </c>
      <c r="C171" s="5">
        <v>2008</v>
      </c>
      <c r="D171" s="4">
        <v>730325</v>
      </c>
    </row>
    <row r="172" spans="2:4" x14ac:dyDescent="0.25">
      <c r="B172" t="s">
        <v>97</v>
      </c>
      <c r="C172" s="5">
        <v>2009</v>
      </c>
      <c r="D172" s="4">
        <v>614570</v>
      </c>
    </row>
    <row r="173" spans="2:4" x14ac:dyDescent="0.25">
      <c r="B173" t="s">
        <v>84</v>
      </c>
      <c r="C173" s="5">
        <v>2000</v>
      </c>
      <c r="D173" s="4">
        <v>1330224</v>
      </c>
    </row>
    <row r="174" spans="2:4" x14ac:dyDescent="0.25">
      <c r="B174" t="s">
        <v>84</v>
      </c>
      <c r="C174" s="5">
        <v>2001</v>
      </c>
      <c r="D174" s="4">
        <v>1339453</v>
      </c>
    </row>
    <row r="175" spans="2:4" x14ac:dyDescent="0.25">
      <c r="B175" t="s">
        <v>84</v>
      </c>
      <c r="C175" s="5">
        <v>2002</v>
      </c>
      <c r="D175" s="4">
        <v>1457171</v>
      </c>
    </row>
    <row r="176" spans="2:4" x14ac:dyDescent="0.25">
      <c r="B176" t="s">
        <v>84</v>
      </c>
      <c r="C176" s="5">
        <v>2003</v>
      </c>
      <c r="D176" s="4">
        <v>1795644</v>
      </c>
    </row>
    <row r="177" spans="2:4" x14ac:dyDescent="0.25">
      <c r="B177" t="s">
        <v>84</v>
      </c>
      <c r="C177" s="5">
        <v>2004</v>
      </c>
      <c r="D177" s="4">
        <v>2058380</v>
      </c>
    </row>
    <row r="178" spans="2:4" x14ac:dyDescent="0.25">
      <c r="B178" t="s">
        <v>84</v>
      </c>
      <c r="C178" s="5">
        <v>2005</v>
      </c>
      <c r="D178" s="4">
        <v>2140266</v>
      </c>
    </row>
    <row r="179" spans="2:4" x14ac:dyDescent="0.25">
      <c r="B179" t="s">
        <v>84</v>
      </c>
      <c r="C179" s="5">
        <v>2006</v>
      </c>
      <c r="D179" s="4">
        <v>2257802</v>
      </c>
    </row>
    <row r="180" spans="2:4" x14ac:dyDescent="0.25">
      <c r="B180" t="s">
        <v>84</v>
      </c>
      <c r="C180" s="5">
        <v>2007</v>
      </c>
      <c r="D180" s="4">
        <v>2586104</v>
      </c>
    </row>
    <row r="181" spans="2:4" x14ac:dyDescent="0.25">
      <c r="B181" t="s">
        <v>84</v>
      </c>
      <c r="C181" s="5">
        <v>2008</v>
      </c>
      <c r="D181" s="4">
        <v>2845111</v>
      </c>
    </row>
    <row r="182" spans="2:4" x14ac:dyDescent="0.25">
      <c r="B182" t="s">
        <v>84</v>
      </c>
      <c r="C182" s="5">
        <v>2009</v>
      </c>
      <c r="D182" s="4">
        <v>2626486</v>
      </c>
    </row>
    <row r="183" spans="2:4" x14ac:dyDescent="0.25">
      <c r="B183" t="s">
        <v>96</v>
      </c>
      <c r="C183" s="5">
        <v>2000</v>
      </c>
      <c r="D183" s="4">
        <v>256036</v>
      </c>
    </row>
    <row r="184" spans="2:4" x14ac:dyDescent="0.25">
      <c r="B184" t="s">
        <v>96</v>
      </c>
      <c r="C184" s="5">
        <v>2001</v>
      </c>
      <c r="D184" s="4">
        <v>262645</v>
      </c>
    </row>
    <row r="185" spans="2:4" x14ac:dyDescent="0.25">
      <c r="B185" t="s">
        <v>96</v>
      </c>
      <c r="C185" s="5">
        <v>2002</v>
      </c>
      <c r="D185" s="4">
        <v>286657</v>
      </c>
    </row>
    <row r="186" spans="2:4" x14ac:dyDescent="0.25">
      <c r="B186" t="s">
        <v>96</v>
      </c>
      <c r="C186" s="5">
        <v>2003</v>
      </c>
      <c r="D186" s="4">
        <v>334587</v>
      </c>
    </row>
    <row r="187" spans="2:4" x14ac:dyDescent="0.25">
      <c r="B187" t="s">
        <v>96</v>
      </c>
      <c r="C187" s="5">
        <v>2004</v>
      </c>
      <c r="D187" s="4">
        <v>374226</v>
      </c>
    </row>
    <row r="188" spans="2:4" x14ac:dyDescent="0.25">
      <c r="B188" t="s">
        <v>96</v>
      </c>
      <c r="C188" s="5">
        <v>2005</v>
      </c>
      <c r="D188" s="4">
        <v>384755</v>
      </c>
    </row>
    <row r="189" spans="2:4" x14ac:dyDescent="0.25">
      <c r="B189" t="s">
        <v>96</v>
      </c>
      <c r="C189" s="5">
        <v>2006</v>
      </c>
      <c r="D189" s="4">
        <v>405183</v>
      </c>
    </row>
    <row r="190" spans="2:4" x14ac:dyDescent="0.25">
      <c r="B190" t="s">
        <v>96</v>
      </c>
      <c r="C190" s="5">
        <v>2007</v>
      </c>
      <c r="D190" s="4">
        <v>450530</v>
      </c>
    </row>
    <row r="191" spans="2:4" x14ac:dyDescent="0.25">
      <c r="B191" t="s">
        <v>96</v>
      </c>
      <c r="C191" s="5">
        <v>2008</v>
      </c>
      <c r="D191" s="4">
        <v>524289</v>
      </c>
    </row>
    <row r="192" spans="2:4" x14ac:dyDescent="0.25">
      <c r="B192" t="s">
        <v>96</v>
      </c>
      <c r="C192" s="5">
        <v>2009</v>
      </c>
      <c r="D192" s="4">
        <v>509466</v>
      </c>
    </row>
    <row r="193" spans="2:4" x14ac:dyDescent="0.25">
      <c r="B193" t="s">
        <v>94</v>
      </c>
      <c r="C193" s="5">
        <v>2000</v>
      </c>
      <c r="D193" s="4">
        <v>533385</v>
      </c>
    </row>
    <row r="194" spans="2:4" x14ac:dyDescent="0.25">
      <c r="B194" t="s">
        <v>94</v>
      </c>
      <c r="C194" s="5">
        <v>2001</v>
      </c>
      <c r="D194" s="4">
        <v>504584</v>
      </c>
    </row>
    <row r="195" spans="2:4" x14ac:dyDescent="0.25">
      <c r="B195" t="s">
        <v>94</v>
      </c>
      <c r="C195" s="5">
        <v>2002</v>
      </c>
      <c r="D195" s="4">
        <v>575930</v>
      </c>
    </row>
    <row r="196" spans="2:4" x14ac:dyDescent="0.25">
      <c r="B196" t="s">
        <v>94</v>
      </c>
      <c r="C196" s="5">
        <v>2003</v>
      </c>
      <c r="D196" s="4">
        <v>643760</v>
      </c>
    </row>
    <row r="197" spans="2:4" x14ac:dyDescent="0.25">
      <c r="B197" t="s">
        <v>94</v>
      </c>
      <c r="C197" s="5">
        <v>2004</v>
      </c>
      <c r="D197" s="4">
        <v>721976</v>
      </c>
    </row>
    <row r="198" spans="2:4" x14ac:dyDescent="0.25">
      <c r="B198" t="s">
        <v>94</v>
      </c>
      <c r="C198" s="5">
        <v>2005</v>
      </c>
      <c r="D198" s="4">
        <v>844866</v>
      </c>
    </row>
    <row r="199" spans="2:4" x14ac:dyDescent="0.25">
      <c r="B199" t="s">
        <v>94</v>
      </c>
      <c r="C199" s="5">
        <v>2006</v>
      </c>
      <c r="D199" s="4">
        <v>951773</v>
      </c>
    </row>
    <row r="200" spans="2:4" x14ac:dyDescent="0.25">
      <c r="B200" t="s">
        <v>94</v>
      </c>
      <c r="C200" s="5">
        <v>2007</v>
      </c>
      <c r="D200" s="4">
        <v>1049239</v>
      </c>
    </row>
    <row r="201" spans="2:4" x14ac:dyDescent="0.25">
      <c r="B201" t="s">
        <v>94</v>
      </c>
      <c r="C201" s="5">
        <v>2008</v>
      </c>
      <c r="D201" s="4">
        <v>931405</v>
      </c>
    </row>
    <row r="202" spans="2:4" x14ac:dyDescent="0.25">
      <c r="B202" t="s">
        <v>94</v>
      </c>
      <c r="C202" s="5">
        <v>2009</v>
      </c>
      <c r="D202" s="4">
        <v>834060</v>
      </c>
    </row>
    <row r="203" spans="2:4" x14ac:dyDescent="0.25">
      <c r="B203" t="s">
        <v>89</v>
      </c>
      <c r="C203" s="5">
        <v>2000</v>
      </c>
      <c r="D203" s="4">
        <v>4731199</v>
      </c>
    </row>
    <row r="204" spans="2:4" x14ac:dyDescent="0.25">
      <c r="B204" t="s">
        <v>89</v>
      </c>
      <c r="C204" s="5">
        <v>2001</v>
      </c>
      <c r="D204" s="4">
        <v>4159859</v>
      </c>
    </row>
    <row r="205" spans="2:4" x14ac:dyDescent="0.25">
      <c r="B205" t="s">
        <v>89</v>
      </c>
      <c r="C205" s="5">
        <v>2002</v>
      </c>
      <c r="D205" s="4">
        <v>3980819</v>
      </c>
    </row>
    <row r="206" spans="2:4" x14ac:dyDescent="0.25">
      <c r="B206" t="s">
        <v>89</v>
      </c>
      <c r="C206" s="5">
        <v>2003</v>
      </c>
      <c r="D206" s="4">
        <v>4302940</v>
      </c>
    </row>
    <row r="207" spans="2:4" x14ac:dyDescent="0.25">
      <c r="B207" t="s">
        <v>89</v>
      </c>
      <c r="C207" s="5">
        <v>2004</v>
      </c>
      <c r="D207" s="4">
        <v>4655823</v>
      </c>
    </row>
    <row r="208" spans="2:4" x14ac:dyDescent="0.25">
      <c r="B208" t="s">
        <v>89</v>
      </c>
      <c r="C208" s="5">
        <v>2005</v>
      </c>
      <c r="D208" s="4">
        <v>4571867</v>
      </c>
    </row>
    <row r="209" spans="2:4" x14ac:dyDescent="0.25">
      <c r="B209" t="s">
        <v>89</v>
      </c>
      <c r="C209" s="5">
        <v>2006</v>
      </c>
      <c r="D209" s="4">
        <v>4356750</v>
      </c>
    </row>
    <row r="210" spans="2:4" x14ac:dyDescent="0.25">
      <c r="B210" t="s">
        <v>89</v>
      </c>
      <c r="C210" s="5">
        <v>2007</v>
      </c>
      <c r="D210" s="4">
        <v>4356347</v>
      </c>
    </row>
    <row r="211" spans="2:4" x14ac:dyDescent="0.25">
      <c r="B211" t="s">
        <v>89</v>
      </c>
      <c r="C211" s="5">
        <v>2008</v>
      </c>
      <c r="D211" s="4">
        <v>4849185</v>
      </c>
    </row>
    <row r="212" spans="2:4" x14ac:dyDescent="0.25">
      <c r="B212" t="s">
        <v>89</v>
      </c>
      <c r="C212" s="5">
        <v>2009</v>
      </c>
      <c r="D212" s="4">
        <v>5035141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B2:L20"/>
  <sheetViews>
    <sheetView workbookViewId="0">
      <selection activeCell="I8" sqref="I8"/>
    </sheetView>
  </sheetViews>
  <sheetFormatPr defaultRowHeight="15" x14ac:dyDescent="0.25"/>
  <cols>
    <col min="1" max="1" width="2.5703125" customWidth="1"/>
    <col min="2" max="2" width="28.5703125" bestFit="1" customWidth="1"/>
    <col min="3" max="3" width="47.140625" bestFit="1" customWidth="1"/>
    <col min="4" max="4" width="11.5703125" bestFit="1" customWidth="1"/>
    <col min="5" max="5" width="10" bestFit="1" customWidth="1"/>
    <col min="6" max="6" width="9" bestFit="1" customWidth="1"/>
    <col min="7" max="7" width="3.140625" customWidth="1"/>
    <col min="8" max="8" width="25" bestFit="1" customWidth="1"/>
    <col min="9" max="9" width="9" bestFit="1" customWidth="1"/>
    <col min="12" max="12" width="9.42578125" customWidth="1"/>
  </cols>
  <sheetData>
    <row r="2" spans="2:12" x14ac:dyDescent="0.25">
      <c r="B2" s="2" t="s">
        <v>128</v>
      </c>
      <c r="C2" s="2" t="s">
        <v>129</v>
      </c>
      <c r="D2" s="2" t="s">
        <v>100</v>
      </c>
      <c r="E2" s="2" t="s">
        <v>130</v>
      </c>
      <c r="F2" s="2" t="s">
        <v>131</v>
      </c>
    </row>
    <row r="3" spans="2:12" x14ac:dyDescent="0.25">
      <c r="B3" t="s">
        <v>115</v>
      </c>
      <c r="C3" t="s">
        <v>151</v>
      </c>
      <c r="D3" t="s">
        <v>96</v>
      </c>
      <c r="E3" s="14">
        <v>1.289699074074074E-3</v>
      </c>
      <c r="F3" t="s">
        <v>123</v>
      </c>
      <c r="H3" t="s">
        <v>126</v>
      </c>
      <c r="I3" s="15" t="s">
        <v>1</v>
      </c>
      <c r="L3" s="20"/>
    </row>
    <row r="4" spans="2:12" x14ac:dyDescent="0.25">
      <c r="B4" t="s">
        <v>115</v>
      </c>
      <c r="C4" t="s">
        <v>155</v>
      </c>
      <c r="D4" t="s">
        <v>96</v>
      </c>
      <c r="E4" s="14">
        <v>1.2971064814814815E-3</v>
      </c>
      <c r="F4" t="s">
        <v>124</v>
      </c>
      <c r="H4" t="s">
        <v>127</v>
      </c>
      <c r="I4" s="15" t="s">
        <v>124</v>
      </c>
      <c r="L4" s="20"/>
    </row>
    <row r="5" spans="2:12" x14ac:dyDescent="0.25">
      <c r="B5" t="s">
        <v>115</v>
      </c>
      <c r="C5" t="s">
        <v>141</v>
      </c>
      <c r="D5" t="s">
        <v>121</v>
      </c>
      <c r="E5" s="14">
        <v>1.3009259259259259E-3</v>
      </c>
      <c r="F5" t="s">
        <v>125</v>
      </c>
      <c r="H5" t="s">
        <v>46</v>
      </c>
      <c r="I5">
        <f>COUNTIFS(C3:C20,"*"&amp;I3&amp;"*",F3:F20,I4)</f>
        <v>3</v>
      </c>
      <c r="L5" s="20"/>
    </row>
    <row r="6" spans="2:12" x14ac:dyDescent="0.25">
      <c r="B6" t="s">
        <v>116</v>
      </c>
      <c r="C6" t="s">
        <v>142</v>
      </c>
      <c r="D6" t="s">
        <v>95</v>
      </c>
      <c r="E6" s="14">
        <v>1.2646990740740741E-3</v>
      </c>
      <c r="F6" t="s">
        <v>123</v>
      </c>
      <c r="H6" t="s">
        <v>106</v>
      </c>
      <c r="I6">
        <f>SUMPRODUCT((NOT(ISERR(FIND(I3,C3:C20))))*(F3:F20=I4))</f>
        <v>3</v>
      </c>
      <c r="L6" s="20"/>
    </row>
    <row r="7" spans="2:12" ht="15.75" customHeight="1" x14ac:dyDescent="0.25">
      <c r="B7" t="s">
        <v>116</v>
      </c>
      <c r="C7" t="s">
        <v>143</v>
      </c>
      <c r="D7" t="s">
        <v>88</v>
      </c>
      <c r="E7" s="14">
        <v>1.276388888888889E-3</v>
      </c>
      <c r="F7" t="s">
        <v>124</v>
      </c>
      <c r="L7" s="20"/>
    </row>
    <row r="8" spans="2:12" ht="15.75" customHeight="1" x14ac:dyDescent="0.25">
      <c r="B8" t="s">
        <v>116</v>
      </c>
      <c r="C8" t="s">
        <v>144</v>
      </c>
      <c r="D8" t="s">
        <v>88</v>
      </c>
      <c r="E8" s="14">
        <v>1.2766203703703705E-3</v>
      </c>
      <c r="F8" t="s">
        <v>125</v>
      </c>
      <c r="H8" t="str">
        <f>MID($C$8,ROW()+14,1)</f>
        <v>T</v>
      </c>
      <c r="I8">
        <f>CODE(H8)</f>
        <v>84</v>
      </c>
      <c r="L8" s="21"/>
    </row>
    <row r="9" spans="2:12" x14ac:dyDescent="0.25">
      <c r="B9" t="s">
        <v>117</v>
      </c>
      <c r="C9" t="s">
        <v>143</v>
      </c>
      <c r="D9" t="s">
        <v>88</v>
      </c>
      <c r="E9" s="14">
        <v>2.1946759259259259E-3</v>
      </c>
      <c r="F9" t="s">
        <v>123</v>
      </c>
      <c r="H9" t="str">
        <f>MID($C$8,ROW()+14,1)</f>
        <v>h</v>
      </c>
      <c r="I9">
        <f>CODE(H9)</f>
        <v>104</v>
      </c>
      <c r="L9" s="20"/>
    </row>
    <row r="10" spans="2:12" x14ac:dyDescent="0.25">
      <c r="B10" t="s">
        <v>117</v>
      </c>
      <c r="C10" t="s">
        <v>145</v>
      </c>
      <c r="D10" t="s">
        <v>96</v>
      </c>
      <c r="E10" s="14">
        <v>2.2077546296296294E-3</v>
      </c>
      <c r="F10" t="s">
        <v>124</v>
      </c>
      <c r="H10" t="str">
        <f>MID($C$8,ROW()+14,1)</f>
        <v>ö</v>
      </c>
      <c r="I10">
        <f>CODE(H10)</f>
        <v>63</v>
      </c>
      <c r="L10" s="20"/>
    </row>
    <row r="11" spans="2:12" x14ac:dyDescent="0.25">
      <c r="B11" t="s">
        <v>117</v>
      </c>
      <c r="C11" t="s">
        <v>146</v>
      </c>
      <c r="D11" t="s">
        <v>96</v>
      </c>
      <c r="E11" s="14">
        <v>2.2105324074074072E-3</v>
      </c>
      <c r="F11" t="s">
        <v>125</v>
      </c>
      <c r="H11" t="str">
        <f t="shared" ref="H11:H12" si="0">MID($C$8,ROW()+14,1)</f>
        <v>n</v>
      </c>
      <c r="I11">
        <f t="shared" ref="I10:I12" si="1">CODE(H11)</f>
        <v>110</v>
      </c>
      <c r="L11" s="20"/>
    </row>
    <row r="12" spans="2:12" x14ac:dyDescent="0.25">
      <c r="B12" t="s">
        <v>118</v>
      </c>
      <c r="C12" t="s">
        <v>147</v>
      </c>
      <c r="D12" t="s">
        <v>96</v>
      </c>
      <c r="E12" s="14">
        <v>1.1189814814814814E-3</v>
      </c>
      <c r="F12" t="s">
        <v>123</v>
      </c>
      <c r="H12" t="str">
        <f t="shared" si="0"/>
        <v>i</v>
      </c>
      <c r="I12">
        <f t="shared" si="1"/>
        <v>105</v>
      </c>
      <c r="L12" s="20"/>
    </row>
    <row r="13" spans="2:12" x14ac:dyDescent="0.25">
      <c r="B13" t="s">
        <v>118</v>
      </c>
      <c r="C13" t="s">
        <v>152</v>
      </c>
      <c r="D13" t="s">
        <v>121</v>
      </c>
      <c r="E13" s="14">
        <v>1.1226851851851851E-3</v>
      </c>
      <c r="F13" t="s">
        <v>124</v>
      </c>
      <c r="L13" s="20"/>
    </row>
    <row r="14" spans="2:12" x14ac:dyDescent="0.25">
      <c r="B14" t="s">
        <v>118</v>
      </c>
      <c r="C14" t="s">
        <v>148</v>
      </c>
      <c r="D14" t="s">
        <v>122</v>
      </c>
      <c r="E14" s="14">
        <v>1.1305555555555557E-3</v>
      </c>
      <c r="F14" t="s">
        <v>125</v>
      </c>
      <c r="L14" s="20"/>
    </row>
    <row r="15" spans="2:12" x14ac:dyDescent="0.25">
      <c r="B15" t="s">
        <v>119</v>
      </c>
      <c r="C15" t="s">
        <v>153</v>
      </c>
      <c r="D15" t="s">
        <v>122</v>
      </c>
      <c r="E15" s="14">
        <v>1.0560185185185184E-3</v>
      </c>
      <c r="F15" t="s">
        <v>123</v>
      </c>
      <c r="L15" s="20"/>
    </row>
    <row r="16" spans="2:12" x14ac:dyDescent="0.25">
      <c r="B16" t="s">
        <v>119</v>
      </c>
      <c r="C16" t="s">
        <v>154</v>
      </c>
      <c r="D16" t="s">
        <v>84</v>
      </c>
      <c r="E16" s="14">
        <v>1.0562499999999999E-3</v>
      </c>
      <c r="F16" t="s">
        <v>124</v>
      </c>
      <c r="L16" s="20"/>
    </row>
    <row r="17" spans="2:12" x14ac:dyDescent="0.25">
      <c r="B17" t="s">
        <v>119</v>
      </c>
      <c r="C17" t="s">
        <v>149</v>
      </c>
      <c r="D17" t="s">
        <v>84</v>
      </c>
      <c r="E17" s="14">
        <v>1.0728009259259258E-3</v>
      </c>
      <c r="F17" t="s">
        <v>125</v>
      </c>
      <c r="L17" s="20"/>
    </row>
    <row r="18" spans="2:12" x14ac:dyDescent="0.25">
      <c r="B18" t="s">
        <v>120</v>
      </c>
      <c r="C18" t="s">
        <v>147</v>
      </c>
      <c r="D18" t="s">
        <v>96</v>
      </c>
      <c r="E18" s="14">
        <v>1.0405092592592593E-3</v>
      </c>
      <c r="F18" t="s">
        <v>123</v>
      </c>
      <c r="L18" s="22"/>
    </row>
    <row r="19" spans="2:12" x14ac:dyDescent="0.25">
      <c r="B19" t="s">
        <v>120</v>
      </c>
      <c r="C19" t="s">
        <v>152</v>
      </c>
      <c r="D19" t="s">
        <v>121</v>
      </c>
      <c r="E19" s="14">
        <v>1.0503472222222223E-3</v>
      </c>
      <c r="F19" t="s">
        <v>124</v>
      </c>
      <c r="L19" s="22"/>
    </row>
    <row r="20" spans="2:12" x14ac:dyDescent="0.25">
      <c r="B20" t="s">
        <v>120</v>
      </c>
      <c r="C20" t="s">
        <v>150</v>
      </c>
      <c r="D20" t="s">
        <v>121</v>
      </c>
      <c r="E20" s="14">
        <v>1.0688657407407407E-3</v>
      </c>
      <c r="F20" t="s">
        <v>125</v>
      </c>
      <c r="L20" s="2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B2:I20"/>
  <sheetViews>
    <sheetView workbookViewId="0">
      <selection activeCell="I5" sqref="I5"/>
    </sheetView>
  </sheetViews>
  <sheetFormatPr defaultRowHeight="15" x14ac:dyDescent="0.25"/>
  <cols>
    <col min="1" max="1" width="3.28515625" customWidth="1"/>
    <col min="2" max="2" width="28.5703125" bestFit="1" customWidth="1"/>
    <col min="3" max="3" width="23.7109375" bestFit="1" customWidth="1"/>
    <col min="4" max="4" width="11.5703125" bestFit="1" customWidth="1"/>
    <col min="5" max="5" width="10" bestFit="1" customWidth="1"/>
    <col min="6" max="6" width="9" bestFit="1" customWidth="1"/>
    <col min="7" max="7" width="3.42578125" customWidth="1"/>
    <col min="8" max="8" width="23.140625" bestFit="1" customWidth="1"/>
    <col min="9" max="9" width="11.5703125" bestFit="1" customWidth="1"/>
  </cols>
  <sheetData>
    <row r="2" spans="2:9" x14ac:dyDescent="0.25">
      <c r="B2" s="2" t="s">
        <v>128</v>
      </c>
      <c r="C2" s="2" t="s">
        <v>129</v>
      </c>
      <c r="D2" s="2" t="s">
        <v>100</v>
      </c>
      <c r="E2" s="2" t="s">
        <v>130</v>
      </c>
      <c r="F2" s="2" t="s">
        <v>131</v>
      </c>
    </row>
    <row r="3" spans="2:9" x14ac:dyDescent="0.25">
      <c r="B3" t="s">
        <v>115</v>
      </c>
      <c r="C3" t="s">
        <v>160</v>
      </c>
      <c r="D3" t="s">
        <v>96</v>
      </c>
      <c r="E3" s="14">
        <v>1.289699074074074E-3</v>
      </c>
      <c r="F3" t="s">
        <v>123</v>
      </c>
      <c r="H3" t="s">
        <v>100</v>
      </c>
      <c r="I3" s="15" t="s">
        <v>96</v>
      </c>
    </row>
    <row r="4" spans="2:9" x14ac:dyDescent="0.25">
      <c r="B4" t="s">
        <v>115</v>
      </c>
      <c r="C4" t="s">
        <v>161</v>
      </c>
      <c r="D4" t="s">
        <v>96</v>
      </c>
      <c r="E4" s="14">
        <v>1.2971064814814815E-3</v>
      </c>
      <c r="F4" t="s">
        <v>124</v>
      </c>
      <c r="I4" s="10"/>
    </row>
    <row r="5" spans="2:9" x14ac:dyDescent="0.25">
      <c r="B5" t="s">
        <v>115</v>
      </c>
      <c r="C5" t="s">
        <v>162</v>
      </c>
      <c r="D5" t="s">
        <v>121</v>
      </c>
      <c r="E5" s="14">
        <v>1.3009259259259259E-3</v>
      </c>
      <c r="F5" t="s">
        <v>125</v>
      </c>
      <c r="H5" t="s">
        <v>156</v>
      </c>
      <c r="I5" s="9">
        <f>AVERAGEIF(D3:D20,I3,E3:E20)</f>
        <v>1.5274305555555555E-3</v>
      </c>
    </row>
    <row r="6" spans="2:9" x14ac:dyDescent="0.25">
      <c r="B6" t="s">
        <v>116</v>
      </c>
      <c r="C6" t="s">
        <v>135</v>
      </c>
      <c r="D6" t="s">
        <v>95</v>
      </c>
      <c r="E6" s="14">
        <v>1.2646990740740741E-3</v>
      </c>
      <c r="F6" t="s">
        <v>123</v>
      </c>
      <c r="H6" t="s">
        <v>157</v>
      </c>
      <c r="I6" s="9">
        <f>SUMIF(D3:D20,I3,E3:E20)/COUNTIF(D3:D20,I3)</f>
        <v>1.5274305555555555E-3</v>
      </c>
    </row>
    <row r="7" spans="2:9" x14ac:dyDescent="0.25">
      <c r="B7" t="s">
        <v>116</v>
      </c>
      <c r="C7" t="s">
        <v>132</v>
      </c>
      <c r="D7" t="s">
        <v>88</v>
      </c>
      <c r="E7" s="14">
        <v>1.276388888888889E-3</v>
      </c>
      <c r="F7" t="s">
        <v>124</v>
      </c>
    </row>
    <row r="8" spans="2:9" x14ac:dyDescent="0.25">
      <c r="B8" t="s">
        <v>116</v>
      </c>
      <c r="C8" t="s">
        <v>136</v>
      </c>
      <c r="D8" t="s">
        <v>88</v>
      </c>
      <c r="E8" s="14">
        <v>1.2766203703703705E-3</v>
      </c>
      <c r="F8" t="s">
        <v>125</v>
      </c>
    </row>
    <row r="9" spans="2:9" x14ac:dyDescent="0.25">
      <c r="B9" t="s">
        <v>117</v>
      </c>
      <c r="C9" t="s">
        <v>132</v>
      </c>
      <c r="D9" t="s">
        <v>88</v>
      </c>
      <c r="E9" s="14">
        <v>2.1946759259259259E-3</v>
      </c>
      <c r="F9" t="s">
        <v>123</v>
      </c>
    </row>
    <row r="10" spans="2:9" x14ac:dyDescent="0.25">
      <c r="B10" t="s">
        <v>117</v>
      </c>
      <c r="C10" t="s">
        <v>133</v>
      </c>
      <c r="D10" t="s">
        <v>96</v>
      </c>
      <c r="E10" s="14">
        <v>2.2077546296296294E-3</v>
      </c>
      <c r="F10" t="s">
        <v>124</v>
      </c>
    </row>
    <row r="11" spans="2:9" x14ac:dyDescent="0.25">
      <c r="B11" t="s">
        <v>117</v>
      </c>
      <c r="C11" t="s">
        <v>134</v>
      </c>
      <c r="D11" t="s">
        <v>96</v>
      </c>
      <c r="E11" s="14">
        <v>2.2105324074074072E-3</v>
      </c>
      <c r="F11" t="s">
        <v>125</v>
      </c>
    </row>
    <row r="12" spans="2:9" x14ac:dyDescent="0.25">
      <c r="B12" t="s">
        <v>118</v>
      </c>
      <c r="C12" t="s">
        <v>137</v>
      </c>
      <c r="D12" t="s">
        <v>96</v>
      </c>
      <c r="E12" s="14">
        <v>1.1189814814814814E-3</v>
      </c>
      <c r="F12" t="s">
        <v>123</v>
      </c>
    </row>
    <row r="13" spans="2:9" x14ac:dyDescent="0.25">
      <c r="B13" t="s">
        <v>118</v>
      </c>
      <c r="C13" t="s">
        <v>163</v>
      </c>
      <c r="D13" t="s">
        <v>121</v>
      </c>
      <c r="E13" s="14">
        <v>1.1226851851851851E-3</v>
      </c>
      <c r="F13" t="s">
        <v>124</v>
      </c>
    </row>
    <row r="14" spans="2:9" x14ac:dyDescent="0.25">
      <c r="B14" t="s">
        <v>118</v>
      </c>
      <c r="C14" t="s">
        <v>138</v>
      </c>
      <c r="D14" t="s">
        <v>122</v>
      </c>
      <c r="E14" s="14">
        <v>1.1305555555555557E-3</v>
      </c>
      <c r="F14" t="s">
        <v>125</v>
      </c>
    </row>
    <row r="15" spans="2:9" x14ac:dyDescent="0.25">
      <c r="B15" t="s">
        <v>119</v>
      </c>
      <c r="C15" t="s">
        <v>164</v>
      </c>
      <c r="D15" t="s">
        <v>122</v>
      </c>
      <c r="E15" s="14">
        <v>1.0560185185185184E-3</v>
      </c>
      <c r="F15" t="s">
        <v>123</v>
      </c>
    </row>
    <row r="16" spans="2:9" x14ac:dyDescent="0.25">
      <c r="B16" t="s">
        <v>119</v>
      </c>
      <c r="C16" t="s">
        <v>165</v>
      </c>
      <c r="D16" t="s">
        <v>84</v>
      </c>
      <c r="E16" s="14">
        <v>1.0562499999999999E-3</v>
      </c>
      <c r="F16" t="s">
        <v>124</v>
      </c>
    </row>
    <row r="17" spans="2:6" x14ac:dyDescent="0.25">
      <c r="B17" t="s">
        <v>119</v>
      </c>
      <c r="C17" t="s">
        <v>140</v>
      </c>
      <c r="D17" t="s">
        <v>84</v>
      </c>
      <c r="E17" s="14">
        <v>1.0728009259259258E-3</v>
      </c>
      <c r="F17" t="s">
        <v>125</v>
      </c>
    </row>
    <row r="18" spans="2:6" x14ac:dyDescent="0.25">
      <c r="B18" t="s">
        <v>120</v>
      </c>
      <c r="C18" t="s">
        <v>137</v>
      </c>
      <c r="D18" t="s">
        <v>96</v>
      </c>
      <c r="E18" s="14">
        <v>1.0405092592592593E-3</v>
      </c>
      <c r="F18" t="s">
        <v>123</v>
      </c>
    </row>
    <row r="19" spans="2:6" x14ac:dyDescent="0.25">
      <c r="B19" t="s">
        <v>120</v>
      </c>
      <c r="C19" t="s">
        <v>163</v>
      </c>
      <c r="D19" t="s">
        <v>121</v>
      </c>
      <c r="E19" s="14">
        <v>1.0503472222222223E-3</v>
      </c>
      <c r="F19" t="s">
        <v>124</v>
      </c>
    </row>
    <row r="20" spans="2:6" x14ac:dyDescent="0.25">
      <c r="B20" t="s">
        <v>120</v>
      </c>
      <c r="C20" t="s">
        <v>139</v>
      </c>
      <c r="D20" t="s">
        <v>121</v>
      </c>
      <c r="E20" s="14">
        <v>1.0688657407407407E-3</v>
      </c>
      <c r="F20" t="s">
        <v>125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I20"/>
  <sheetViews>
    <sheetView tabSelected="1" workbookViewId="0">
      <selection activeCell="H22" sqref="H22"/>
    </sheetView>
  </sheetViews>
  <sheetFormatPr defaultRowHeight="15" x14ac:dyDescent="0.25"/>
  <cols>
    <col min="1" max="1" width="2.7109375" customWidth="1"/>
    <col min="2" max="2" width="28.5703125" bestFit="1" customWidth="1"/>
    <col min="3" max="3" width="23.7109375" bestFit="1" customWidth="1"/>
    <col min="4" max="4" width="11.5703125" bestFit="1" customWidth="1"/>
    <col min="5" max="5" width="10" bestFit="1" customWidth="1"/>
    <col min="6" max="6" width="9" bestFit="1" customWidth="1"/>
    <col min="7" max="7" width="3.42578125" customWidth="1"/>
    <col min="8" max="8" width="23.140625" bestFit="1" customWidth="1"/>
    <col min="9" max="9" width="11.5703125" bestFit="1" customWidth="1"/>
  </cols>
  <sheetData>
    <row r="2" spans="2:9" x14ac:dyDescent="0.25">
      <c r="B2" s="2" t="s">
        <v>128</v>
      </c>
      <c r="C2" s="2" t="s">
        <v>129</v>
      </c>
      <c r="D2" s="2" t="s">
        <v>100</v>
      </c>
      <c r="E2" s="2" t="s">
        <v>130</v>
      </c>
      <c r="F2" s="2" t="s">
        <v>131</v>
      </c>
    </row>
    <row r="3" spans="2:9" x14ac:dyDescent="0.25">
      <c r="B3" t="s">
        <v>115</v>
      </c>
      <c r="C3" t="s">
        <v>160</v>
      </c>
      <c r="D3" t="s">
        <v>96</v>
      </c>
      <c r="E3" s="14">
        <v>1.289699074074074E-3</v>
      </c>
      <c r="F3" t="s">
        <v>123</v>
      </c>
      <c r="H3" t="s">
        <v>100</v>
      </c>
      <c r="I3" s="15" t="s">
        <v>96</v>
      </c>
    </row>
    <row r="4" spans="2:9" x14ac:dyDescent="0.25">
      <c r="B4" t="s">
        <v>115</v>
      </c>
      <c r="C4" t="s">
        <v>161</v>
      </c>
      <c r="D4" t="s">
        <v>96</v>
      </c>
      <c r="E4" s="14">
        <v>1.2971064814814815E-3</v>
      </c>
      <c r="F4" t="s">
        <v>124</v>
      </c>
      <c r="H4" t="s">
        <v>158</v>
      </c>
      <c r="I4" s="15" t="s">
        <v>159</v>
      </c>
    </row>
    <row r="5" spans="2:9" x14ac:dyDescent="0.25">
      <c r="B5" t="s">
        <v>115</v>
      </c>
      <c r="C5" t="s">
        <v>162</v>
      </c>
      <c r="D5" t="s">
        <v>121</v>
      </c>
      <c r="E5" s="14">
        <v>1.3009259259259259E-3</v>
      </c>
      <c r="F5" t="s">
        <v>125</v>
      </c>
      <c r="H5" t="s">
        <v>131</v>
      </c>
      <c r="I5" s="15" t="s">
        <v>123</v>
      </c>
    </row>
    <row r="6" spans="2:9" x14ac:dyDescent="0.25">
      <c r="B6" t="s">
        <v>116</v>
      </c>
      <c r="C6" t="s">
        <v>135</v>
      </c>
      <c r="D6" t="s">
        <v>95</v>
      </c>
      <c r="E6" s="14">
        <v>1.2646990740740741E-3</v>
      </c>
      <c r="F6" t="s">
        <v>123</v>
      </c>
      <c r="H6" t="s">
        <v>156</v>
      </c>
      <c r="I6" s="9">
        <f>AVERAGEIFS(E3:E20,D3:D20,I3,B3:B20,"*"&amp;I4,F3:F20,I5)</f>
        <v>1.0797453703703702E-3</v>
      </c>
    </row>
    <row r="7" spans="2:9" x14ac:dyDescent="0.25">
      <c r="B7" t="s">
        <v>116</v>
      </c>
      <c r="C7" t="s">
        <v>132</v>
      </c>
      <c r="D7" t="s">
        <v>88</v>
      </c>
      <c r="E7" s="14">
        <v>1.276388888888889E-3</v>
      </c>
      <c r="F7" t="s">
        <v>124</v>
      </c>
      <c r="H7" t="s">
        <v>157</v>
      </c>
      <c r="I7" s="9">
        <f>SUMIFS(E3:E20,D3:D20,I3,B3:B20,"*"&amp;I4,F3:F20,I5)/COUNTIFS(D3:D20,I3,B3:B20,"*"&amp;I4,F3:F20,I5)</f>
        <v>1.0797453703703702E-3</v>
      </c>
    </row>
    <row r="8" spans="2:9" x14ac:dyDescent="0.25">
      <c r="B8" t="s">
        <v>116</v>
      </c>
      <c r="C8" t="s">
        <v>136</v>
      </c>
      <c r="D8" t="s">
        <v>88</v>
      </c>
      <c r="E8" s="14">
        <v>1.2766203703703705E-3</v>
      </c>
      <c r="F8" t="s">
        <v>125</v>
      </c>
    </row>
    <row r="9" spans="2:9" x14ac:dyDescent="0.25">
      <c r="B9" t="s">
        <v>117</v>
      </c>
      <c r="C9" t="s">
        <v>132</v>
      </c>
      <c r="D9" t="s">
        <v>88</v>
      </c>
      <c r="E9" s="14">
        <v>2.1946759259259259E-3</v>
      </c>
      <c r="F9" t="s">
        <v>123</v>
      </c>
    </row>
    <row r="10" spans="2:9" x14ac:dyDescent="0.25">
      <c r="B10" t="s">
        <v>117</v>
      </c>
      <c r="C10" t="s">
        <v>133</v>
      </c>
      <c r="D10" t="s">
        <v>96</v>
      </c>
      <c r="E10" s="14">
        <v>2.2077546296296294E-3</v>
      </c>
      <c r="F10" t="s">
        <v>124</v>
      </c>
    </row>
    <row r="11" spans="2:9" x14ac:dyDescent="0.25">
      <c r="B11" t="s">
        <v>117</v>
      </c>
      <c r="C11" t="s">
        <v>134</v>
      </c>
      <c r="D11" t="s">
        <v>96</v>
      </c>
      <c r="E11" s="14">
        <v>2.2105324074074072E-3</v>
      </c>
      <c r="F11" t="s">
        <v>125</v>
      </c>
    </row>
    <row r="12" spans="2:9" x14ac:dyDescent="0.25">
      <c r="B12" t="s">
        <v>118</v>
      </c>
      <c r="C12" t="s">
        <v>137</v>
      </c>
      <c r="D12" t="s">
        <v>96</v>
      </c>
      <c r="E12" s="14">
        <v>1.1189814814814814E-3</v>
      </c>
      <c r="F12" t="s">
        <v>123</v>
      </c>
    </row>
    <row r="13" spans="2:9" x14ac:dyDescent="0.25">
      <c r="B13" t="s">
        <v>118</v>
      </c>
      <c r="C13" t="s">
        <v>163</v>
      </c>
      <c r="D13" t="s">
        <v>121</v>
      </c>
      <c r="E13" s="14">
        <v>1.1226851851851851E-3</v>
      </c>
      <c r="F13" t="s">
        <v>124</v>
      </c>
    </row>
    <row r="14" spans="2:9" x14ac:dyDescent="0.25">
      <c r="B14" t="s">
        <v>118</v>
      </c>
      <c r="C14" t="s">
        <v>138</v>
      </c>
      <c r="D14" t="s">
        <v>122</v>
      </c>
      <c r="E14" s="14">
        <v>1.1305555555555557E-3</v>
      </c>
      <c r="F14" t="s">
        <v>125</v>
      </c>
    </row>
    <row r="15" spans="2:9" x14ac:dyDescent="0.25">
      <c r="B15" t="s">
        <v>119</v>
      </c>
      <c r="C15" t="s">
        <v>164</v>
      </c>
      <c r="D15" t="s">
        <v>122</v>
      </c>
      <c r="E15" s="14">
        <v>1.0560185185185184E-3</v>
      </c>
      <c r="F15" t="s">
        <v>123</v>
      </c>
    </row>
    <row r="16" spans="2:9" x14ac:dyDescent="0.25">
      <c r="B16" t="s">
        <v>119</v>
      </c>
      <c r="C16" t="s">
        <v>165</v>
      </c>
      <c r="D16" t="s">
        <v>84</v>
      </c>
      <c r="E16" s="14">
        <v>1.0562499999999999E-3</v>
      </c>
      <c r="F16" t="s">
        <v>124</v>
      </c>
    </row>
    <row r="17" spans="2:6" x14ac:dyDescent="0.25">
      <c r="B17" t="s">
        <v>119</v>
      </c>
      <c r="C17" t="s">
        <v>140</v>
      </c>
      <c r="D17" t="s">
        <v>84</v>
      </c>
      <c r="E17" s="14">
        <v>1.0728009259259258E-3</v>
      </c>
      <c r="F17" t="s">
        <v>125</v>
      </c>
    </row>
    <row r="18" spans="2:6" x14ac:dyDescent="0.25">
      <c r="B18" t="s">
        <v>120</v>
      </c>
      <c r="C18" t="s">
        <v>137</v>
      </c>
      <c r="D18" t="s">
        <v>96</v>
      </c>
      <c r="E18" s="14">
        <v>1.0405092592592593E-3</v>
      </c>
      <c r="F18" t="s">
        <v>123</v>
      </c>
    </row>
    <row r="19" spans="2:6" x14ac:dyDescent="0.25">
      <c r="B19" t="s">
        <v>120</v>
      </c>
      <c r="C19" t="s">
        <v>163</v>
      </c>
      <c r="D19" t="s">
        <v>121</v>
      </c>
      <c r="E19" s="14">
        <v>1.0503472222222223E-3</v>
      </c>
      <c r="F19" t="s">
        <v>124</v>
      </c>
    </row>
    <row r="20" spans="2:6" x14ac:dyDescent="0.25">
      <c r="B20" t="s">
        <v>120</v>
      </c>
      <c r="C20" t="s">
        <v>139</v>
      </c>
      <c r="D20" t="s">
        <v>121</v>
      </c>
      <c r="E20" s="14">
        <v>1.0688657407407407E-3</v>
      </c>
      <c r="F20" t="s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D2:H11"/>
  <sheetViews>
    <sheetView workbookViewId="0">
      <selection activeCell="H26" sqref="H26"/>
    </sheetView>
  </sheetViews>
  <sheetFormatPr defaultRowHeight="15" x14ac:dyDescent="0.25"/>
  <cols>
    <col min="4" max="4" width="17" bestFit="1" customWidth="1"/>
    <col min="5" max="5" width="12.28515625" bestFit="1" customWidth="1"/>
    <col min="7" max="7" width="11.85546875" bestFit="1" customWidth="1"/>
  </cols>
  <sheetData>
    <row r="2" spans="4:8" x14ac:dyDescent="0.25">
      <c r="D2" t="s">
        <v>32</v>
      </c>
      <c r="E2" s="12" t="s">
        <v>38</v>
      </c>
      <c r="G2" t="s">
        <v>39</v>
      </c>
      <c r="H2" t="str">
        <f>IF(E2="Легковой",IF(E3="2-х дверный","Купе","Седан"),IF(E3="Есть кузов","Пикап","Трейлер"))</f>
        <v>Пикап</v>
      </c>
    </row>
    <row r="3" spans="4:8" x14ac:dyDescent="0.25">
      <c r="D3" t="s">
        <v>33</v>
      </c>
      <c r="E3" s="12" t="s">
        <v>40</v>
      </c>
    </row>
    <row r="5" spans="4:8" x14ac:dyDescent="0.25">
      <c r="E5" t="s">
        <v>35</v>
      </c>
    </row>
    <row r="6" spans="4:8" x14ac:dyDescent="0.25">
      <c r="E6" t="s">
        <v>36</v>
      </c>
    </row>
    <row r="7" spans="4:8" x14ac:dyDescent="0.25">
      <c r="E7" t="s">
        <v>37</v>
      </c>
    </row>
    <row r="9" spans="4:8" x14ac:dyDescent="0.25">
      <c r="E9" t="s">
        <v>38</v>
      </c>
    </row>
    <row r="10" spans="4:8" x14ac:dyDescent="0.25">
      <c r="E10" t="s">
        <v>40</v>
      </c>
    </row>
    <row r="11" spans="4:8" x14ac:dyDescent="0.25">
      <c r="E11" t="s">
        <v>41</v>
      </c>
    </row>
  </sheetData>
  <dataValidations count="2">
    <dataValidation type="list" allowBlank="1" showInputMessage="1" showErrorMessage="1" sqref="E2" xr:uid="{00000000-0002-0000-0100-000000000000}">
      <formula1>"Легковой,Грузовик"</formula1>
    </dataValidation>
    <dataValidation type="list" allowBlank="1" showInputMessage="1" showErrorMessage="1" sqref="E3" xr:uid="{00000000-0002-0000-0100-000001000000}">
      <formula1>INDIRECT(E2)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D2:H11"/>
  <sheetViews>
    <sheetView workbookViewId="0">
      <selection activeCell="H2" sqref="H2"/>
    </sheetView>
  </sheetViews>
  <sheetFormatPr defaultRowHeight="15" x14ac:dyDescent="0.25"/>
  <cols>
    <col min="4" max="4" width="16.42578125" bestFit="1" customWidth="1"/>
    <col min="5" max="5" width="12.28515625" bestFit="1" customWidth="1"/>
    <col min="7" max="7" width="11.85546875" bestFit="1" customWidth="1"/>
  </cols>
  <sheetData>
    <row r="2" spans="4:8" x14ac:dyDescent="0.25">
      <c r="D2" t="s">
        <v>32</v>
      </c>
      <c r="E2" s="12" t="s">
        <v>35</v>
      </c>
      <c r="G2" t="s">
        <v>39</v>
      </c>
      <c r="H2" t="str">
        <f>IF(E2="Легковой",VLOOKUP(E3,E6:F7,2,FALSE),VLOOKUP(E3,E10:F11,2,FALSE))</f>
        <v>Седан</v>
      </c>
    </row>
    <row r="3" spans="4:8" x14ac:dyDescent="0.25">
      <c r="D3" t="s">
        <v>33</v>
      </c>
      <c r="E3" s="12" t="s">
        <v>37</v>
      </c>
    </row>
    <row r="5" spans="4:8" x14ac:dyDescent="0.25">
      <c r="E5" t="s">
        <v>35</v>
      </c>
    </row>
    <row r="6" spans="4:8" x14ac:dyDescent="0.25">
      <c r="E6" t="s">
        <v>36</v>
      </c>
      <c r="F6" t="s">
        <v>42</v>
      </c>
    </row>
    <row r="7" spans="4:8" x14ac:dyDescent="0.25">
      <c r="E7" t="s">
        <v>37</v>
      </c>
      <c r="F7" t="s">
        <v>43</v>
      </c>
    </row>
    <row r="9" spans="4:8" x14ac:dyDescent="0.25">
      <c r="E9" t="s">
        <v>38</v>
      </c>
    </row>
    <row r="10" spans="4:8" x14ac:dyDescent="0.25">
      <c r="E10" t="s">
        <v>40</v>
      </c>
      <c r="F10" t="s">
        <v>44</v>
      </c>
    </row>
    <row r="11" spans="4:8" x14ac:dyDescent="0.25">
      <c r="E11" t="s">
        <v>41</v>
      </c>
      <c r="F11" t="s">
        <v>34</v>
      </c>
    </row>
  </sheetData>
  <dataValidations count="2">
    <dataValidation type="list" allowBlank="1" showInputMessage="1" showErrorMessage="1" sqref="E3" xr:uid="{00000000-0002-0000-0200-000000000000}">
      <formula1>INDIRECT(E2)</formula1>
    </dataValidation>
    <dataValidation type="list" allowBlank="1" showInputMessage="1" showErrorMessage="1" sqref="E2" xr:uid="{00000000-0002-0000-0200-000001000000}">
      <formula1>"Легковой,Грузовик"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B2:D22"/>
  <sheetViews>
    <sheetView workbookViewId="0">
      <selection activeCell="D2" sqref="D2"/>
    </sheetView>
  </sheetViews>
  <sheetFormatPr defaultRowHeight="15" x14ac:dyDescent="0.25"/>
  <cols>
    <col min="2" max="2" width="14.28515625" bestFit="1" customWidth="1"/>
    <col min="3" max="3" width="11.5703125" bestFit="1" customWidth="1"/>
    <col min="4" max="4" width="8.7109375" customWidth="1"/>
  </cols>
  <sheetData>
    <row r="2" spans="2:4" x14ac:dyDescent="0.25">
      <c r="B2" t="s">
        <v>45</v>
      </c>
      <c r="C2" t="s">
        <v>46</v>
      </c>
      <c r="D2" t="s">
        <v>47</v>
      </c>
    </row>
    <row r="3" spans="2:4" x14ac:dyDescent="0.25">
      <c r="B3" t="s">
        <v>2</v>
      </c>
      <c r="C3" s="6">
        <v>76</v>
      </c>
      <c r="D3" s="13">
        <f>IF(AND(LEFT(B3,3)="202",MID(B3,5,3)="FIN"),10%,0%)</f>
        <v>0</v>
      </c>
    </row>
    <row r="4" spans="2:4" x14ac:dyDescent="0.25">
      <c r="B4" t="s">
        <v>3</v>
      </c>
      <c r="C4" s="6">
        <v>69</v>
      </c>
      <c r="D4" s="13">
        <f t="shared" ref="D4:D22" si="0">IF(AND(LEFT(B4,3)="202",MID(B4,5,3)="FIN"),10%,0%)</f>
        <v>0</v>
      </c>
    </row>
    <row r="5" spans="2:4" x14ac:dyDescent="0.25">
      <c r="B5" t="s">
        <v>4</v>
      </c>
      <c r="C5" s="6">
        <v>12</v>
      </c>
      <c r="D5" s="13">
        <f t="shared" si="0"/>
        <v>0.1</v>
      </c>
    </row>
    <row r="6" spans="2:4" x14ac:dyDescent="0.25">
      <c r="B6" t="s">
        <v>5</v>
      </c>
      <c r="C6" s="6">
        <v>79</v>
      </c>
      <c r="D6" s="13">
        <f t="shared" si="0"/>
        <v>0</v>
      </c>
    </row>
    <row r="7" spans="2:4" x14ac:dyDescent="0.25">
      <c r="B7" t="s">
        <v>6</v>
      </c>
      <c r="C7" s="6">
        <v>16</v>
      </c>
      <c r="D7" s="13">
        <f t="shared" si="0"/>
        <v>0</v>
      </c>
    </row>
    <row r="8" spans="2:4" x14ac:dyDescent="0.25">
      <c r="B8" t="s">
        <v>7</v>
      </c>
      <c r="C8" s="6">
        <v>87</v>
      </c>
      <c r="D8" s="13">
        <f t="shared" si="0"/>
        <v>0</v>
      </c>
    </row>
    <row r="9" spans="2:4" x14ac:dyDescent="0.25">
      <c r="B9" t="s">
        <v>8</v>
      </c>
      <c r="C9" s="6">
        <v>97</v>
      </c>
      <c r="D9" s="13">
        <f t="shared" si="0"/>
        <v>0</v>
      </c>
    </row>
    <row r="10" spans="2:4" x14ac:dyDescent="0.25">
      <c r="B10" t="s">
        <v>9</v>
      </c>
      <c r="C10" s="6">
        <v>25</v>
      </c>
      <c r="D10" s="13">
        <f t="shared" si="0"/>
        <v>0</v>
      </c>
    </row>
    <row r="11" spans="2:4" x14ac:dyDescent="0.25">
      <c r="B11" t="s">
        <v>10</v>
      </c>
      <c r="C11" s="6">
        <v>14</v>
      </c>
      <c r="D11" s="13">
        <f t="shared" si="0"/>
        <v>0</v>
      </c>
    </row>
    <row r="12" spans="2:4" x14ac:dyDescent="0.25">
      <c r="B12" t="s">
        <v>11</v>
      </c>
      <c r="C12" s="6">
        <v>67</v>
      </c>
      <c r="D12" s="13">
        <f t="shared" si="0"/>
        <v>0</v>
      </c>
    </row>
    <row r="13" spans="2:4" x14ac:dyDescent="0.25">
      <c r="B13" t="s">
        <v>21</v>
      </c>
      <c r="C13" s="6">
        <v>40</v>
      </c>
      <c r="D13" s="13">
        <f t="shared" si="0"/>
        <v>0.1</v>
      </c>
    </row>
    <row r="14" spans="2:4" x14ac:dyDescent="0.25">
      <c r="B14" t="s">
        <v>12</v>
      </c>
      <c r="C14" s="6">
        <v>61</v>
      </c>
      <c r="D14" s="13">
        <f t="shared" si="0"/>
        <v>0</v>
      </c>
    </row>
    <row r="15" spans="2:4" x14ac:dyDescent="0.25">
      <c r="B15" t="s">
        <v>13</v>
      </c>
      <c r="C15" s="6">
        <v>70</v>
      </c>
      <c r="D15" s="13">
        <f t="shared" si="0"/>
        <v>0</v>
      </c>
    </row>
    <row r="16" spans="2:4" x14ac:dyDescent="0.25">
      <c r="B16" t="s">
        <v>14</v>
      </c>
      <c r="C16" s="6">
        <v>16</v>
      </c>
      <c r="D16" s="13">
        <f t="shared" si="0"/>
        <v>0</v>
      </c>
    </row>
    <row r="17" spans="2:4" x14ac:dyDescent="0.25">
      <c r="B17" t="s">
        <v>15</v>
      </c>
      <c r="C17" s="6">
        <v>74</v>
      </c>
      <c r="D17" s="13">
        <f t="shared" si="0"/>
        <v>0.1</v>
      </c>
    </row>
    <row r="18" spans="2:4" x14ac:dyDescent="0.25">
      <c r="B18" t="s">
        <v>16</v>
      </c>
      <c r="C18" s="6">
        <v>85</v>
      </c>
      <c r="D18" s="13">
        <f t="shared" si="0"/>
        <v>0</v>
      </c>
    </row>
    <row r="19" spans="2:4" x14ac:dyDescent="0.25">
      <c r="B19" t="s">
        <v>17</v>
      </c>
      <c r="C19" s="6">
        <v>84</v>
      </c>
      <c r="D19" s="13">
        <f t="shared" si="0"/>
        <v>0</v>
      </c>
    </row>
    <row r="20" spans="2:4" x14ac:dyDescent="0.25">
      <c r="B20" t="s">
        <v>18</v>
      </c>
      <c r="C20" s="6">
        <v>48</v>
      </c>
      <c r="D20" s="13">
        <f t="shared" si="0"/>
        <v>0</v>
      </c>
    </row>
    <row r="21" spans="2:4" x14ac:dyDescent="0.25">
      <c r="B21" t="s">
        <v>19</v>
      </c>
      <c r="C21" s="6">
        <v>17</v>
      </c>
      <c r="D21" s="13">
        <f t="shared" si="0"/>
        <v>0</v>
      </c>
    </row>
    <row r="22" spans="2:4" x14ac:dyDescent="0.25">
      <c r="B22" t="s">
        <v>20</v>
      </c>
      <c r="C22" s="6">
        <v>31</v>
      </c>
      <c r="D22" s="13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2:F22"/>
  <sheetViews>
    <sheetView workbookViewId="0">
      <selection activeCell="F3" sqref="F3"/>
    </sheetView>
  </sheetViews>
  <sheetFormatPr defaultRowHeight="15" x14ac:dyDescent="0.25"/>
  <cols>
    <col min="2" max="2" width="14.28515625" bestFit="1" customWidth="1"/>
    <col min="3" max="3" width="11.5703125" bestFit="1" customWidth="1"/>
    <col min="4" max="4" width="9.7109375" customWidth="1"/>
    <col min="5" max="5" width="16.5703125" bestFit="1" customWidth="1"/>
    <col min="6" max="6" width="8.7109375" customWidth="1"/>
  </cols>
  <sheetData>
    <row r="2" spans="2:6" x14ac:dyDescent="0.25">
      <c r="B2" t="s">
        <v>45</v>
      </c>
      <c r="C2" t="s">
        <v>46</v>
      </c>
      <c r="D2" t="s">
        <v>48</v>
      </c>
      <c r="E2" t="s">
        <v>49</v>
      </c>
      <c r="F2" t="s">
        <v>47</v>
      </c>
    </row>
    <row r="3" spans="2:6" x14ac:dyDescent="0.25">
      <c r="B3" t="s">
        <v>2</v>
      </c>
      <c r="C3" s="6">
        <v>76</v>
      </c>
      <c r="D3" s="6" t="b">
        <f>LEFT(B3,3)="202"</f>
        <v>1</v>
      </c>
      <c r="E3" s="6" t="b">
        <f>MID(B3,5,3)="FIN"</f>
        <v>0</v>
      </c>
      <c r="F3" s="13">
        <f>IF(AND(D3,E3),10%,0%)</f>
        <v>0</v>
      </c>
    </row>
    <row r="4" spans="2:6" x14ac:dyDescent="0.25">
      <c r="B4" t="s">
        <v>3</v>
      </c>
      <c r="C4" s="6">
        <v>69</v>
      </c>
      <c r="D4" s="6" t="b">
        <f t="shared" ref="D4:D22" si="0">LEFT(B4,3)="202"</f>
        <v>0</v>
      </c>
      <c r="E4" s="6" t="b">
        <f t="shared" ref="E4:E22" si="1">MID(B4,5,3)="FIN"</f>
        <v>1</v>
      </c>
      <c r="F4" s="13">
        <f t="shared" ref="F4:F22" si="2">IF(AND(D4,E4),10%,0%)</f>
        <v>0</v>
      </c>
    </row>
    <row r="5" spans="2:6" x14ac:dyDescent="0.25">
      <c r="B5" t="s">
        <v>4</v>
      </c>
      <c r="C5" s="6">
        <v>12</v>
      </c>
      <c r="D5" s="6" t="b">
        <f t="shared" si="0"/>
        <v>1</v>
      </c>
      <c r="E5" s="6" t="b">
        <f t="shared" si="1"/>
        <v>1</v>
      </c>
      <c r="F5" s="13">
        <f t="shared" si="2"/>
        <v>0.1</v>
      </c>
    </row>
    <row r="6" spans="2:6" x14ac:dyDescent="0.25">
      <c r="B6" t="s">
        <v>5</v>
      </c>
      <c r="C6" s="6">
        <v>79</v>
      </c>
      <c r="D6" s="6" t="b">
        <f t="shared" si="0"/>
        <v>0</v>
      </c>
      <c r="E6" s="6" t="b">
        <f t="shared" si="1"/>
        <v>1</v>
      </c>
      <c r="F6" s="13">
        <f t="shared" si="2"/>
        <v>0</v>
      </c>
    </row>
    <row r="7" spans="2:6" x14ac:dyDescent="0.25">
      <c r="B7" t="s">
        <v>6</v>
      </c>
      <c r="C7" s="6">
        <v>16</v>
      </c>
      <c r="D7" s="6" t="b">
        <f t="shared" si="0"/>
        <v>0</v>
      </c>
      <c r="E7" s="6" t="b">
        <f t="shared" si="1"/>
        <v>1</v>
      </c>
      <c r="F7" s="13">
        <f t="shared" si="2"/>
        <v>0</v>
      </c>
    </row>
    <row r="8" spans="2:6" x14ac:dyDescent="0.25">
      <c r="B8" t="s">
        <v>7</v>
      </c>
      <c r="C8" s="6">
        <v>87</v>
      </c>
      <c r="D8" s="6" t="b">
        <f t="shared" si="0"/>
        <v>1</v>
      </c>
      <c r="E8" s="6" t="b">
        <f t="shared" si="1"/>
        <v>0</v>
      </c>
      <c r="F8" s="13">
        <f t="shared" si="2"/>
        <v>0</v>
      </c>
    </row>
    <row r="9" spans="2:6" x14ac:dyDescent="0.25">
      <c r="B9" t="s">
        <v>8</v>
      </c>
      <c r="C9" s="6">
        <v>97</v>
      </c>
      <c r="D9" s="6" t="b">
        <f t="shared" si="0"/>
        <v>0</v>
      </c>
      <c r="E9" s="6" t="b">
        <f t="shared" si="1"/>
        <v>1</v>
      </c>
      <c r="F9" s="13">
        <f t="shared" si="2"/>
        <v>0</v>
      </c>
    </row>
    <row r="10" spans="2:6" x14ac:dyDescent="0.25">
      <c r="B10" t="s">
        <v>9</v>
      </c>
      <c r="C10" s="6">
        <v>25</v>
      </c>
      <c r="D10" s="6" t="b">
        <f t="shared" si="0"/>
        <v>0</v>
      </c>
      <c r="E10" s="6" t="b">
        <f t="shared" si="1"/>
        <v>0</v>
      </c>
      <c r="F10" s="13">
        <f t="shared" si="2"/>
        <v>0</v>
      </c>
    </row>
    <row r="11" spans="2:6" x14ac:dyDescent="0.25">
      <c r="B11" t="s">
        <v>10</v>
      </c>
      <c r="C11" s="6">
        <v>14</v>
      </c>
      <c r="D11" s="6" t="b">
        <f t="shared" si="0"/>
        <v>1</v>
      </c>
      <c r="E11" s="6" t="b">
        <f t="shared" si="1"/>
        <v>0</v>
      </c>
      <c r="F11" s="13">
        <f t="shared" si="2"/>
        <v>0</v>
      </c>
    </row>
    <row r="12" spans="2:6" x14ac:dyDescent="0.25">
      <c r="B12" t="s">
        <v>11</v>
      </c>
      <c r="C12" s="6">
        <v>67</v>
      </c>
      <c r="D12" s="6" t="b">
        <f t="shared" si="0"/>
        <v>0</v>
      </c>
      <c r="E12" s="6" t="b">
        <f t="shared" si="1"/>
        <v>0</v>
      </c>
      <c r="F12" s="13">
        <f t="shared" si="2"/>
        <v>0</v>
      </c>
    </row>
    <row r="13" spans="2:6" x14ac:dyDescent="0.25">
      <c r="B13" t="s">
        <v>21</v>
      </c>
      <c r="C13" s="6">
        <v>40</v>
      </c>
      <c r="D13" s="6" t="b">
        <f t="shared" si="0"/>
        <v>1</v>
      </c>
      <c r="E13" s="6" t="b">
        <f t="shared" si="1"/>
        <v>1</v>
      </c>
      <c r="F13" s="13">
        <f t="shared" si="2"/>
        <v>0.1</v>
      </c>
    </row>
    <row r="14" spans="2:6" x14ac:dyDescent="0.25">
      <c r="B14" t="s">
        <v>12</v>
      </c>
      <c r="C14" s="6">
        <v>61</v>
      </c>
      <c r="D14" s="6" t="b">
        <f t="shared" si="0"/>
        <v>1</v>
      </c>
      <c r="E14" s="6" t="b">
        <f t="shared" si="1"/>
        <v>0</v>
      </c>
      <c r="F14" s="13">
        <f t="shared" si="2"/>
        <v>0</v>
      </c>
    </row>
    <row r="15" spans="2:6" x14ac:dyDescent="0.25">
      <c r="B15" t="s">
        <v>13</v>
      </c>
      <c r="C15" s="6">
        <v>70</v>
      </c>
      <c r="D15" s="6" t="b">
        <f t="shared" si="0"/>
        <v>0</v>
      </c>
      <c r="E15" s="6" t="b">
        <f t="shared" si="1"/>
        <v>0</v>
      </c>
      <c r="F15" s="13">
        <f t="shared" si="2"/>
        <v>0</v>
      </c>
    </row>
    <row r="16" spans="2:6" x14ac:dyDescent="0.25">
      <c r="B16" t="s">
        <v>14</v>
      </c>
      <c r="C16" s="6">
        <v>16</v>
      </c>
      <c r="D16" s="6" t="b">
        <f t="shared" si="0"/>
        <v>0</v>
      </c>
      <c r="E16" s="6" t="b">
        <f t="shared" si="1"/>
        <v>0</v>
      </c>
      <c r="F16" s="13">
        <f t="shared" si="2"/>
        <v>0</v>
      </c>
    </row>
    <row r="17" spans="2:6" x14ac:dyDescent="0.25">
      <c r="B17" t="s">
        <v>15</v>
      </c>
      <c r="C17" s="6">
        <v>74</v>
      </c>
      <c r="D17" s="6" t="b">
        <f t="shared" si="0"/>
        <v>1</v>
      </c>
      <c r="E17" s="6" t="b">
        <f t="shared" si="1"/>
        <v>1</v>
      </c>
      <c r="F17" s="13">
        <f t="shared" si="2"/>
        <v>0.1</v>
      </c>
    </row>
    <row r="18" spans="2:6" x14ac:dyDescent="0.25">
      <c r="B18" t="s">
        <v>16</v>
      </c>
      <c r="C18" s="6">
        <v>85</v>
      </c>
      <c r="D18" s="6" t="b">
        <f t="shared" si="0"/>
        <v>0</v>
      </c>
      <c r="E18" s="6" t="b">
        <f t="shared" si="1"/>
        <v>0</v>
      </c>
      <c r="F18" s="13">
        <f t="shared" si="2"/>
        <v>0</v>
      </c>
    </row>
    <row r="19" spans="2:6" x14ac:dyDescent="0.25">
      <c r="B19" t="s">
        <v>17</v>
      </c>
      <c r="C19" s="6">
        <v>84</v>
      </c>
      <c r="D19" s="6" t="b">
        <f t="shared" si="0"/>
        <v>0</v>
      </c>
      <c r="E19" s="6" t="b">
        <f t="shared" si="1"/>
        <v>0</v>
      </c>
      <c r="F19" s="13">
        <f t="shared" si="2"/>
        <v>0</v>
      </c>
    </row>
    <row r="20" spans="2:6" x14ac:dyDescent="0.25">
      <c r="B20" t="s">
        <v>18</v>
      </c>
      <c r="C20" s="6">
        <v>48</v>
      </c>
      <c r="D20" s="6" t="b">
        <f t="shared" si="0"/>
        <v>0</v>
      </c>
      <c r="E20" s="6" t="b">
        <f t="shared" si="1"/>
        <v>0</v>
      </c>
      <c r="F20" s="13">
        <f t="shared" si="2"/>
        <v>0</v>
      </c>
    </row>
    <row r="21" spans="2:6" x14ac:dyDescent="0.25">
      <c r="B21" t="s">
        <v>19</v>
      </c>
      <c r="C21" s="6">
        <v>17</v>
      </c>
      <c r="D21" s="6" t="b">
        <f t="shared" si="0"/>
        <v>0</v>
      </c>
      <c r="E21" s="6" t="b">
        <f t="shared" si="1"/>
        <v>1</v>
      </c>
      <c r="F21" s="13">
        <f t="shared" si="2"/>
        <v>0</v>
      </c>
    </row>
    <row r="22" spans="2:6" x14ac:dyDescent="0.25">
      <c r="B22" t="s">
        <v>20</v>
      </c>
      <c r="C22" s="6">
        <v>31</v>
      </c>
      <c r="D22" s="6" t="b">
        <f t="shared" si="0"/>
        <v>0</v>
      </c>
      <c r="E22" s="6" t="b">
        <f t="shared" si="1"/>
        <v>0</v>
      </c>
      <c r="F22" s="13">
        <f t="shared" si="2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B2:D22"/>
  <sheetViews>
    <sheetView workbookViewId="0">
      <selection activeCell="D9" sqref="D9"/>
    </sheetView>
  </sheetViews>
  <sheetFormatPr defaultRowHeight="15" x14ac:dyDescent="0.25"/>
  <cols>
    <col min="2" max="2" width="14.28515625" bestFit="1" customWidth="1"/>
    <col min="3" max="3" width="11.5703125" bestFit="1" customWidth="1"/>
    <col min="4" max="4" width="8.7109375" customWidth="1"/>
  </cols>
  <sheetData>
    <row r="2" spans="2:4" x14ac:dyDescent="0.25">
      <c r="B2" t="s">
        <v>45</v>
      </c>
      <c r="C2" t="s">
        <v>46</v>
      </c>
      <c r="D2" t="s">
        <v>47</v>
      </c>
    </row>
    <row r="3" spans="2:4" x14ac:dyDescent="0.25">
      <c r="B3" t="s">
        <v>2</v>
      </c>
      <c r="C3" s="6">
        <v>76</v>
      </c>
      <c r="D3" s="13">
        <f>IF(AND(OR(LEFT(B3,3)="202",LEFT(B3,3)="203"),MID(B3,5,3)="FIN"),10%,0%)</f>
        <v>0</v>
      </c>
    </row>
    <row r="4" spans="2:4" x14ac:dyDescent="0.25">
      <c r="B4" t="s">
        <v>3</v>
      </c>
      <c r="C4" s="6">
        <v>69</v>
      </c>
      <c r="D4" s="13">
        <f t="shared" ref="D4:D22" si="0">IF(AND(OR(LEFT(B4,3)="202",LEFT(B4,3)="203"),MID(B4,5,3)="FIN"),10%,0%)</f>
        <v>0</v>
      </c>
    </row>
    <row r="5" spans="2:4" x14ac:dyDescent="0.25">
      <c r="B5" t="s">
        <v>4</v>
      </c>
      <c r="C5" s="6">
        <v>12</v>
      </c>
      <c r="D5" s="13">
        <f t="shared" si="0"/>
        <v>0.1</v>
      </c>
    </row>
    <row r="6" spans="2:4" x14ac:dyDescent="0.25">
      <c r="B6" t="s">
        <v>5</v>
      </c>
      <c r="C6" s="6">
        <v>79</v>
      </c>
      <c r="D6" s="13">
        <f t="shared" si="0"/>
        <v>0</v>
      </c>
    </row>
    <row r="7" spans="2:4" x14ac:dyDescent="0.25">
      <c r="B7" t="s">
        <v>6</v>
      </c>
      <c r="C7" s="6">
        <v>16</v>
      </c>
      <c r="D7" s="13">
        <f t="shared" si="0"/>
        <v>0.1</v>
      </c>
    </row>
    <row r="8" spans="2:4" x14ac:dyDescent="0.25">
      <c r="B8" t="s">
        <v>7</v>
      </c>
      <c r="C8" s="6">
        <v>87</v>
      </c>
      <c r="D8" s="13">
        <f t="shared" si="0"/>
        <v>0</v>
      </c>
    </row>
    <row r="9" spans="2:4" x14ac:dyDescent="0.25">
      <c r="B9" t="s">
        <v>8</v>
      </c>
      <c r="C9" s="6">
        <v>97</v>
      </c>
      <c r="D9" s="13">
        <f t="shared" si="0"/>
        <v>0.1</v>
      </c>
    </row>
    <row r="10" spans="2:4" x14ac:dyDescent="0.25">
      <c r="B10" t="s">
        <v>9</v>
      </c>
      <c r="C10" s="6">
        <v>25</v>
      </c>
      <c r="D10" s="13">
        <f t="shared" si="0"/>
        <v>0</v>
      </c>
    </row>
    <row r="11" spans="2:4" x14ac:dyDescent="0.25">
      <c r="B11" t="s">
        <v>10</v>
      </c>
      <c r="C11" s="6">
        <v>14</v>
      </c>
      <c r="D11" s="13">
        <f t="shared" si="0"/>
        <v>0</v>
      </c>
    </row>
    <row r="12" spans="2:4" x14ac:dyDescent="0.25">
      <c r="B12" t="s">
        <v>11</v>
      </c>
      <c r="C12" s="6">
        <v>67</v>
      </c>
      <c r="D12" s="13">
        <f t="shared" si="0"/>
        <v>0</v>
      </c>
    </row>
    <row r="13" spans="2:4" x14ac:dyDescent="0.25">
      <c r="B13" t="s">
        <v>21</v>
      </c>
      <c r="C13" s="6">
        <v>40</v>
      </c>
      <c r="D13" s="13">
        <f t="shared" si="0"/>
        <v>0.1</v>
      </c>
    </row>
    <row r="14" spans="2:4" x14ac:dyDescent="0.25">
      <c r="B14" t="s">
        <v>12</v>
      </c>
      <c r="C14" s="6">
        <v>61</v>
      </c>
      <c r="D14" s="13">
        <f t="shared" si="0"/>
        <v>0</v>
      </c>
    </row>
    <row r="15" spans="2:4" x14ac:dyDescent="0.25">
      <c r="B15" t="s">
        <v>13</v>
      </c>
      <c r="C15" s="6">
        <v>70</v>
      </c>
      <c r="D15" s="13">
        <f t="shared" si="0"/>
        <v>0</v>
      </c>
    </row>
    <row r="16" spans="2:4" x14ac:dyDescent="0.25">
      <c r="B16" t="s">
        <v>14</v>
      </c>
      <c r="C16" s="6">
        <v>16</v>
      </c>
      <c r="D16" s="13">
        <f t="shared" si="0"/>
        <v>0</v>
      </c>
    </row>
    <row r="17" spans="2:4" x14ac:dyDescent="0.25">
      <c r="B17" t="s">
        <v>15</v>
      </c>
      <c r="C17" s="6">
        <v>74</v>
      </c>
      <c r="D17" s="13">
        <f t="shared" si="0"/>
        <v>0.1</v>
      </c>
    </row>
    <row r="18" spans="2:4" x14ac:dyDescent="0.25">
      <c r="B18" t="s">
        <v>16</v>
      </c>
      <c r="C18" s="6">
        <v>85</v>
      </c>
      <c r="D18" s="13">
        <f t="shared" si="0"/>
        <v>0</v>
      </c>
    </row>
    <row r="19" spans="2:4" x14ac:dyDescent="0.25">
      <c r="B19" t="s">
        <v>17</v>
      </c>
      <c r="C19" s="6">
        <v>84</v>
      </c>
      <c r="D19" s="13">
        <f t="shared" si="0"/>
        <v>0</v>
      </c>
    </row>
    <row r="20" spans="2:4" x14ac:dyDescent="0.25">
      <c r="B20" t="s">
        <v>18</v>
      </c>
      <c r="C20" s="6">
        <v>48</v>
      </c>
      <c r="D20" s="13">
        <f t="shared" si="0"/>
        <v>0</v>
      </c>
    </row>
    <row r="21" spans="2:4" x14ac:dyDescent="0.25">
      <c r="B21" t="s">
        <v>19</v>
      </c>
      <c r="C21" s="6">
        <v>17</v>
      </c>
      <c r="D21" s="13">
        <f t="shared" si="0"/>
        <v>0.1</v>
      </c>
    </row>
    <row r="22" spans="2:4" x14ac:dyDescent="0.25">
      <c r="B22" t="s">
        <v>20</v>
      </c>
      <c r="C22" s="6">
        <v>31</v>
      </c>
      <c r="D22" s="13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1"/>
  <dimension ref="B2:C15"/>
  <sheetViews>
    <sheetView workbookViewId="0">
      <selection activeCell="C15" sqref="C15"/>
    </sheetView>
  </sheetViews>
  <sheetFormatPr defaultRowHeight="15" x14ac:dyDescent="0.25"/>
  <cols>
    <col min="2" max="2" width="47.7109375" bestFit="1" customWidth="1"/>
    <col min="3" max="3" width="14.28515625" bestFit="1" customWidth="1"/>
    <col min="5" max="5" width="13.85546875" bestFit="1" customWidth="1"/>
  </cols>
  <sheetData>
    <row r="2" spans="2:3" x14ac:dyDescent="0.25">
      <c r="B2" s="2" t="s">
        <v>50</v>
      </c>
      <c r="C2" s="2" t="s">
        <v>63</v>
      </c>
    </row>
    <row r="3" spans="2:3" x14ac:dyDescent="0.25">
      <c r="B3" t="s">
        <v>51</v>
      </c>
      <c r="C3" s="17">
        <v>9863</v>
      </c>
    </row>
    <row r="4" spans="2:3" x14ac:dyDescent="0.25">
      <c r="B4" t="s">
        <v>52</v>
      </c>
      <c r="C4" s="17">
        <v>-9502</v>
      </c>
    </row>
    <row r="5" spans="2:3" x14ac:dyDescent="0.25">
      <c r="B5" t="s">
        <v>53</v>
      </c>
      <c r="C5" s="17">
        <v>5613</v>
      </c>
    </row>
    <row r="6" spans="2:3" x14ac:dyDescent="0.25">
      <c r="B6" t="s">
        <v>54</v>
      </c>
      <c r="C6" s="17">
        <v>8653</v>
      </c>
    </row>
    <row r="7" spans="2:3" x14ac:dyDescent="0.25">
      <c r="B7" t="s">
        <v>55</v>
      </c>
      <c r="C7" s="17">
        <v>-6937</v>
      </c>
    </row>
    <row r="8" spans="2:3" x14ac:dyDescent="0.25">
      <c r="B8" t="s">
        <v>56</v>
      </c>
      <c r="C8" s="17">
        <v>-6826</v>
      </c>
    </row>
    <row r="9" spans="2:3" x14ac:dyDescent="0.25">
      <c r="B9" t="s">
        <v>57</v>
      </c>
      <c r="C9" s="17">
        <v>-3717</v>
      </c>
    </row>
    <row r="10" spans="2:3" x14ac:dyDescent="0.25">
      <c r="B10" t="s">
        <v>58</v>
      </c>
      <c r="C10" s="17">
        <v>73</v>
      </c>
    </row>
    <row r="11" spans="2:3" x14ac:dyDescent="0.25">
      <c r="B11" t="s">
        <v>59</v>
      </c>
      <c r="C11" s="17">
        <v>-4443</v>
      </c>
    </row>
    <row r="12" spans="2:3" x14ac:dyDescent="0.25">
      <c r="B12" t="s">
        <v>60</v>
      </c>
      <c r="C12" s="17">
        <v>7223</v>
      </c>
    </row>
    <row r="13" spans="2:3" x14ac:dyDescent="0.25">
      <c r="C13" s="18"/>
    </row>
    <row r="14" spans="2:3" x14ac:dyDescent="0.25">
      <c r="B14" t="s">
        <v>61</v>
      </c>
      <c r="C14" s="19">
        <f>SUMIF(C3:C12,"&lt;0")</f>
        <v>-31425</v>
      </c>
    </row>
    <row r="15" spans="2:3" x14ac:dyDescent="0.25">
      <c r="B15" t="s">
        <v>62</v>
      </c>
      <c r="C15" s="19">
        <f>SUMIF(C3:C12,"&gt;0")</f>
        <v>31425</v>
      </c>
    </row>
  </sheetData>
  <sortState ref="B3:C12">
    <sortCondition ref="B3:B1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B2:E19"/>
  <sheetViews>
    <sheetView workbookViewId="0">
      <selection activeCell="F24" sqref="F24"/>
    </sheetView>
  </sheetViews>
  <sheetFormatPr defaultRowHeight="15" x14ac:dyDescent="0.25"/>
  <cols>
    <col min="2" max="2" width="47.7109375" bestFit="1" customWidth="1"/>
    <col min="3" max="3" width="14.28515625" bestFit="1" customWidth="1"/>
    <col min="5" max="5" width="13.85546875" bestFit="1" customWidth="1"/>
  </cols>
  <sheetData>
    <row r="2" spans="2:5" x14ac:dyDescent="0.25">
      <c r="B2" t="s">
        <v>69</v>
      </c>
      <c r="C2" s="1">
        <v>2714745.31</v>
      </c>
    </row>
    <row r="3" spans="2:5" x14ac:dyDescent="0.25">
      <c r="B3" t="s">
        <v>69</v>
      </c>
      <c r="C3" s="1">
        <v>1434322.83</v>
      </c>
    </row>
    <row r="4" spans="2:5" x14ac:dyDescent="0.25">
      <c r="B4" t="s">
        <v>64</v>
      </c>
      <c r="C4" s="1">
        <v>1983811.7</v>
      </c>
    </row>
    <row r="5" spans="2:5" x14ac:dyDescent="0.25">
      <c r="B5" t="s">
        <v>65</v>
      </c>
      <c r="C5" s="1">
        <v>929430.78</v>
      </c>
    </row>
    <row r="6" spans="2:5" x14ac:dyDescent="0.25">
      <c r="B6" t="s">
        <v>65</v>
      </c>
      <c r="C6" s="1">
        <v>3154066.47</v>
      </c>
    </row>
    <row r="7" spans="2:5" x14ac:dyDescent="0.25">
      <c r="B7" t="s">
        <v>69</v>
      </c>
      <c r="C7" s="1">
        <v>1264430.6399999999</v>
      </c>
    </row>
    <row r="8" spans="2:5" x14ac:dyDescent="0.25">
      <c r="B8" t="s">
        <v>64</v>
      </c>
      <c r="C8" s="1">
        <v>4674274.42</v>
      </c>
    </row>
    <row r="9" spans="2:5" x14ac:dyDescent="0.25">
      <c r="B9" t="s">
        <v>65</v>
      </c>
      <c r="C9" s="1">
        <v>940684.25</v>
      </c>
    </row>
    <row r="10" spans="2:5" x14ac:dyDescent="0.25">
      <c r="B10" t="s">
        <v>69</v>
      </c>
      <c r="C10" s="1">
        <v>2497381.2400000002</v>
      </c>
    </row>
    <row r="11" spans="2:5" x14ac:dyDescent="0.25">
      <c r="B11" t="s">
        <v>69</v>
      </c>
      <c r="C11" s="1">
        <v>1728260.75</v>
      </c>
    </row>
    <row r="13" spans="2:5" x14ac:dyDescent="0.25">
      <c r="B13" t="s">
        <v>66</v>
      </c>
      <c r="C13" s="1">
        <f>SUMIF(B2:B11,"Восток",C2:C11)</f>
        <v>5024181.5</v>
      </c>
    </row>
    <row r="15" spans="2:5" x14ac:dyDescent="0.25">
      <c r="B15" t="s">
        <v>64</v>
      </c>
      <c r="C15" s="1">
        <f>SUMIF(B2:B11,B15,C2:C11)</f>
        <v>6658086.1200000001</v>
      </c>
      <c r="E15" t="s">
        <v>72</v>
      </c>
    </row>
    <row r="17" spans="2:5" x14ac:dyDescent="0.25">
      <c r="B17" t="s">
        <v>67</v>
      </c>
      <c r="C17" s="1">
        <f>SUMIF(B2:B11,"&gt;Восток",C2:C11)</f>
        <v>16297226.889999999</v>
      </c>
      <c r="E17" t="s">
        <v>71</v>
      </c>
    </row>
    <row r="18" spans="2:5" x14ac:dyDescent="0.25">
      <c r="B18" t="s">
        <v>68</v>
      </c>
      <c r="C18" s="1">
        <f>SUMIF(B2:B11,"&lt;&gt;"&amp;B15,C2:C11)</f>
        <v>14663322.270000001</v>
      </c>
      <c r="E18" t="s">
        <v>73</v>
      </c>
    </row>
    <row r="19" spans="2:5" x14ac:dyDescent="0.25">
      <c r="B19" t="s">
        <v>70</v>
      </c>
      <c r="C19" s="1">
        <f>SUMIF(B2:B11,"?е*",C2:C11)</f>
        <v>16297226.889999999</v>
      </c>
      <c r="E19" t="s">
        <v>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B2:C14"/>
  <sheetViews>
    <sheetView workbookViewId="0">
      <selection activeCell="C13" sqref="C13"/>
    </sheetView>
  </sheetViews>
  <sheetFormatPr defaultRowHeight="15" x14ac:dyDescent="0.25"/>
  <cols>
    <col min="2" max="2" width="24.85546875" bestFit="1" customWidth="1"/>
    <col min="3" max="3" width="6.140625" customWidth="1"/>
    <col min="5" max="5" width="13.85546875" bestFit="1" customWidth="1"/>
  </cols>
  <sheetData>
    <row r="2" spans="2:3" x14ac:dyDescent="0.25">
      <c r="B2" s="2" t="s">
        <v>75</v>
      </c>
      <c r="C2" s="2" t="s">
        <v>76</v>
      </c>
    </row>
    <row r="3" spans="2:3" x14ac:dyDescent="0.25">
      <c r="B3" s="3">
        <v>43484</v>
      </c>
      <c r="C3">
        <v>10</v>
      </c>
    </row>
    <row r="4" spans="2:3" x14ac:dyDescent="0.25">
      <c r="B4" s="3">
        <v>43485</v>
      </c>
      <c r="C4">
        <v>20</v>
      </c>
    </row>
    <row r="5" spans="2:3" x14ac:dyDescent="0.25">
      <c r="B5" s="3">
        <v>43486</v>
      </c>
      <c r="C5">
        <v>30</v>
      </c>
    </row>
    <row r="6" spans="2:3" x14ac:dyDescent="0.25">
      <c r="B6" s="3">
        <v>43487</v>
      </c>
      <c r="C6">
        <v>40</v>
      </c>
    </row>
    <row r="7" spans="2:3" x14ac:dyDescent="0.25">
      <c r="B7" s="3">
        <v>43488</v>
      </c>
      <c r="C7">
        <v>50</v>
      </c>
    </row>
    <row r="8" spans="2:3" x14ac:dyDescent="0.25">
      <c r="B8" s="3">
        <v>43489</v>
      </c>
      <c r="C8">
        <v>60</v>
      </c>
    </row>
    <row r="9" spans="2:3" x14ac:dyDescent="0.25">
      <c r="B9" s="3">
        <v>43490</v>
      </c>
      <c r="C9">
        <v>70</v>
      </c>
    </row>
    <row r="10" spans="2:3" x14ac:dyDescent="0.25">
      <c r="B10" s="3">
        <v>43491</v>
      </c>
      <c r="C10">
        <v>80</v>
      </c>
    </row>
    <row r="11" spans="2:3" x14ac:dyDescent="0.25">
      <c r="B11" s="3">
        <v>43492</v>
      </c>
      <c r="C11">
        <v>90</v>
      </c>
    </row>
    <row r="13" spans="2:3" x14ac:dyDescent="0.25">
      <c r="B13" t="s">
        <v>77</v>
      </c>
      <c r="C13">
        <f ca="1">SUMIF(B3:B11,TODAY(),C3:C11)</f>
        <v>60</v>
      </c>
    </row>
    <row r="14" spans="2:3" x14ac:dyDescent="0.25">
      <c r="B14" t="s">
        <v>78</v>
      </c>
      <c r="C14">
        <f ca="1">SUMIF(B3:B11,"&lt;="&amp;TODAY(),C3:C11)</f>
        <v>210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4</vt:i4>
      </vt:variant>
    </vt:vector>
  </HeadingPairs>
  <TitlesOfParts>
    <vt:vector size="19" baseType="lpstr">
      <vt:lpstr>Лист1</vt:lpstr>
      <vt:lpstr>Лист2</vt:lpstr>
      <vt:lpstr>Лист2а</vt:lpstr>
      <vt:lpstr>Лист3</vt:lpstr>
      <vt:lpstr>Лист3а</vt:lpstr>
      <vt:lpstr>Лист4</vt:lpstr>
      <vt:lpstr>Лист5</vt:lpstr>
      <vt:lpstr>Лист5а</vt:lpstr>
      <vt:lpstr>Лист5б</vt:lpstr>
      <vt:lpstr>Лист6</vt:lpstr>
      <vt:lpstr>Лист7</vt:lpstr>
      <vt:lpstr>Лист8</vt:lpstr>
      <vt:lpstr>Лист9</vt:lpstr>
      <vt:lpstr>Лист10</vt:lpstr>
      <vt:lpstr>Лист11</vt:lpstr>
      <vt:lpstr>Лист2а!Грузовик</vt:lpstr>
      <vt:lpstr>Грузовик</vt:lpstr>
      <vt:lpstr>Лист2а!Легковой</vt:lpstr>
      <vt:lpstr>Легковой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 Kusleika</dc:creator>
  <cp:lastModifiedBy>Admin</cp:lastModifiedBy>
  <dcterms:created xsi:type="dcterms:W3CDTF">2013-10-28T00:19:55Z</dcterms:created>
  <dcterms:modified xsi:type="dcterms:W3CDTF">2019-01-24T11:50:30Z</dcterms:modified>
</cp:coreProperties>
</file>