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25DECCF5-D000-4D89-81C3-6DD6B6672C20}" xr6:coauthVersionLast="40" xr6:coauthVersionMax="40" xr10:uidLastSave="{00000000-0000-0000-0000-000000000000}"/>
  <bookViews>
    <workbookView xWindow="0" yWindow="0" windowWidth="19200" windowHeight="11385" firstSheet="10" activeTab="14" xr2:uid="{7F5EB799-3AF6-4E87-9145-9E0CBF24B9AE}"/>
  </bookViews>
  <sheets>
    <sheet name="Лист1" sheetId="1" r:id="rId1"/>
    <sheet name="Лист1а" sheetId="2" r:id="rId2"/>
    <sheet name="Лист2" sheetId="3" r:id="rId3"/>
    <sheet name="Лист2а" sheetId="5" r:id="rId4"/>
    <sheet name="Лист3" sheetId="6" r:id="rId5"/>
    <sheet name="Лист4" sheetId="7" r:id="rId6"/>
    <sheet name="Лист5" sheetId="8" r:id="rId7"/>
    <sheet name="Лист5а" sheetId="9" r:id="rId8"/>
    <sheet name="Лист6" sheetId="10" r:id="rId9"/>
    <sheet name="Лист6а" sheetId="19" r:id="rId10"/>
    <sheet name="Лист7" sheetId="12" r:id="rId11"/>
    <sheet name="Лист7а" sheetId="13" r:id="rId12"/>
    <sheet name="Лист8" sheetId="15" r:id="rId13"/>
    <sheet name="Лист8а" sheetId="16" r:id="rId14"/>
    <sheet name="90" sheetId="17" r:id="rId15"/>
    <sheet name="90.1" sheetId="18" r:id="rId16"/>
  </sheets>
  <definedNames>
    <definedName name="solver_adj" localSheetId="4" hidden="1">Лист3!$H$2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Лист3!$G$28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  <definedName name="xlCOMMA">","</definedName>
    <definedName name="xlDOUBLE">""""</definedName>
    <definedName name="xlSINGLE">"'"</definedName>
    <definedName name="xlSPACE">" "</definedName>
  </definedNames>
  <calcPr calcId="191029"/>
</workbook>
</file>

<file path=xl/calcChain.xml><?xml version="1.0" encoding="utf-8"?>
<calcChain xmlns="http://schemas.openxmlformats.org/spreadsheetml/2006/main"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3" i="16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3" i="15"/>
  <c r="D22" i="19" l="1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G6" i="19"/>
  <c r="D6" i="19"/>
  <c r="G5" i="19"/>
  <c r="D5" i="19"/>
  <c r="G4" i="19"/>
  <c r="D4" i="19"/>
  <c r="D3" i="19"/>
  <c r="F3" i="8" l="1"/>
  <c r="E4" i="17" l="1"/>
  <c r="E5" i="17"/>
  <c r="E6" i="17"/>
  <c r="E7" i="17"/>
  <c r="E8" i="17"/>
  <c r="E9" i="17"/>
  <c r="E10" i="17"/>
  <c r="E11" i="17"/>
  <c r="E12" i="17"/>
  <c r="E3" i="17"/>
  <c r="E4" i="18"/>
  <c r="G4" i="18" s="1"/>
  <c r="E5" i="18"/>
  <c r="G5" i="18" s="1"/>
  <c r="E6" i="18"/>
  <c r="G6" i="18" s="1"/>
  <c r="E7" i="18"/>
  <c r="G7" i="18" s="1"/>
  <c r="E8" i="18"/>
  <c r="G8" i="18" s="1"/>
  <c r="E9" i="18"/>
  <c r="G9" i="18" s="1"/>
  <c r="E10" i="18"/>
  <c r="G10" i="18" s="1"/>
  <c r="E11" i="18"/>
  <c r="G11" i="18" s="1"/>
  <c r="E12" i="18"/>
  <c r="G12" i="18" s="1"/>
  <c r="E3" i="18"/>
  <c r="G3" i="18" s="1"/>
  <c r="G3" i="17" a="1"/>
  <c r="G3" i="17" s="1"/>
  <c r="K13" i="13"/>
  <c r="K14" i="13"/>
  <c r="K12" i="13"/>
  <c r="K3" i="13"/>
  <c r="D31" i="13" s="1"/>
  <c r="K4" i="13"/>
  <c r="K5" i="13"/>
  <c r="K6" i="13"/>
  <c r="G4" i="12"/>
  <c r="G5" i="12"/>
  <c r="G6" i="12"/>
  <c r="G3" i="12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G6" i="10"/>
  <c r="G5" i="10"/>
  <c r="G4" i="10"/>
  <c r="D4" i="9"/>
  <c r="D5" i="9"/>
  <c r="G4" i="9" s="1"/>
  <c r="H4" i="9" s="1"/>
  <c r="D6" i="9"/>
  <c r="D7" i="9"/>
  <c r="D8" i="9"/>
  <c r="D9" i="9"/>
  <c r="D10" i="9"/>
  <c r="D11" i="9"/>
  <c r="D12" i="9"/>
  <c r="D13" i="9"/>
  <c r="D14" i="9"/>
  <c r="D3" i="9"/>
  <c r="F4" i="8"/>
  <c r="G4" i="8" s="1"/>
  <c r="F5" i="8"/>
  <c r="G5" i="8" s="1"/>
  <c r="G3" i="8"/>
  <c r="F5" i="7"/>
  <c r="F7" i="7" s="1"/>
  <c r="E5" i="7"/>
  <c r="E7" i="7" s="1"/>
  <c r="G5" i="9" l="1"/>
  <c r="H5" i="9" s="1"/>
  <c r="G3" i="9"/>
  <c r="H3" i="9" s="1"/>
  <c r="G9" i="17"/>
  <c r="G5" i="17"/>
  <c r="G12" i="17"/>
  <c r="G8" i="17"/>
  <c r="G7" i="17"/>
  <c r="G10" i="17"/>
  <c r="G6" i="17"/>
  <c r="G4" i="17"/>
  <c r="G11" i="17"/>
  <c r="K5" i="16"/>
  <c r="K4" i="16"/>
  <c r="G5" i="15"/>
  <c r="G4" i="15"/>
  <c r="D4" i="12"/>
  <c r="D22" i="13"/>
  <c r="D24" i="13"/>
  <c r="D30" i="13"/>
  <c r="D32" i="13"/>
  <c r="D11" i="13"/>
  <c r="D4" i="13"/>
  <c r="D16" i="13"/>
  <c r="D5" i="13"/>
  <c r="D6" i="13"/>
  <c r="D9" i="13"/>
  <c r="D26" i="13"/>
  <c r="D12" i="13"/>
  <c r="D17" i="13"/>
  <c r="D25" i="13"/>
  <c r="D13" i="13"/>
  <c r="D19" i="13"/>
  <c r="D27" i="13"/>
  <c r="D3" i="13"/>
  <c r="D7" i="13"/>
  <c r="D20" i="13"/>
  <c r="D28" i="13"/>
  <c r="D18" i="13"/>
  <c r="D8" i="13"/>
  <c r="D14" i="13"/>
  <c r="D21" i="13"/>
  <c r="D29" i="13"/>
  <c r="D10" i="13"/>
  <c r="D15" i="13"/>
  <c r="D23" i="13"/>
  <c r="D11" i="12"/>
  <c r="D6" i="12"/>
  <c r="D19" i="12"/>
  <c r="D27" i="12"/>
  <c r="D26" i="12"/>
  <c r="D18" i="12"/>
  <c r="D10" i="12"/>
  <c r="D3" i="12"/>
  <c r="D25" i="12"/>
  <c r="D17" i="12"/>
  <c r="D9" i="12"/>
  <c r="D32" i="12"/>
  <c r="D24" i="12"/>
  <c r="D16" i="12"/>
  <c r="D8" i="12"/>
  <c r="D31" i="12"/>
  <c r="D23" i="12"/>
  <c r="D15" i="12"/>
  <c r="D7" i="12"/>
  <c r="D30" i="12"/>
  <c r="D22" i="12"/>
  <c r="D14" i="12"/>
  <c r="D29" i="12"/>
  <c r="D21" i="12"/>
  <c r="D13" i="12"/>
  <c r="D5" i="12"/>
  <c r="D28" i="12"/>
  <c r="D20" i="12"/>
  <c r="D12" i="12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9" i="6"/>
  <c r="E3" i="6"/>
  <c r="E4" i="6" s="1"/>
  <c r="E5" i="6" s="1"/>
  <c r="E6" i="6" s="1"/>
  <c r="E7" i="6" s="1"/>
  <c r="E8" i="6" s="1"/>
  <c r="E9" i="6" s="1"/>
  <c r="E26" i="5"/>
  <c r="K6" i="16" l="1"/>
  <c r="K9" i="16" s="1"/>
  <c r="G6" i="15"/>
  <c r="G10" i="15" s="1"/>
  <c r="E10" i="6"/>
  <c r="K10" i="16" l="1"/>
  <c r="K14" i="16"/>
  <c r="K13" i="16"/>
  <c r="G9" i="15"/>
  <c r="E11" i="6"/>
  <c r="E12" i="6" l="1"/>
  <c r="E13" i="6" l="1"/>
  <c r="E62" i="5"/>
  <c r="E61" i="5"/>
  <c r="B61" i="5"/>
  <c r="B60" i="5" s="1"/>
  <c r="B59" i="5" s="1"/>
  <c r="B58" i="5" s="1"/>
  <c r="B57" i="5" s="1"/>
  <c r="B56" i="5" s="1"/>
  <c r="B55" i="5" s="1"/>
  <c r="B54" i="5" s="1"/>
  <c r="B53" i="5" s="1"/>
  <c r="B52" i="5" s="1"/>
  <c r="B51" i="5" s="1"/>
  <c r="B50" i="5" s="1"/>
  <c r="B49" i="5" s="1"/>
  <c r="B48" i="5" s="1"/>
  <c r="B47" i="5" s="1"/>
  <c r="B46" i="5" s="1"/>
  <c r="B45" i="5" s="1"/>
  <c r="B44" i="5" s="1"/>
  <c r="B43" i="5" s="1"/>
  <c r="B42" i="5" s="1"/>
  <c r="B41" i="5" s="1"/>
  <c r="B40" i="5" s="1"/>
  <c r="B39" i="5" s="1"/>
  <c r="B38" i="5" s="1"/>
  <c r="B37" i="5" s="1"/>
  <c r="B36" i="5" s="1"/>
  <c r="B35" i="5" s="1"/>
  <c r="B34" i="5" s="1"/>
  <c r="B33" i="5" s="1"/>
  <c r="B32" i="5" s="1"/>
  <c r="B31" i="5" s="1"/>
  <c r="B30" i="5" s="1"/>
  <c r="B29" i="5" s="1"/>
  <c r="B28" i="5" s="1"/>
  <c r="B27" i="5" s="1"/>
  <c r="B26" i="5" s="1"/>
  <c r="B25" i="5" s="1"/>
  <c r="B24" i="5" s="1"/>
  <c r="B23" i="5" s="1"/>
  <c r="B22" i="5" s="1"/>
  <c r="B21" i="5" s="1"/>
  <c r="B20" i="5" s="1"/>
  <c r="B19" i="5" s="1"/>
  <c r="B18" i="5" s="1"/>
  <c r="B17" i="5" s="1"/>
  <c r="B16" i="5" s="1"/>
  <c r="B15" i="5" s="1"/>
  <c r="B14" i="5" s="1"/>
  <c r="B13" i="5" s="1"/>
  <c r="B12" i="5" s="1"/>
  <c r="B11" i="5" s="1"/>
  <c r="B10" i="5" s="1"/>
  <c r="B9" i="5" s="1"/>
  <c r="B8" i="5" s="1"/>
  <c r="B7" i="5" s="1"/>
  <c r="B6" i="5" s="1"/>
  <c r="B5" i="5" s="1"/>
  <c r="B4" i="5" s="1"/>
  <c r="B3" i="5" s="1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B61" i="3"/>
  <c r="B60" i="3" s="1"/>
  <c r="B59" i="3" s="1"/>
  <c r="B58" i="3" s="1"/>
  <c r="B57" i="3" s="1"/>
  <c r="B56" i="3" s="1"/>
  <c r="B55" i="3" s="1"/>
  <c r="B54" i="3" s="1"/>
  <c r="B53" i="3" s="1"/>
  <c r="B52" i="3" s="1"/>
  <c r="B51" i="3" s="1"/>
  <c r="B50" i="3" s="1"/>
  <c r="B49" i="3" s="1"/>
  <c r="B48" i="3" s="1"/>
  <c r="B47" i="3" s="1"/>
  <c r="B46" i="3" s="1"/>
  <c r="B45" i="3" s="1"/>
  <c r="B44" i="3" s="1"/>
  <c r="B43" i="3" s="1"/>
  <c r="B42" i="3" s="1"/>
  <c r="B41" i="3" s="1"/>
  <c r="B40" i="3" s="1"/>
  <c r="B39" i="3" s="1"/>
  <c r="B38" i="3" s="1"/>
  <c r="B37" i="3" s="1"/>
  <c r="B36" i="3" s="1"/>
  <c r="B35" i="3" s="1"/>
  <c r="B34" i="3" s="1"/>
  <c r="B33" i="3" s="1"/>
  <c r="B32" i="3" s="1"/>
  <c r="B31" i="3" s="1"/>
  <c r="B30" i="3" s="1"/>
  <c r="B29" i="3" s="1"/>
  <c r="B28" i="3" s="1"/>
  <c r="B27" i="3" s="1"/>
  <c r="B26" i="3" s="1"/>
  <c r="B25" i="3" s="1"/>
  <c r="B24" i="3" s="1"/>
  <c r="B23" i="3" s="1"/>
  <c r="B22" i="3" s="1"/>
  <c r="B21" i="3" s="1"/>
  <c r="B20" i="3" s="1"/>
  <c r="B19" i="3" s="1"/>
  <c r="B18" i="3" s="1"/>
  <c r="B17" i="3" s="1"/>
  <c r="B16" i="3" s="1"/>
  <c r="B15" i="3" s="1"/>
  <c r="B14" i="3" s="1"/>
  <c r="B13" i="3" s="1"/>
  <c r="B12" i="3" s="1"/>
  <c r="B11" i="3" s="1"/>
  <c r="B10" i="3" s="1"/>
  <c r="B9" i="3" s="1"/>
  <c r="B8" i="3" s="1"/>
  <c r="B7" i="3" s="1"/>
  <c r="B6" i="3" s="1"/>
  <c r="B5" i="3" s="1"/>
  <c r="B4" i="3" s="1"/>
  <c r="B3" i="3" s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3" i="3"/>
  <c r="E14" i="6" l="1"/>
  <c r="C8" i="2"/>
  <c r="E5" i="2" s="1"/>
  <c r="F5" i="2" s="1"/>
  <c r="C8" i="1"/>
  <c r="D8" i="1" s="1"/>
  <c r="E3" i="2" l="1"/>
  <c r="F3" i="2" s="1"/>
  <c r="E4" i="2"/>
  <c r="F4" i="2" s="1"/>
  <c r="E7" i="2"/>
  <c r="F7" i="2" s="1"/>
  <c r="F8" i="2" s="1"/>
  <c r="E6" i="2"/>
  <c r="F6" i="2" s="1"/>
  <c r="E15" i="6"/>
  <c r="E16" i="6" l="1"/>
  <c r="E17" i="6" l="1"/>
  <c r="E18" i="6" l="1"/>
  <c r="E19" i="6" l="1"/>
  <c r="E20" i="6" l="1"/>
  <c r="E21" i="6" l="1"/>
  <c r="E22" i="6" l="1"/>
  <c r="E23" i="6" l="1"/>
  <c r="E24" i="6" l="1"/>
  <c r="E25" i="6" l="1"/>
  <c r="E26" i="6" l="1"/>
  <c r="E27" i="6" l="1"/>
  <c r="E28" i="6" l="1"/>
</calcChain>
</file>

<file path=xl/sharedStrings.xml><?xml version="1.0" encoding="utf-8"?>
<sst xmlns="http://schemas.openxmlformats.org/spreadsheetml/2006/main" count="518" uniqueCount="207">
  <si>
    <t>Colbert Hills</t>
  </si>
  <si>
    <t>Iron Horse Golf Club</t>
  </si>
  <si>
    <t>Indian Creek Golf Course</t>
  </si>
  <si>
    <t>Bent Tree</t>
  </si>
  <si>
    <t xml:space="preserve">Eagle Hills Golf Course </t>
  </si>
  <si>
    <t xml:space="preserve">Tregaron Golf Course </t>
  </si>
  <si>
    <t>Tiburon Golf Club</t>
  </si>
  <si>
    <t>Woodland Hills</t>
  </si>
  <si>
    <t>Инвестиция</t>
  </si>
  <si>
    <t>Фонд Roboto Bond</t>
  </si>
  <si>
    <t>Фонд Duff Small Cap</t>
  </si>
  <si>
    <t>Фонд Ziff Value Investor A</t>
  </si>
  <si>
    <t>Фонд Cogswell International</t>
  </si>
  <si>
    <t>Фонд Sparkle Growth and Income</t>
  </si>
  <si>
    <t>Сумма</t>
  </si>
  <si>
    <t>Взвешенное среднее доходности</t>
  </si>
  <si>
    <t>Норма прибыли</t>
  </si>
  <si>
    <t>Весовая доля</t>
  </si>
  <si>
    <t>Вклад</t>
  </si>
  <si>
    <t>Дата</t>
  </si>
  <si>
    <t>Площадка</t>
  </si>
  <si>
    <t>Счет</t>
  </si>
  <si>
    <t>Скользящее среднее</t>
  </si>
  <si>
    <t>Неделя</t>
  </si>
  <si>
    <t>Спрос</t>
  </si>
  <si>
    <t>Скользящее
среднее</t>
  </si>
  <si>
    <t>Экпоненциальный
прогноз</t>
  </si>
  <si>
    <t>Альфа:</t>
  </si>
  <si>
    <t>Месяц</t>
  </si>
  <si>
    <t>Максимум</t>
  </si>
  <si>
    <t>Минимум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</si>
  <si>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</si>
  <si>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</si>
  <si>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</si>
  <si>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</si>
  <si>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</si>
  <si>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</si>
  <si>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</si>
  <si>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</si>
  <si>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</si>
  <si>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</si>
  <si>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Декабрь</t>
  </si>
  <si>
    <t>Ноябрь</t>
  </si>
  <si>
    <t>Средняя минимальная
температура (С°)</t>
  </si>
  <si>
    <t>Участники</t>
  </si>
  <si>
    <t>Результат</t>
  </si>
  <si>
    <t>Место</t>
  </si>
  <si>
    <t>Участник</t>
  </si>
  <si>
    <t>Адриан Найт</t>
  </si>
  <si>
    <t>Алекса Ли</t>
  </si>
  <si>
    <t>Карлос Уайт</t>
  </si>
  <si>
    <t>Дилан Хилл</t>
  </si>
  <si>
    <t>Ганна Уэвер</t>
  </si>
  <si>
    <t>Джек Прайс</t>
  </si>
  <si>
    <t>Джошуа Стоун</t>
  </si>
  <si>
    <t>Джулиан Муррей</t>
  </si>
  <si>
    <t>Джастин Митчел</t>
  </si>
  <si>
    <t>Макайла Симмонс</t>
  </si>
  <si>
    <t>Оливия Данн</t>
  </si>
  <si>
    <t>Ванесса Джексон</t>
  </si>
  <si>
    <t>1-е место</t>
  </si>
  <si>
    <t>2-е место</t>
  </si>
  <si>
    <t>3-е место</t>
  </si>
  <si>
    <t>Ранг</t>
  </si>
  <si>
    <t>Жанна Ритц</t>
  </si>
  <si>
    <t>Джессика Пауэлл</t>
  </si>
  <si>
    <t>Чейс Эллис</t>
  </si>
  <si>
    <t>Эйден Тейлор</t>
  </si>
  <si>
    <t>Аддисон Уэст</t>
  </si>
  <si>
    <t>Александра Митчелл</t>
  </si>
  <si>
    <t>Натали Грин</t>
  </si>
  <si>
    <t>Хосе Харпер</t>
  </si>
  <si>
    <t>Исайя Петерс</t>
  </si>
  <si>
    <t>Карлос Перси</t>
  </si>
  <si>
    <t>Алексис Колеман</t>
  </si>
  <si>
    <t>Джеремия Данн</t>
  </si>
  <si>
    <t>Среднее</t>
  </si>
  <si>
    <t>Медиана</t>
  </si>
  <si>
    <t>Мода</t>
  </si>
  <si>
    <t>Баллы</t>
  </si>
  <si>
    <t>Алексеева Ирина</t>
  </si>
  <si>
    <t>Бондарь Наталия</t>
  </si>
  <si>
    <t>Винницкий Павел</t>
  </si>
  <si>
    <t>Грач Леонид</t>
  </si>
  <si>
    <t>Гринфельд Михаил</t>
  </si>
  <si>
    <t>Дашкевич Маргарита</t>
  </si>
  <si>
    <t>Дулин Евгений</t>
  </si>
  <si>
    <t>Ермолаева Полина</t>
  </si>
  <si>
    <t>Ковалев Эдуард</t>
  </si>
  <si>
    <t>Сергеев Василий</t>
  </si>
  <si>
    <t>Михаил Ожегов</t>
  </si>
  <si>
    <t>Рыков Владимир</t>
  </si>
  <si>
    <t>Улевой Дмитрий</t>
  </si>
  <si>
    <t>Броневой Иван</t>
  </si>
  <si>
    <t>Викторов Леонид</t>
  </si>
  <si>
    <t>Борисова Наталья</t>
  </si>
  <si>
    <t>Уварова Маргарита</t>
  </si>
  <si>
    <t>Юркин Петр</t>
  </si>
  <si>
    <t>Ринкин Сергей</t>
  </si>
  <si>
    <t>Еромолаев Алексей</t>
  </si>
  <si>
    <t>Студент</t>
  </si>
  <si>
    <t>Количество оценок</t>
  </si>
  <si>
    <t>75-й процентиль</t>
  </si>
  <si>
    <t>50-й процентиль</t>
  </si>
  <si>
    <t>25-й процентиль</t>
  </si>
  <si>
    <t>Квартиль</t>
  </si>
  <si>
    <t>Дефектов на 1000</t>
  </si>
  <si>
    <t>Работник</t>
  </si>
  <si>
    <t>Адам Джордан</t>
  </si>
  <si>
    <t>Алекс Кокс</t>
  </si>
  <si>
    <t>Алекса Гонсалес</t>
  </si>
  <si>
    <t>Алиса Кук</t>
  </si>
  <si>
    <t>Амелия Ривейра</t>
  </si>
  <si>
    <t>Анна Гарсиа</t>
  </si>
  <si>
    <t>Одри Кокс</t>
  </si>
  <si>
    <t>Хлоя Маршалл</t>
  </si>
  <si>
    <t>Эли Грин</t>
  </si>
  <si>
    <t>Эрик Грин</t>
  </si>
  <si>
    <t>Эван Стоун</t>
  </si>
  <si>
    <t>Эвелин Харрис</t>
  </si>
  <si>
    <t>Габриэлла Девис</t>
  </si>
  <si>
    <t>Дженесис Бейли</t>
  </si>
  <si>
    <t>Изабелла Маршалл</t>
  </si>
  <si>
    <t>Йаден Харт</t>
  </si>
  <si>
    <t>Джереми Палмер</t>
  </si>
  <si>
    <t>Йозеф Морган</t>
  </si>
  <si>
    <t>Кейтлин Ховард</t>
  </si>
  <si>
    <t>Кайл Вашингтон</t>
  </si>
  <si>
    <t>Лоурен Аллен</t>
  </si>
  <si>
    <t>Лейла Гарднер</t>
  </si>
  <si>
    <t>Мейсон Маршалл</t>
  </si>
  <si>
    <t>Натаниэль Гриффин</t>
  </si>
  <si>
    <t>Самуэль Чавес</t>
  </si>
  <si>
    <t>Шин Гомес</t>
  </si>
  <si>
    <t>Виктория Фримэн</t>
  </si>
  <si>
    <t>Уильям Кокс</t>
  </si>
  <si>
    <t>Габриель Уэбб</t>
  </si>
  <si>
    <t>Лилиан Мэтью</t>
  </si>
  <si>
    <t>Процентиль</t>
  </si>
  <si>
    <t>Разделитель</t>
  </si>
  <si>
    <t>7,25: 23+((23-23)*0,25)=23</t>
  </si>
  <si>
    <t>14,50: 31+((31-31)*0,50)=31</t>
  </si>
  <si>
    <t>21,75: 43+((45-43)*0,75)=44.5</t>
  </si>
  <si>
    <t>Выбросы</t>
  </si>
  <si>
    <t>Межквартильный диапазон</t>
  </si>
  <si>
    <t>Межкваритильный диапазон</t>
  </si>
  <si>
    <t>Верхняя граница</t>
  </si>
  <si>
    <t>Нижняя граница</t>
  </si>
  <si>
    <t>Расширенный МКД
Нижняя граница</t>
  </si>
  <si>
    <t>Расширенный МКД
Верхняя граница</t>
  </si>
  <si>
    <t>Исходный МКД
Нижняя граница</t>
  </si>
  <si>
    <t>Исходный МКД
Верхняя граница</t>
  </si>
  <si>
    <t>Коэффициент расширения</t>
  </si>
  <si>
    <t>№ накладной</t>
  </si>
  <si>
    <t>Общая сумма</t>
  </si>
  <si>
    <t>Сегменты</t>
  </si>
  <si>
    <t>Частота</t>
  </si>
  <si>
    <t>Н-1388</t>
  </si>
  <si>
    <t>Н-1395</t>
  </si>
  <si>
    <t>Н-1518</t>
  </si>
  <si>
    <t>Н-1793</t>
  </si>
  <si>
    <t>Н-1860</t>
  </si>
  <si>
    <t>Н-2239</t>
  </si>
  <si>
    <t>Н-2379</t>
  </si>
  <si>
    <t>Н-2782</t>
  </si>
  <si>
    <t>Н-2887</t>
  </si>
  <si>
    <t>Н-2917</t>
  </si>
  <si>
    <t>Н-3243</t>
  </si>
  <si>
    <t>Н-3321</t>
  </si>
  <si>
    <t>Н-3476</t>
  </si>
  <si>
    <t>Н-3534</t>
  </si>
  <si>
    <t>Н-3942</t>
  </si>
  <si>
    <t>Н-4024</t>
  </si>
  <si>
    <t>Н-4139</t>
  </si>
  <si>
    <t>Н-4154</t>
  </si>
  <si>
    <t>Н-4271</t>
  </si>
  <si>
    <t>Н-4378</t>
  </si>
  <si>
    <t>Н-4399</t>
  </si>
  <si>
    <t>Н-4693</t>
  </si>
  <si>
    <t>Н-4742</t>
  </si>
  <si>
    <t>Н-4787</t>
  </si>
  <si>
    <t>Н-4956</t>
  </si>
  <si>
    <t>Н-5128</t>
  </si>
  <si>
    <t>Н-5162</t>
  </si>
  <si>
    <t>Н-5185</t>
  </si>
  <si>
    <t>Н-5218</t>
  </si>
  <si>
    <t>Н-5668</t>
  </si>
  <si>
    <t>Н-5844</t>
  </si>
  <si>
    <t>Н-5898</t>
  </si>
  <si>
    <t>Н-6245</t>
  </si>
  <si>
    <t>Н-6538</t>
  </si>
  <si>
    <t>Н-6640</t>
  </si>
  <si>
    <t>Н-6829</t>
  </si>
  <si>
    <t>Н-6887</t>
  </si>
  <si>
    <t>Н-7307</t>
  </si>
  <si>
    <t>Н-7321</t>
  </si>
  <si>
    <t>Н-7399</t>
  </si>
  <si>
    <t>Н-7650</t>
  </si>
  <si>
    <t>Н-7797</t>
  </si>
  <si>
    <t>Н-8263</t>
  </si>
  <si>
    <t>Н-8403</t>
  </si>
  <si>
    <t>Н-8455</t>
  </si>
  <si>
    <t>Н-8812</t>
  </si>
  <si>
    <t>Н-8974</t>
  </si>
  <si>
    <t>Н-9645</t>
  </si>
  <si>
    <t>Н-9747</t>
  </si>
  <si>
    <t>Н-1288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</si>
</sst>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%_)"/>
    <numFmt numFmtId="166" formatCode="0.000%_)"/>
    <numFmt numFmtId="167" formatCode="0.00000%"/>
    <numFmt numFmtId="168" formatCode="_(* #,##0_);_(* \(#,##0\);_(* &quot;-&quot;??_);_(@_)"/>
    <numFmt numFmtId="169" formatCode="_(* #,##0.0_);_(* \(#,##0.0\);_(* &quot;-&quot;??_);_(@_)"/>
    <numFmt numFmtId="170" formatCode="h:mm:ss_)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3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1" xfId="0" applyFont="1" applyBorder="1" applyAlignment="1">
      <alignment horizontal="center"/>
    </xf>
    <xf numFmtId="166" fontId="0" fillId="0" borderId="2" xfId="0" applyNumberFormat="1" applyBorder="1"/>
    <xf numFmtId="0" fontId="2" fillId="0" borderId="0" xfId="0" applyFont="1"/>
    <xf numFmtId="164" fontId="0" fillId="0" borderId="0" xfId="1" applyFont="1"/>
    <xf numFmtId="164" fontId="0" fillId="0" borderId="2" xfId="1" applyFont="1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14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68" fontId="0" fillId="0" borderId="0" xfId="1" applyNumberFormat="1" applyFont="1"/>
    <xf numFmtId="0" fontId="2" fillId="0" borderId="1" xfId="0" applyFont="1" applyBorder="1" applyAlignment="1">
      <alignment horizontal="center" wrapText="1"/>
    </xf>
    <xf numFmtId="164" fontId="3" fillId="2" borderId="3" xfId="1" applyFont="1" applyFill="1" applyBorder="1"/>
    <xf numFmtId="0" fontId="0" fillId="0" borderId="0" xfId="0" applyAlignment="1">
      <alignment horizontal="right" indent="1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70" fontId="0" fillId="0" borderId="0" xfId="1" applyNumberFormat="1" applyFont="1"/>
    <xf numFmtId="0" fontId="0" fillId="0" borderId="4" xfId="0" applyBorder="1"/>
    <xf numFmtId="168" fontId="0" fillId="0" borderId="4" xfId="1" applyNumberFormat="1" applyFont="1" applyBorder="1"/>
    <xf numFmtId="0" fontId="0" fillId="0" borderId="0" xfId="0" applyAlignment="1"/>
    <xf numFmtId="0" fontId="0" fillId="0" borderId="0" xfId="0" applyBorder="1"/>
    <xf numFmtId="0" fontId="5" fillId="0" borderId="0" xfId="0" applyFont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169" fontId="0" fillId="0" borderId="8" xfId="1" applyNumberFormat="1" applyFont="1" applyBorder="1"/>
    <xf numFmtId="169" fontId="0" fillId="0" borderId="10" xfId="1" applyNumberFormat="1" applyFont="1" applyBorder="1"/>
    <xf numFmtId="169" fontId="0" fillId="0" borderId="12" xfId="1" applyNumberFormat="1" applyFont="1" applyBorder="1"/>
    <xf numFmtId="164" fontId="0" fillId="0" borderId="10" xfId="0" applyNumberFormat="1" applyBorder="1"/>
    <xf numFmtId="164" fontId="0" fillId="0" borderId="12" xfId="0" applyNumberFormat="1" applyBorder="1"/>
    <xf numFmtId="0" fontId="4" fillId="0" borderId="0" xfId="0" applyFont="1" applyBorder="1" applyAlignment="1">
      <alignment horizontal="right" vertical="center" wrapText="1" indent="1"/>
    </xf>
    <xf numFmtId="0" fontId="0" fillId="0" borderId="13" xfId="0" applyBorder="1"/>
    <xf numFmtId="0" fontId="0" fillId="0" borderId="14" xfId="0" applyBorder="1"/>
    <xf numFmtId="0" fontId="0" fillId="0" borderId="6" xfId="0" applyBorder="1"/>
    <xf numFmtId="0" fontId="0" fillId="0" borderId="5" xfId="0" applyBorder="1"/>
    <xf numFmtId="0" fontId="0" fillId="0" borderId="16" xfId="0" applyBorder="1"/>
    <xf numFmtId="168" fontId="0" fillId="0" borderId="16" xfId="1" applyNumberFormat="1" applyFont="1" applyBorder="1"/>
    <xf numFmtId="0" fontId="0" fillId="0" borderId="17" xfId="0" applyBorder="1"/>
    <xf numFmtId="0" fontId="0" fillId="0" borderId="15" xfId="0" applyBorder="1"/>
    <xf numFmtId="168" fontId="0" fillId="0" borderId="17" xfId="1" applyNumberFormat="1" applyFont="1" applyBorder="1"/>
    <xf numFmtId="0" fontId="0" fillId="0" borderId="7" xfId="0" applyBorder="1" applyAlignment="1">
      <alignment horizontal="right" indent="1"/>
    </xf>
    <xf numFmtId="0" fontId="0" fillId="0" borderId="9" xfId="0" applyBorder="1" applyAlignment="1">
      <alignment horizontal="right" indent="1"/>
    </xf>
    <xf numFmtId="0" fontId="0" fillId="0" borderId="11" xfId="0" applyBorder="1" applyAlignment="1">
      <alignment horizontal="right" indent="1"/>
    </xf>
    <xf numFmtId="0" fontId="4" fillId="0" borderId="0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Continuous"/>
    </xf>
    <xf numFmtId="0" fontId="6" fillId="0" borderId="0" xfId="0" applyFont="1"/>
    <xf numFmtId="0" fontId="0" fillId="0" borderId="0" xfId="0" applyAlignment="1">
      <alignment horizontal="left"/>
    </xf>
    <xf numFmtId="0" fontId="0" fillId="0" borderId="0" xfId="1" applyNumberFormat="1" applyFont="1" applyAlignment="1">
      <alignment horizontal="center"/>
    </xf>
    <xf numFmtId="0" fontId="0" fillId="0" borderId="18" xfId="0" applyBorder="1"/>
    <xf numFmtId="0" fontId="0" fillId="3" borderId="19" xfId="0" applyFill="1" applyBorder="1"/>
    <xf numFmtId="0" fontId="0" fillId="0" borderId="19" xfId="0" applyBorder="1"/>
    <xf numFmtId="0" fontId="0" fillId="3" borderId="18" xfId="0" applyFill="1" applyBorder="1"/>
    <xf numFmtId="0" fontId="7" fillId="0" borderId="5" xfId="0" applyFont="1" applyBorder="1" applyAlignment="1">
      <alignment horizontal="right" vertical="center" indent="1"/>
    </xf>
    <xf numFmtId="0" fontId="7" fillId="0" borderId="6" xfId="0" applyFont="1" applyBorder="1" applyAlignment="1">
      <alignment horizontal="right" vertical="center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Результаты игр во времени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1040581465778314E-2"/>
          <c:y val="0.13869815770765792"/>
          <c:w val="0.73060004037956794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Лист2!$D$2</c:f>
              <c:strCache>
                <c:ptCount val="1"/>
                <c:pt idx="0">
                  <c:v>Счет</c:v>
                </c:pt>
              </c:strCache>
            </c:strRef>
          </c:tx>
          <c:marker>
            <c:symbol val="none"/>
          </c:marker>
          <c:xVal>
            <c:numRef>
              <c:f>Лист2!$B$3:$B$62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Лист2!$D$3:$D$62</c:f>
              <c:numCache>
                <c:formatCode>_(* #\ ##0_);_(* \(#\ 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FF-4866-8A81-A62956981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699072"/>
        <c:axId val="285701632"/>
      </c:scatterChart>
      <c:valAx>
        <c:axId val="285699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ru-RU"/>
          </a:p>
        </c:txPr>
        <c:crossAx val="285701632"/>
        <c:crosses val="autoZero"/>
        <c:crossBetween val="midCat"/>
      </c:valAx>
      <c:valAx>
        <c:axId val="285701632"/>
        <c:scaling>
          <c:orientation val="minMax"/>
          <c:max val="110"/>
          <c:min val="72"/>
        </c:scaling>
        <c:delete val="0"/>
        <c:axPos val="l"/>
        <c:majorGridlines/>
        <c:numFmt formatCode="_(* #\ ##0_);_(* \(#\ ##0\);_(* &quot;-&quot;??_);_(@_)" sourceLinked="1"/>
        <c:majorTickMark val="out"/>
        <c:minorTickMark val="none"/>
        <c:tickLblPos val="nextTo"/>
        <c:crossAx val="285699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 sz="1800" b="1" i="0" baseline="0">
                <a:effectLst/>
              </a:rPr>
              <a:t>Результаты игр во времени</a:t>
            </a:r>
            <a:endParaRPr lang="ru-RU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076252484152529E-2"/>
          <c:y val="0.14199440779493067"/>
          <c:w val="0.63063014949218299"/>
          <c:h val="0.66994907423388794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Лист2а!$D$2</c:f>
              <c:strCache>
                <c:ptCount val="1"/>
                <c:pt idx="0">
                  <c:v>Счет</c:v>
                </c:pt>
              </c:strCache>
            </c:strRef>
          </c:tx>
          <c:spPr>
            <a:ln>
              <a:solidFill>
                <a:schemeClr val="accent1">
                  <a:lumMod val="20000"/>
                  <a:lumOff val="80000"/>
                </a:schemeClr>
              </a:solidFill>
            </a:ln>
          </c:spPr>
          <c:marker>
            <c:symbol val="none"/>
          </c:marker>
          <c:xVal>
            <c:numRef>
              <c:f>Лист2а!$B$3:$B$62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Лист2а!$D$3:$D$62</c:f>
              <c:numCache>
                <c:formatCode>_(* #\ ##0_);_(* \(#\ ##0\);_(* "-"??_);_(@_)</c:formatCode>
                <c:ptCount val="60"/>
                <c:pt idx="0">
                  <c:v>98</c:v>
                </c:pt>
                <c:pt idx="1">
                  <c:v>88</c:v>
                </c:pt>
                <c:pt idx="2">
                  <c:v>84</c:v>
                </c:pt>
                <c:pt idx="3">
                  <c:v>94</c:v>
                </c:pt>
                <c:pt idx="4">
                  <c:v>85</c:v>
                </c:pt>
                <c:pt idx="5">
                  <c:v>88</c:v>
                </c:pt>
                <c:pt idx="6">
                  <c:v>89</c:v>
                </c:pt>
                <c:pt idx="7">
                  <c:v>84</c:v>
                </c:pt>
                <c:pt idx="8">
                  <c:v>84</c:v>
                </c:pt>
                <c:pt idx="9">
                  <c:v>97</c:v>
                </c:pt>
                <c:pt idx="10">
                  <c:v>97</c:v>
                </c:pt>
                <c:pt idx="11">
                  <c:v>84</c:v>
                </c:pt>
                <c:pt idx="12">
                  <c:v>86</c:v>
                </c:pt>
                <c:pt idx="13">
                  <c:v>89</c:v>
                </c:pt>
                <c:pt idx="14">
                  <c:v>89</c:v>
                </c:pt>
                <c:pt idx="15">
                  <c:v>93</c:v>
                </c:pt>
                <c:pt idx="16">
                  <c:v>90</c:v>
                </c:pt>
                <c:pt idx="17">
                  <c:v>90</c:v>
                </c:pt>
                <c:pt idx="18">
                  <c:v>85</c:v>
                </c:pt>
                <c:pt idx="19">
                  <c:v>90</c:v>
                </c:pt>
                <c:pt idx="20">
                  <c:v>94</c:v>
                </c:pt>
                <c:pt idx="21">
                  <c:v>93</c:v>
                </c:pt>
                <c:pt idx="22">
                  <c:v>90</c:v>
                </c:pt>
                <c:pt idx="23">
                  <c:v>100</c:v>
                </c:pt>
                <c:pt idx="24">
                  <c:v>96</c:v>
                </c:pt>
                <c:pt idx="25">
                  <c:v>92</c:v>
                </c:pt>
                <c:pt idx="26">
                  <c:v>79</c:v>
                </c:pt>
                <c:pt idx="27">
                  <c:v>78</c:v>
                </c:pt>
                <c:pt idx="28">
                  <c:v>85</c:v>
                </c:pt>
                <c:pt idx="29">
                  <c:v>82</c:v>
                </c:pt>
                <c:pt idx="30">
                  <c:v>83</c:v>
                </c:pt>
                <c:pt idx="31">
                  <c:v>83</c:v>
                </c:pt>
                <c:pt idx="32">
                  <c:v>87</c:v>
                </c:pt>
                <c:pt idx="33">
                  <c:v>90</c:v>
                </c:pt>
                <c:pt idx="34">
                  <c:v>88</c:v>
                </c:pt>
                <c:pt idx="35">
                  <c:v>96</c:v>
                </c:pt>
                <c:pt idx="36">
                  <c:v>87</c:v>
                </c:pt>
                <c:pt idx="37">
                  <c:v>84</c:v>
                </c:pt>
                <c:pt idx="38">
                  <c:v>75</c:v>
                </c:pt>
                <c:pt idx="39">
                  <c:v>83</c:v>
                </c:pt>
                <c:pt idx="40">
                  <c:v>92</c:v>
                </c:pt>
                <c:pt idx="41">
                  <c:v>85</c:v>
                </c:pt>
                <c:pt idx="42">
                  <c:v>91</c:v>
                </c:pt>
                <c:pt idx="43">
                  <c:v>95</c:v>
                </c:pt>
                <c:pt idx="44">
                  <c:v>91</c:v>
                </c:pt>
                <c:pt idx="45">
                  <c:v>87</c:v>
                </c:pt>
                <c:pt idx="46">
                  <c:v>83</c:v>
                </c:pt>
                <c:pt idx="47">
                  <c:v>80</c:v>
                </c:pt>
                <c:pt idx="48">
                  <c:v>87</c:v>
                </c:pt>
                <c:pt idx="49">
                  <c:v>85</c:v>
                </c:pt>
                <c:pt idx="50">
                  <c:v>80</c:v>
                </c:pt>
                <c:pt idx="51">
                  <c:v>78</c:v>
                </c:pt>
                <c:pt idx="52">
                  <c:v>78</c:v>
                </c:pt>
                <c:pt idx="53">
                  <c:v>83</c:v>
                </c:pt>
                <c:pt idx="54">
                  <c:v>84</c:v>
                </c:pt>
                <c:pt idx="55">
                  <c:v>84</c:v>
                </c:pt>
                <c:pt idx="56">
                  <c:v>81</c:v>
                </c:pt>
                <c:pt idx="57">
                  <c:v>87</c:v>
                </c:pt>
                <c:pt idx="58">
                  <c:v>94</c:v>
                </c:pt>
                <c:pt idx="59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8-4DD2-8ABD-624439E591B8}"/>
            </c:ext>
          </c:extLst>
        </c:ser>
        <c:ser>
          <c:idx val="1"/>
          <c:order val="1"/>
          <c:tx>
            <c:strRef>
              <c:f>Лист2а!$E$2</c:f>
              <c:strCache>
                <c:ptCount val="1"/>
                <c:pt idx="0">
                  <c:v>Скользящее среднее</c:v>
                </c:pt>
              </c:strCache>
            </c:strRef>
          </c:tx>
          <c:marker>
            <c:symbol val="none"/>
          </c:marker>
          <c:xVal>
            <c:numRef>
              <c:f>Лист2а!$B$3:$B$62</c:f>
              <c:numCache>
                <c:formatCode>m/d/yyyy</c:formatCode>
                <c:ptCount val="60"/>
                <c:pt idx="0">
                  <c:v>41407</c:v>
                </c:pt>
                <c:pt idx="1">
                  <c:v>41414</c:v>
                </c:pt>
                <c:pt idx="2">
                  <c:v>41421</c:v>
                </c:pt>
                <c:pt idx="3">
                  <c:v>41428</c:v>
                </c:pt>
                <c:pt idx="4">
                  <c:v>41435</c:v>
                </c:pt>
                <c:pt idx="5">
                  <c:v>41442</c:v>
                </c:pt>
                <c:pt idx="6">
                  <c:v>41449</c:v>
                </c:pt>
                <c:pt idx="7">
                  <c:v>41456</c:v>
                </c:pt>
                <c:pt idx="8">
                  <c:v>41463</c:v>
                </c:pt>
                <c:pt idx="9">
                  <c:v>41470</c:v>
                </c:pt>
                <c:pt idx="10">
                  <c:v>41477</c:v>
                </c:pt>
                <c:pt idx="11">
                  <c:v>41484</c:v>
                </c:pt>
                <c:pt idx="12">
                  <c:v>41491</c:v>
                </c:pt>
                <c:pt idx="13">
                  <c:v>41498</c:v>
                </c:pt>
                <c:pt idx="14">
                  <c:v>41505</c:v>
                </c:pt>
                <c:pt idx="15">
                  <c:v>41512</c:v>
                </c:pt>
                <c:pt idx="16">
                  <c:v>41519</c:v>
                </c:pt>
                <c:pt idx="17">
                  <c:v>41526</c:v>
                </c:pt>
                <c:pt idx="18">
                  <c:v>41533</c:v>
                </c:pt>
                <c:pt idx="19">
                  <c:v>41540</c:v>
                </c:pt>
                <c:pt idx="20">
                  <c:v>41547</c:v>
                </c:pt>
                <c:pt idx="21">
                  <c:v>41554</c:v>
                </c:pt>
                <c:pt idx="22">
                  <c:v>41561</c:v>
                </c:pt>
                <c:pt idx="23">
                  <c:v>41568</c:v>
                </c:pt>
                <c:pt idx="24">
                  <c:v>41575</c:v>
                </c:pt>
                <c:pt idx="25">
                  <c:v>41582</c:v>
                </c:pt>
                <c:pt idx="26">
                  <c:v>41589</c:v>
                </c:pt>
                <c:pt idx="27">
                  <c:v>41596</c:v>
                </c:pt>
                <c:pt idx="28">
                  <c:v>41603</c:v>
                </c:pt>
                <c:pt idx="29">
                  <c:v>41610</c:v>
                </c:pt>
                <c:pt idx="30">
                  <c:v>41617</c:v>
                </c:pt>
                <c:pt idx="31">
                  <c:v>41624</c:v>
                </c:pt>
                <c:pt idx="32">
                  <c:v>41631</c:v>
                </c:pt>
                <c:pt idx="33">
                  <c:v>41638</c:v>
                </c:pt>
                <c:pt idx="34">
                  <c:v>41645</c:v>
                </c:pt>
                <c:pt idx="35">
                  <c:v>41652</c:v>
                </c:pt>
                <c:pt idx="36">
                  <c:v>41659</c:v>
                </c:pt>
                <c:pt idx="37">
                  <c:v>41666</c:v>
                </c:pt>
                <c:pt idx="38">
                  <c:v>41673</c:v>
                </c:pt>
                <c:pt idx="39">
                  <c:v>41680</c:v>
                </c:pt>
                <c:pt idx="40">
                  <c:v>41687</c:v>
                </c:pt>
                <c:pt idx="41">
                  <c:v>41694</c:v>
                </c:pt>
                <c:pt idx="42">
                  <c:v>41701</c:v>
                </c:pt>
                <c:pt idx="43">
                  <c:v>41708</c:v>
                </c:pt>
                <c:pt idx="44">
                  <c:v>41715</c:v>
                </c:pt>
                <c:pt idx="45">
                  <c:v>41722</c:v>
                </c:pt>
                <c:pt idx="46">
                  <c:v>41729</c:v>
                </c:pt>
                <c:pt idx="47">
                  <c:v>41736</c:v>
                </c:pt>
                <c:pt idx="48">
                  <c:v>41743</c:v>
                </c:pt>
                <c:pt idx="49">
                  <c:v>41750</c:v>
                </c:pt>
                <c:pt idx="50">
                  <c:v>41757</c:v>
                </c:pt>
                <c:pt idx="51">
                  <c:v>41764</c:v>
                </c:pt>
                <c:pt idx="52">
                  <c:v>41771</c:v>
                </c:pt>
                <c:pt idx="53">
                  <c:v>41778</c:v>
                </c:pt>
                <c:pt idx="54">
                  <c:v>41785</c:v>
                </c:pt>
                <c:pt idx="55">
                  <c:v>41792</c:v>
                </c:pt>
                <c:pt idx="56">
                  <c:v>41799</c:v>
                </c:pt>
                <c:pt idx="57">
                  <c:v>41806</c:v>
                </c:pt>
                <c:pt idx="58">
                  <c:v>41813</c:v>
                </c:pt>
                <c:pt idx="59">
                  <c:v>41820</c:v>
                </c:pt>
              </c:numCache>
            </c:numRef>
          </c:xVal>
          <c:yVal>
            <c:numRef>
              <c:f>Лист2а!$E$3:$E$62</c:f>
              <c:numCache>
                <c:formatCode>_(* #\ ##0.0_);_(* \(#\ ##0.0\);_(* "-"??_);_(@_)</c:formatCode>
                <c:ptCount val="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89.1</c:v>
                </c:pt>
                <c:pt idx="10">
                  <c:v>89</c:v>
                </c:pt>
                <c:pt idx="11">
                  <c:v>88.6</c:v>
                </c:pt>
                <c:pt idx="12">
                  <c:v>88.8</c:v>
                </c:pt>
                <c:pt idx="13">
                  <c:v>88.3</c:v>
                </c:pt>
                <c:pt idx="14">
                  <c:v>88.7</c:v>
                </c:pt>
                <c:pt idx="15">
                  <c:v>89.2</c:v>
                </c:pt>
                <c:pt idx="16">
                  <c:v>89.3</c:v>
                </c:pt>
                <c:pt idx="17">
                  <c:v>89.9</c:v>
                </c:pt>
                <c:pt idx="18">
                  <c:v>90</c:v>
                </c:pt>
                <c:pt idx="19">
                  <c:v>89.3</c:v>
                </c:pt>
                <c:pt idx="20">
                  <c:v>89</c:v>
                </c:pt>
                <c:pt idx="21">
                  <c:v>89.9</c:v>
                </c:pt>
                <c:pt idx="22">
                  <c:v>90.3</c:v>
                </c:pt>
                <c:pt idx="23">
                  <c:v>91.4</c:v>
                </c:pt>
                <c:pt idx="24">
                  <c:v>92.1</c:v>
                </c:pt>
                <c:pt idx="25">
                  <c:v>92</c:v>
                </c:pt>
                <c:pt idx="26">
                  <c:v>90.9</c:v>
                </c:pt>
                <c:pt idx="27">
                  <c:v>89.7</c:v>
                </c:pt>
                <c:pt idx="28">
                  <c:v>89.7</c:v>
                </c:pt>
                <c:pt idx="29">
                  <c:v>88.9</c:v>
                </c:pt>
                <c:pt idx="30">
                  <c:v>87.8</c:v>
                </c:pt>
                <c:pt idx="31">
                  <c:v>86.8</c:v>
                </c:pt>
                <c:pt idx="32">
                  <c:v>86.5</c:v>
                </c:pt>
                <c:pt idx="33">
                  <c:v>85.5</c:v>
                </c:pt>
                <c:pt idx="34">
                  <c:v>84.7</c:v>
                </c:pt>
                <c:pt idx="35">
                  <c:v>85.1</c:v>
                </c:pt>
                <c:pt idx="36">
                  <c:v>85.9</c:v>
                </c:pt>
                <c:pt idx="37">
                  <c:v>86.5</c:v>
                </c:pt>
                <c:pt idx="38">
                  <c:v>85.5</c:v>
                </c:pt>
                <c:pt idx="39">
                  <c:v>85.6</c:v>
                </c:pt>
                <c:pt idx="40">
                  <c:v>86.5</c:v>
                </c:pt>
                <c:pt idx="41">
                  <c:v>86.7</c:v>
                </c:pt>
                <c:pt idx="42">
                  <c:v>87.1</c:v>
                </c:pt>
                <c:pt idx="43">
                  <c:v>87.6</c:v>
                </c:pt>
                <c:pt idx="44">
                  <c:v>87.9</c:v>
                </c:pt>
                <c:pt idx="45">
                  <c:v>87</c:v>
                </c:pt>
                <c:pt idx="46">
                  <c:v>86.6</c:v>
                </c:pt>
                <c:pt idx="47">
                  <c:v>86.2</c:v>
                </c:pt>
                <c:pt idx="48">
                  <c:v>87.4</c:v>
                </c:pt>
                <c:pt idx="49">
                  <c:v>87.6</c:v>
                </c:pt>
                <c:pt idx="50">
                  <c:v>86.4</c:v>
                </c:pt>
                <c:pt idx="51">
                  <c:v>85.7</c:v>
                </c:pt>
                <c:pt idx="52">
                  <c:v>84.4</c:v>
                </c:pt>
                <c:pt idx="53">
                  <c:v>83.2</c:v>
                </c:pt>
                <c:pt idx="54">
                  <c:v>82.5</c:v>
                </c:pt>
                <c:pt idx="55">
                  <c:v>82.2</c:v>
                </c:pt>
                <c:pt idx="56">
                  <c:v>82</c:v>
                </c:pt>
                <c:pt idx="57">
                  <c:v>82.7</c:v>
                </c:pt>
                <c:pt idx="58">
                  <c:v>83.4</c:v>
                </c:pt>
                <c:pt idx="59">
                  <c:v>82.9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28-4DD2-8ABD-624439E59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882240"/>
        <c:axId val="285883776"/>
      </c:scatterChart>
      <c:valAx>
        <c:axId val="285882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ru-RU"/>
          </a:p>
        </c:txPr>
        <c:crossAx val="285883776"/>
        <c:crosses val="autoZero"/>
        <c:crossBetween val="midCat"/>
      </c:valAx>
      <c:valAx>
        <c:axId val="285883776"/>
        <c:scaling>
          <c:orientation val="minMax"/>
          <c:max val="110"/>
          <c:min val="72"/>
        </c:scaling>
        <c:delete val="0"/>
        <c:axPos val="l"/>
        <c:majorGridlines/>
        <c:numFmt formatCode="_(* #\ ##0_);_(* \(#\ ##0\);_(* &quot;-&quot;??_);_(@_)" sourceLinked="1"/>
        <c:majorTickMark val="out"/>
        <c:minorTickMark val="none"/>
        <c:tickLblPos val="nextTo"/>
        <c:crossAx val="285882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202518163490437"/>
          <c:y val="0.49803743346181789"/>
          <c:w val="0.2495806715890537"/>
          <c:h val="0.1192116096523546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Лист3!$C$2</c:f>
              <c:strCache>
                <c:ptCount val="1"/>
                <c:pt idx="0">
                  <c:v>Спрос</c:v>
                </c:pt>
              </c:strCache>
            </c:strRef>
          </c:tx>
          <c:marker>
            <c:symbol val="none"/>
          </c:marker>
          <c:xVal>
            <c:numRef>
              <c:f>Лист3!$B$3:$B$28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Лист3!$C$3:$C$28</c:f>
              <c:numCache>
                <c:formatCode>_(* #\ ##0_);_(* \(#\ ##0\);_(* "-"??_);_(@_)</c:formatCode>
                <c:ptCount val="26"/>
                <c:pt idx="0">
                  <c:v>412</c:v>
                </c:pt>
                <c:pt idx="1">
                  <c:v>634.48</c:v>
                </c:pt>
                <c:pt idx="2">
                  <c:v>989.79</c:v>
                </c:pt>
                <c:pt idx="3">
                  <c:v>1326.32</c:v>
                </c:pt>
                <c:pt idx="4">
                  <c:v>1485.48</c:v>
                </c:pt>
                <c:pt idx="5">
                  <c:v>1589.46</c:v>
                </c:pt>
                <c:pt idx="6">
                  <c:v>1780.2</c:v>
                </c:pt>
                <c:pt idx="7">
                  <c:v>2510.08</c:v>
                </c:pt>
                <c:pt idx="8">
                  <c:v>3463.91</c:v>
                </c:pt>
                <c:pt idx="9">
                  <c:v>5057.3100000000004</c:v>
                </c:pt>
                <c:pt idx="10">
                  <c:v>4956.16</c:v>
                </c:pt>
                <c:pt idx="11">
                  <c:v>7087.31</c:v>
                </c:pt>
                <c:pt idx="12">
                  <c:v>10985.33</c:v>
                </c:pt>
                <c:pt idx="13">
                  <c:v>14830.2</c:v>
                </c:pt>
                <c:pt idx="14">
                  <c:v>14830.2</c:v>
                </c:pt>
                <c:pt idx="15">
                  <c:v>17944.54</c:v>
                </c:pt>
                <c:pt idx="16">
                  <c:v>17406.2</c:v>
                </c:pt>
                <c:pt idx="17">
                  <c:v>27675.86</c:v>
                </c:pt>
                <c:pt idx="18">
                  <c:v>21310.41</c:v>
                </c:pt>
                <c:pt idx="19">
                  <c:v>19605.580000000002</c:v>
                </c:pt>
                <c:pt idx="20">
                  <c:v>18821.36</c:v>
                </c:pt>
                <c:pt idx="21">
                  <c:v>14116.02</c:v>
                </c:pt>
                <c:pt idx="22">
                  <c:v>13833.7</c:v>
                </c:pt>
                <c:pt idx="23">
                  <c:v>11896.98</c:v>
                </c:pt>
                <c:pt idx="24">
                  <c:v>13919.47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1D-42C2-BE11-7F100AF43CBD}"/>
            </c:ext>
          </c:extLst>
        </c:ser>
        <c:ser>
          <c:idx val="1"/>
          <c:order val="1"/>
          <c:tx>
            <c:strRef>
              <c:f>Лист3!$D$2</c:f>
              <c:strCache>
                <c:ptCount val="1"/>
                <c:pt idx="0">
                  <c:v>Скользящее
среднее</c:v>
                </c:pt>
              </c:strCache>
            </c:strRef>
          </c:tx>
          <c:marker>
            <c:symbol val="none"/>
          </c:marker>
          <c:xVal>
            <c:numRef>
              <c:f>Лист3!$B$3:$B$28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Лист3!$D$3:$D$28</c:f>
              <c:numCache>
                <c:formatCode>_(* #\ ##0_);_(* \(#\ ##0\);_(* "-"??_);_(@_)</c:formatCode>
                <c:ptCount val="26"/>
                <c:pt idx="6">
                  <c:v>1072.9216666666666</c:v>
                </c:pt>
                <c:pt idx="7">
                  <c:v>1300.9549999999999</c:v>
                </c:pt>
                <c:pt idx="8">
                  <c:v>1613.5549999999996</c:v>
                </c:pt>
                <c:pt idx="9">
                  <c:v>2025.9083333333335</c:v>
                </c:pt>
                <c:pt idx="10">
                  <c:v>2647.7400000000002</c:v>
                </c:pt>
                <c:pt idx="11">
                  <c:v>3226.1866666666665</c:v>
                </c:pt>
                <c:pt idx="12">
                  <c:v>4142.4949999999999</c:v>
                </c:pt>
                <c:pt idx="13">
                  <c:v>5676.6833333333334</c:v>
                </c:pt>
                <c:pt idx="14">
                  <c:v>7730.0366666666669</c:v>
                </c:pt>
                <c:pt idx="15">
                  <c:v>9624.4183333333331</c:v>
                </c:pt>
                <c:pt idx="16">
                  <c:v>11772.289999999999</c:v>
                </c:pt>
                <c:pt idx="17">
                  <c:v>13847.296666666663</c:v>
                </c:pt>
                <c:pt idx="18">
                  <c:v>17278.721666666668</c:v>
                </c:pt>
                <c:pt idx="19">
                  <c:v>18999.568333333333</c:v>
                </c:pt>
                <c:pt idx="20">
                  <c:v>19795.465</c:v>
                </c:pt>
                <c:pt idx="21">
                  <c:v>20460.658333333336</c:v>
                </c:pt>
                <c:pt idx="22">
                  <c:v>19822.571666666667</c:v>
                </c:pt>
                <c:pt idx="23">
                  <c:v>19227.155000000002</c:v>
                </c:pt>
                <c:pt idx="24">
                  <c:v>16597.341666666667</c:v>
                </c:pt>
                <c:pt idx="25">
                  <c:v>15365.518333333333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1D-42C2-BE11-7F100AF43CBD}"/>
            </c:ext>
          </c:extLst>
        </c:ser>
        <c:ser>
          <c:idx val="2"/>
          <c:order val="2"/>
          <c:tx>
            <c:strRef>
              <c:f>Лист3!$E$2</c:f>
              <c:strCache>
                <c:ptCount val="1"/>
                <c:pt idx="0">
                  <c:v>Экпоненциальный
прогноз</c:v>
                </c:pt>
              </c:strCache>
            </c:strRef>
          </c:tx>
          <c:marker>
            <c:symbol val="none"/>
          </c:marker>
          <c:xVal>
            <c:numRef>
              <c:f>Лист3!$B$3:$B$28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Лист3!$E$3:$E$28</c:f>
              <c:numCache>
                <c:formatCode>_(* #\ ##0_);_(* \(#\ ##0\);_(* "-"??_);_(@_)</c:formatCode>
                <c:ptCount val="26"/>
                <c:pt idx="0">
                  <c:v>412</c:v>
                </c:pt>
                <c:pt idx="1">
                  <c:v>412</c:v>
                </c:pt>
                <c:pt idx="2">
                  <c:v>478.74399999999997</c:v>
                </c:pt>
                <c:pt idx="3">
                  <c:v>632.05779999999993</c:v>
                </c:pt>
                <c:pt idx="4">
                  <c:v>840.33645999999987</c:v>
                </c:pt>
                <c:pt idx="5">
                  <c:v>1033.8795219999997</c:v>
                </c:pt>
                <c:pt idx="6">
                  <c:v>1200.5536653999998</c:v>
                </c:pt>
                <c:pt idx="7">
                  <c:v>1374.4475657799999</c:v>
                </c:pt>
                <c:pt idx="8">
                  <c:v>1715.1372960459998</c:v>
                </c:pt>
                <c:pt idx="9">
                  <c:v>2239.7691072321995</c:v>
                </c:pt>
                <c:pt idx="10">
                  <c:v>3085.0313750625396</c:v>
                </c:pt>
                <c:pt idx="11">
                  <c:v>3646.3699625437775</c:v>
                </c:pt>
                <c:pt idx="12">
                  <c:v>4678.6519737806448</c:v>
                </c:pt>
                <c:pt idx="13">
                  <c:v>6570.6553816464511</c:v>
                </c:pt>
                <c:pt idx="14">
                  <c:v>9048.5187671525164</c:v>
                </c:pt>
                <c:pt idx="15">
                  <c:v>10783.023137006761</c:v>
                </c:pt>
                <c:pt idx="16">
                  <c:v>12931.478195904732</c:v>
                </c:pt>
                <c:pt idx="17">
                  <c:v>14273.894737133312</c:v>
                </c:pt>
                <c:pt idx="18">
                  <c:v>18294.484315993315</c:v>
                </c:pt>
                <c:pt idx="19">
                  <c:v>19199.262021195318</c:v>
                </c:pt>
                <c:pt idx="20">
                  <c:v>19321.157414836722</c:v>
                </c:pt>
                <c:pt idx="21">
                  <c:v>19171.218190385705</c:v>
                </c:pt>
                <c:pt idx="22">
                  <c:v>17654.658733269993</c:v>
                </c:pt>
                <c:pt idx="23">
                  <c:v>16508.371113288995</c:v>
                </c:pt>
                <c:pt idx="24">
                  <c:v>15124.953779302296</c:v>
                </c:pt>
                <c:pt idx="25">
                  <c:v>14763.308645511606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1D-42C2-BE11-7F100AF43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106752"/>
        <c:axId val="286108672"/>
      </c:scatterChart>
      <c:valAx>
        <c:axId val="28610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6108672"/>
        <c:crosses val="autoZero"/>
        <c:crossBetween val="midCat"/>
      </c:valAx>
      <c:valAx>
        <c:axId val="286108672"/>
        <c:scaling>
          <c:orientation val="minMax"/>
        </c:scaling>
        <c:delete val="0"/>
        <c:axPos val="l"/>
        <c:majorGridlines/>
        <c:numFmt formatCode="_(* #\ ##0_);_(* \(#\ ##0\);_(* &quot;-&quot;??_);_(@_)" sourceLinked="1"/>
        <c:majorTickMark val="out"/>
        <c:minorTickMark val="none"/>
        <c:tickLblPos val="nextTo"/>
        <c:crossAx val="2861067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5</xdr:row>
      <xdr:rowOff>80961</xdr:rowOff>
    </xdr:from>
    <xdr:to>
      <xdr:col>15</xdr:col>
      <xdr:colOff>57150</xdr:colOff>
      <xdr:row>25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6</xdr:row>
      <xdr:rowOff>128586</xdr:rowOff>
    </xdr:from>
    <xdr:to>
      <xdr:col>15</xdr:col>
      <xdr:colOff>523875</xdr:colOff>
      <xdr:row>26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600074</xdr:colOff>
      <xdr:row>4</xdr:row>
      <xdr:rowOff>61911</xdr:rowOff>
    </xdr:from>
    <xdr:to>
      <xdr:col>18</xdr:col>
      <xdr:colOff>533399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10148</xdr:colOff>
      <xdr:row>11</xdr:row>
      <xdr:rowOff>15222</xdr:rowOff>
    </xdr:from>
    <xdr:to>
      <xdr:col>6</xdr:col>
      <xdr:colOff>600075</xdr:colOff>
      <xdr:row>12</xdr:row>
      <xdr:rowOff>180975</xdr:rowOff>
    </xdr:to>
    <xdr:sp macro="" textlink="" fLocksText="0">
      <xdr:nvSpPr>
        <xdr:cNvPr id="2" name="Выноска: линия 1" descr="90,5">
          <a:extLst>
            <a:ext uri="{FF2B5EF4-FFF2-40B4-BE49-F238E27FC236}">
              <a16:creationId xmlns:a16="http://schemas.microsoft.com/office/drawing/2014/main" id="{A93546F7-D39C-414F-96EF-3A0D5B16B159}"/>
            </a:ext>
          </a:extLst>
        </xdr:cNvPr>
        <xdr:cNvSpPr/>
      </xdr:nvSpPr>
      <xdr:spPr>
        <a:xfrm>
          <a:off x="4353548" y="2110722"/>
          <a:ext cx="589927" cy="356253"/>
        </a:xfrm>
        <a:prstGeom prst="borderCallout1">
          <a:avLst>
            <a:gd name="adj1" fmla="val 50425"/>
            <a:gd name="adj2" fmla="val -434"/>
            <a:gd name="adj3" fmla="val 49578"/>
            <a:gd name="adj4" fmla="val -69633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 anchorCtr="0"/>
        <a:lstStyle/>
        <a:p>
          <a:pPr algn="ctr"/>
          <a:r>
            <a:rPr lang="ru-RU" sz="1100" b="1">
              <a:solidFill>
                <a:schemeClr val="tx1"/>
              </a:solidFill>
            </a:rPr>
            <a:t>90,5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9"/>
  <sheetViews>
    <sheetView workbookViewId="0"/>
  </sheetViews>
  <sheetFormatPr defaultRowHeight="15" x14ac:dyDescent="0.25"/>
  <cols>
    <col min="1" max="1" width="4.140625" customWidth="1"/>
    <col min="2" max="2" width="32.85546875" bestFit="1" customWidth="1"/>
    <col min="3" max="3" width="11.42578125" bestFit="1" customWidth="1"/>
    <col min="4" max="4" width="16.140625" bestFit="1" customWidth="1"/>
  </cols>
  <sheetData>
    <row r="2" spans="2:5" x14ac:dyDescent="0.25">
      <c r="B2" s="4" t="s">
        <v>8</v>
      </c>
      <c r="C2" s="4" t="s">
        <v>14</v>
      </c>
      <c r="D2" s="4" t="s">
        <v>16</v>
      </c>
    </row>
    <row r="3" spans="2:5" x14ac:dyDescent="0.25">
      <c r="B3" t="s">
        <v>9</v>
      </c>
      <c r="C3" s="7">
        <v>72021.350000000006</v>
      </c>
      <c r="D3" s="2">
        <v>2.5000000000000001E-2</v>
      </c>
      <c r="E3" s="3"/>
    </row>
    <row r="4" spans="2:5" x14ac:dyDescent="0.25">
      <c r="B4" t="s">
        <v>10</v>
      </c>
      <c r="C4" s="7">
        <v>25419.31</v>
      </c>
      <c r="D4" s="2">
        <v>7.4099999999999999E-2</v>
      </c>
      <c r="E4" s="3"/>
    </row>
    <row r="5" spans="2:5" x14ac:dyDescent="0.25">
      <c r="B5" t="s">
        <v>11</v>
      </c>
      <c r="C5" s="7">
        <v>97440.65</v>
      </c>
      <c r="D5" s="2">
        <v>4.3999999999999997E-2</v>
      </c>
      <c r="E5" s="3"/>
    </row>
    <row r="6" spans="2:5" x14ac:dyDescent="0.25">
      <c r="B6" t="s">
        <v>12</v>
      </c>
      <c r="C6" s="7">
        <v>88967.56</v>
      </c>
      <c r="D6" s="2">
        <v>5.0999999999999997E-2</v>
      </c>
      <c r="E6" s="3"/>
    </row>
    <row r="7" spans="2:5" x14ac:dyDescent="0.25">
      <c r="B7" t="s">
        <v>13</v>
      </c>
      <c r="C7" s="7">
        <v>139806.15</v>
      </c>
      <c r="D7" s="2">
        <v>0.1012</v>
      </c>
      <c r="E7" s="3"/>
    </row>
    <row r="8" spans="2:5" ht="15.75" thickBot="1" x14ac:dyDescent="0.3">
      <c r="B8" s="6" t="s">
        <v>15</v>
      </c>
      <c r="C8" s="8">
        <f>SUM(C3:C7)</f>
        <v>423655.02</v>
      </c>
      <c r="D8" s="5">
        <f>SUMPRODUCT((C3:C7/$C$8),D3:D7)</f>
        <v>6.292199998243854E-2</v>
      </c>
    </row>
    <row r="9" spans="2:5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13"/>
  <sheetViews>
    <sheetView workbookViewId="0"/>
  </sheetViews>
  <sheetFormatPr defaultRowHeight="15" x14ac:dyDescent="0.25"/>
  <cols>
    <col min="1" max="1" width="4.140625" customWidth="1"/>
    <col min="2" max="2" width="32.85546875" bestFit="1" customWidth="1"/>
    <col min="3" max="3" width="11.42578125" bestFit="1" customWidth="1"/>
    <col min="4" max="4" width="16.140625" bestFit="1" customWidth="1"/>
    <col min="5" max="5" width="13.42578125" bestFit="1" customWidth="1"/>
    <col min="6" max="6" width="7.85546875" bestFit="1" customWidth="1"/>
  </cols>
  <sheetData>
    <row r="2" spans="2:6" x14ac:dyDescent="0.25">
      <c r="B2" s="4" t="s">
        <v>8</v>
      </c>
      <c r="C2" s="4" t="s">
        <v>14</v>
      </c>
      <c r="D2" s="4" t="s">
        <v>16</v>
      </c>
      <c r="E2" s="10" t="s">
        <v>17</v>
      </c>
      <c r="F2" s="10" t="s">
        <v>18</v>
      </c>
    </row>
    <row r="3" spans="2:6" x14ac:dyDescent="0.25">
      <c r="B3" t="s">
        <v>9</v>
      </c>
      <c r="C3" s="7">
        <v>72021.350000000006</v>
      </c>
      <c r="D3" s="2">
        <v>2.5000000000000001E-2</v>
      </c>
      <c r="E3" s="1">
        <f>C3/$C$8</f>
        <v>0.16999999197460236</v>
      </c>
      <c r="F3" s="2">
        <f>D3*E3</f>
        <v>4.2499997993650594E-3</v>
      </c>
    </row>
    <row r="4" spans="2:6" x14ac:dyDescent="0.25">
      <c r="B4" t="s">
        <v>10</v>
      </c>
      <c r="C4" s="7">
        <v>25419.31</v>
      </c>
      <c r="D4" s="2">
        <v>7.4099999999999999E-2</v>
      </c>
      <c r="E4" s="1">
        <f t="shared" ref="E4:E7" si="0">C4/$C$8</f>
        <v>6.0000020771617438E-2</v>
      </c>
      <c r="F4" s="2">
        <f t="shared" ref="F4:F7" si="1">D4*E4</f>
        <v>4.4460015391768522E-3</v>
      </c>
    </row>
    <row r="5" spans="2:6" x14ac:dyDescent="0.25">
      <c r="B5" t="s">
        <v>11</v>
      </c>
      <c r="C5" s="7">
        <v>97440.65</v>
      </c>
      <c r="D5" s="2">
        <v>4.3999999999999997E-2</v>
      </c>
      <c r="E5" s="1">
        <f t="shared" si="0"/>
        <v>0.22999998914210903</v>
      </c>
      <c r="F5" s="2">
        <f t="shared" si="1"/>
        <v>1.0119999522252798E-2</v>
      </c>
    </row>
    <row r="6" spans="2:6" x14ac:dyDescent="0.25">
      <c r="B6" t="s">
        <v>12</v>
      </c>
      <c r="C6" s="7">
        <v>88967.56</v>
      </c>
      <c r="D6" s="2">
        <v>5.0999999999999997E-2</v>
      </c>
      <c r="E6" s="1">
        <f t="shared" si="0"/>
        <v>0.21000001369038421</v>
      </c>
      <c r="F6" s="2">
        <f t="shared" si="1"/>
        <v>1.0710000698209593E-2</v>
      </c>
    </row>
    <row r="7" spans="2:6" x14ac:dyDescent="0.25">
      <c r="B7" t="s">
        <v>13</v>
      </c>
      <c r="C7" s="7">
        <v>139806.15</v>
      </c>
      <c r="D7" s="2">
        <v>0.1012</v>
      </c>
      <c r="E7" s="1">
        <f t="shared" si="0"/>
        <v>0.32999998442128692</v>
      </c>
      <c r="F7" s="2">
        <f t="shared" si="1"/>
        <v>3.3395998423434235E-2</v>
      </c>
    </row>
    <row r="8" spans="2:6" ht="15.75" thickBot="1" x14ac:dyDescent="0.3">
      <c r="B8" s="6" t="s">
        <v>15</v>
      </c>
      <c r="C8" s="8">
        <f>SUM(C3:C7)</f>
        <v>423655.02</v>
      </c>
      <c r="D8" s="5"/>
      <c r="E8" s="9"/>
      <c r="F8" s="5">
        <f>SUM(F3:F7)</f>
        <v>6.292199998243854E-2</v>
      </c>
    </row>
    <row r="9" spans="2:6" ht="15.75" thickTop="1" x14ac:dyDescent="0.25"/>
    <row r="13" spans="2:6" x14ac:dyDescent="0.25">
      <c r="D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F62"/>
  <sheetViews>
    <sheetView workbookViewId="0"/>
  </sheetViews>
  <sheetFormatPr defaultRowHeight="15" x14ac:dyDescent="0.25"/>
  <cols>
    <col min="2" max="2" width="10.7109375" bestFit="1" customWidth="1"/>
    <col min="3" max="3" width="32.5703125" bestFit="1" customWidth="1"/>
    <col min="4" max="4" width="5.85546875" bestFit="1" customWidth="1"/>
    <col min="5" max="5" width="11.28515625" bestFit="1" customWidth="1"/>
  </cols>
  <sheetData>
    <row r="2" spans="2:6" x14ac:dyDescent="0.25">
      <c r="B2" s="49" t="s">
        <v>19</v>
      </c>
      <c r="C2" s="49" t="s">
        <v>20</v>
      </c>
      <c r="D2" s="49" t="s">
        <v>21</v>
      </c>
      <c r="E2" s="49" t="s">
        <v>22</v>
      </c>
      <c r="F2" s="49"/>
    </row>
    <row r="3" spans="2:6" x14ac:dyDescent="0.25">
      <c r="B3" s="11">
        <f>B4-7</f>
        <v>41407</v>
      </c>
      <c r="C3" t="s">
        <v>6</v>
      </c>
      <c r="D3" s="12">
        <v>98</v>
      </c>
      <c r="E3" s="13" t="e">
        <f ca="1">IF(ROW()&lt;12,NA(),AVERAGE(OFFSET(D3,-9,0,10,1)))</f>
        <v>#N/A</v>
      </c>
    </row>
    <row r="4" spans="2:6" x14ac:dyDescent="0.25">
      <c r="B4" s="11">
        <f t="shared" ref="B4:B60" si="0">B5-7</f>
        <v>41414</v>
      </c>
      <c r="C4" t="s">
        <v>0</v>
      </c>
      <c r="D4" s="12">
        <v>88</v>
      </c>
      <c r="E4" s="13" t="e">
        <f t="shared" ref="E4:E62" ca="1" si="1">IF(ROW()&lt;12,NA(),AVERAGE(OFFSET(D4,-9,0,10,1)))</f>
        <v>#N/A</v>
      </c>
    </row>
    <row r="5" spans="2:6" x14ac:dyDescent="0.25">
      <c r="B5" s="11">
        <f t="shared" si="0"/>
        <v>41421</v>
      </c>
      <c r="C5" t="s">
        <v>0</v>
      </c>
      <c r="D5" s="12">
        <v>84</v>
      </c>
      <c r="E5" s="13" t="e">
        <f t="shared" ca="1" si="1"/>
        <v>#N/A</v>
      </c>
    </row>
    <row r="6" spans="2:6" x14ac:dyDescent="0.25">
      <c r="B6" s="11">
        <f t="shared" si="0"/>
        <v>41428</v>
      </c>
      <c r="C6" t="s">
        <v>0</v>
      </c>
      <c r="D6" s="12">
        <v>94</v>
      </c>
      <c r="E6" s="13" t="e">
        <f t="shared" ca="1" si="1"/>
        <v>#N/A</v>
      </c>
    </row>
    <row r="7" spans="2:6" x14ac:dyDescent="0.25">
      <c r="B7" s="11">
        <f t="shared" si="0"/>
        <v>41435</v>
      </c>
      <c r="C7" t="s">
        <v>6</v>
      </c>
      <c r="D7" s="12">
        <v>85</v>
      </c>
      <c r="E7" s="13" t="e">
        <f t="shared" ca="1" si="1"/>
        <v>#N/A</v>
      </c>
    </row>
    <row r="8" spans="2:6" x14ac:dyDescent="0.25">
      <c r="B8" s="11">
        <f t="shared" si="0"/>
        <v>41442</v>
      </c>
      <c r="C8" t="s">
        <v>6</v>
      </c>
      <c r="D8" s="12">
        <v>88</v>
      </c>
      <c r="E8" s="13" t="e">
        <f t="shared" ca="1" si="1"/>
        <v>#N/A</v>
      </c>
    </row>
    <row r="9" spans="2:6" x14ac:dyDescent="0.25">
      <c r="B9" s="11">
        <f t="shared" si="0"/>
        <v>41449</v>
      </c>
      <c r="C9" t="s">
        <v>6</v>
      </c>
      <c r="D9" s="12">
        <v>89</v>
      </c>
      <c r="E9" s="13" t="e">
        <f t="shared" ca="1" si="1"/>
        <v>#N/A</v>
      </c>
    </row>
    <row r="10" spans="2:6" x14ac:dyDescent="0.25">
      <c r="B10" s="11">
        <f t="shared" si="0"/>
        <v>41456</v>
      </c>
      <c r="C10" t="s">
        <v>1</v>
      </c>
      <c r="D10" s="12">
        <v>84</v>
      </c>
      <c r="E10" s="13" t="e">
        <f t="shared" ca="1" si="1"/>
        <v>#N/A</v>
      </c>
    </row>
    <row r="11" spans="2:6" x14ac:dyDescent="0.25">
      <c r="B11" s="11">
        <f t="shared" si="0"/>
        <v>41463</v>
      </c>
      <c r="C11" t="s">
        <v>6</v>
      </c>
      <c r="D11" s="12">
        <v>84</v>
      </c>
      <c r="E11" s="13" t="e">
        <f t="shared" ca="1" si="1"/>
        <v>#N/A</v>
      </c>
    </row>
    <row r="12" spans="2:6" x14ac:dyDescent="0.25">
      <c r="B12" s="11">
        <f t="shared" si="0"/>
        <v>41470</v>
      </c>
      <c r="C12" t="s">
        <v>6</v>
      </c>
      <c r="D12" s="12">
        <v>97</v>
      </c>
      <c r="E12" s="13">
        <f t="shared" ca="1" si="1"/>
        <v>89.1</v>
      </c>
    </row>
    <row r="13" spans="2:6" x14ac:dyDescent="0.25">
      <c r="B13" s="11">
        <f t="shared" si="0"/>
        <v>41477</v>
      </c>
      <c r="C13" t="s">
        <v>6</v>
      </c>
      <c r="D13" s="12">
        <v>97</v>
      </c>
      <c r="E13" s="13">
        <f t="shared" ca="1" si="1"/>
        <v>89</v>
      </c>
    </row>
    <row r="14" spans="2:6" x14ac:dyDescent="0.25">
      <c r="B14" s="11">
        <f t="shared" si="0"/>
        <v>41484</v>
      </c>
      <c r="C14" t="s">
        <v>6</v>
      </c>
      <c r="D14" s="12">
        <v>84</v>
      </c>
      <c r="E14" s="13">
        <f t="shared" ca="1" si="1"/>
        <v>88.6</v>
      </c>
    </row>
    <row r="15" spans="2:6" x14ac:dyDescent="0.25">
      <c r="B15" s="11">
        <f t="shared" si="0"/>
        <v>41491</v>
      </c>
      <c r="C15" t="s">
        <v>1</v>
      </c>
      <c r="D15" s="12">
        <v>86</v>
      </c>
      <c r="E15" s="13">
        <f t="shared" ca="1" si="1"/>
        <v>88.8</v>
      </c>
    </row>
    <row r="16" spans="2:6" x14ac:dyDescent="0.25">
      <c r="B16" s="11">
        <f t="shared" si="0"/>
        <v>41498</v>
      </c>
      <c r="C16" t="s">
        <v>6</v>
      </c>
      <c r="D16" s="12">
        <v>89</v>
      </c>
      <c r="E16" s="13">
        <f t="shared" ca="1" si="1"/>
        <v>88.3</v>
      </c>
    </row>
    <row r="17" spans="2:5" x14ac:dyDescent="0.25">
      <c r="B17" s="11">
        <f t="shared" si="0"/>
        <v>41505</v>
      </c>
      <c r="C17" t="s">
        <v>6</v>
      </c>
      <c r="D17" s="12">
        <v>89</v>
      </c>
      <c r="E17" s="13">
        <f t="shared" ca="1" si="1"/>
        <v>88.7</v>
      </c>
    </row>
    <row r="18" spans="2:5" x14ac:dyDescent="0.25">
      <c r="B18" s="11">
        <f t="shared" si="0"/>
        <v>41512</v>
      </c>
      <c r="C18" t="s">
        <v>6</v>
      </c>
      <c r="D18" s="12">
        <v>93</v>
      </c>
      <c r="E18" s="13">
        <f t="shared" ca="1" si="1"/>
        <v>89.2</v>
      </c>
    </row>
    <row r="19" spans="2:5" x14ac:dyDescent="0.25">
      <c r="B19" s="11">
        <f t="shared" si="0"/>
        <v>41519</v>
      </c>
      <c r="C19" t="s">
        <v>6</v>
      </c>
      <c r="D19" s="12">
        <v>90</v>
      </c>
      <c r="E19" s="13">
        <f t="shared" ca="1" si="1"/>
        <v>89.3</v>
      </c>
    </row>
    <row r="20" spans="2:5" x14ac:dyDescent="0.25">
      <c r="B20" s="11">
        <f t="shared" si="0"/>
        <v>41526</v>
      </c>
      <c r="C20" t="s">
        <v>6</v>
      </c>
      <c r="D20" s="12">
        <v>90</v>
      </c>
      <c r="E20" s="13">
        <f t="shared" ca="1" si="1"/>
        <v>89.9</v>
      </c>
    </row>
    <row r="21" spans="2:5" x14ac:dyDescent="0.25">
      <c r="B21" s="11">
        <f t="shared" si="0"/>
        <v>41533</v>
      </c>
      <c r="C21" t="s">
        <v>6</v>
      </c>
      <c r="D21" s="12">
        <v>85</v>
      </c>
      <c r="E21" s="13">
        <f t="shared" ca="1" si="1"/>
        <v>90</v>
      </c>
    </row>
    <row r="22" spans="2:5" x14ac:dyDescent="0.25">
      <c r="B22" s="11">
        <f t="shared" si="0"/>
        <v>41540</v>
      </c>
      <c r="C22" t="s">
        <v>2</v>
      </c>
      <c r="D22" s="12">
        <v>90</v>
      </c>
      <c r="E22" s="13">
        <f t="shared" ca="1" si="1"/>
        <v>89.3</v>
      </c>
    </row>
    <row r="23" spans="2:5" x14ac:dyDescent="0.25">
      <c r="B23" s="11">
        <f t="shared" si="0"/>
        <v>41547</v>
      </c>
      <c r="C23" t="s">
        <v>1</v>
      </c>
      <c r="D23" s="12">
        <v>94</v>
      </c>
      <c r="E23" s="13">
        <f t="shared" ca="1" si="1"/>
        <v>89</v>
      </c>
    </row>
    <row r="24" spans="2:5" x14ac:dyDescent="0.25">
      <c r="B24" s="11">
        <f t="shared" si="0"/>
        <v>41554</v>
      </c>
      <c r="C24" t="s">
        <v>2</v>
      </c>
      <c r="D24" s="12">
        <v>93</v>
      </c>
      <c r="E24" s="13">
        <f t="shared" ca="1" si="1"/>
        <v>89.9</v>
      </c>
    </row>
    <row r="25" spans="2:5" x14ac:dyDescent="0.25">
      <c r="B25" s="11">
        <f t="shared" si="0"/>
        <v>41561</v>
      </c>
      <c r="C25" t="s">
        <v>3</v>
      </c>
      <c r="D25" s="12">
        <v>90</v>
      </c>
      <c r="E25" s="13">
        <f t="shared" ca="1" si="1"/>
        <v>90.3</v>
      </c>
    </row>
    <row r="26" spans="2:5" x14ac:dyDescent="0.25">
      <c r="B26" s="11">
        <f t="shared" si="0"/>
        <v>41568</v>
      </c>
      <c r="C26" t="s">
        <v>2</v>
      </c>
      <c r="D26" s="12">
        <v>100</v>
      </c>
      <c r="E26" s="13">
        <f t="shared" ca="1" si="1"/>
        <v>91.4</v>
      </c>
    </row>
    <row r="27" spans="2:5" x14ac:dyDescent="0.25">
      <c r="B27" s="11">
        <f t="shared" si="0"/>
        <v>41575</v>
      </c>
      <c r="C27" t="s">
        <v>2</v>
      </c>
      <c r="D27" s="12">
        <v>96</v>
      </c>
      <c r="E27" s="13">
        <f t="shared" ca="1" si="1"/>
        <v>92.1</v>
      </c>
    </row>
    <row r="28" spans="2:5" x14ac:dyDescent="0.25">
      <c r="B28" s="11">
        <f t="shared" si="0"/>
        <v>41582</v>
      </c>
      <c r="C28" t="s">
        <v>1</v>
      </c>
      <c r="D28" s="12">
        <v>92</v>
      </c>
      <c r="E28" s="13">
        <f t="shared" ca="1" si="1"/>
        <v>92</v>
      </c>
    </row>
    <row r="29" spans="2:5" x14ac:dyDescent="0.25">
      <c r="B29" s="11">
        <f t="shared" si="0"/>
        <v>41589</v>
      </c>
      <c r="C29" t="s">
        <v>2</v>
      </c>
      <c r="D29" s="12">
        <v>79</v>
      </c>
      <c r="E29" s="13">
        <f t="shared" ca="1" si="1"/>
        <v>90.9</v>
      </c>
    </row>
    <row r="30" spans="2:5" x14ac:dyDescent="0.25">
      <c r="B30" s="11">
        <f t="shared" si="0"/>
        <v>41596</v>
      </c>
      <c r="C30" t="s">
        <v>2</v>
      </c>
      <c r="D30" s="12">
        <v>78</v>
      </c>
      <c r="E30" s="13">
        <f t="shared" ca="1" si="1"/>
        <v>89.7</v>
      </c>
    </row>
    <row r="31" spans="2:5" x14ac:dyDescent="0.25">
      <c r="B31" s="11">
        <f t="shared" si="0"/>
        <v>41603</v>
      </c>
      <c r="C31" t="s">
        <v>2</v>
      </c>
      <c r="D31" s="12">
        <v>85</v>
      </c>
      <c r="E31" s="13">
        <f t="shared" ca="1" si="1"/>
        <v>89.7</v>
      </c>
    </row>
    <row r="32" spans="2:5" x14ac:dyDescent="0.25">
      <c r="B32" s="11">
        <f t="shared" si="0"/>
        <v>41610</v>
      </c>
      <c r="C32" t="s">
        <v>7</v>
      </c>
      <c r="D32" s="12">
        <v>82</v>
      </c>
      <c r="E32" s="13">
        <f t="shared" ca="1" si="1"/>
        <v>88.9</v>
      </c>
    </row>
    <row r="33" spans="2:5" x14ac:dyDescent="0.25">
      <c r="B33" s="11">
        <f t="shared" si="0"/>
        <v>41617</v>
      </c>
      <c r="C33" t="s">
        <v>1</v>
      </c>
      <c r="D33" s="12">
        <v>83</v>
      </c>
      <c r="E33" s="13">
        <f t="shared" ca="1" si="1"/>
        <v>87.8</v>
      </c>
    </row>
    <row r="34" spans="2:5" x14ac:dyDescent="0.25">
      <c r="B34" s="11">
        <f t="shared" si="0"/>
        <v>41624</v>
      </c>
      <c r="C34" t="s">
        <v>0</v>
      </c>
      <c r="D34" s="12">
        <v>83</v>
      </c>
      <c r="E34" s="13">
        <f t="shared" ca="1" si="1"/>
        <v>86.8</v>
      </c>
    </row>
    <row r="35" spans="2:5" x14ac:dyDescent="0.25">
      <c r="B35" s="11">
        <f t="shared" si="0"/>
        <v>41631</v>
      </c>
      <c r="C35" t="s">
        <v>0</v>
      </c>
      <c r="D35" s="12">
        <v>87</v>
      </c>
      <c r="E35" s="13">
        <f t="shared" ca="1" si="1"/>
        <v>86.5</v>
      </c>
    </row>
    <row r="36" spans="2:5" x14ac:dyDescent="0.25">
      <c r="B36" s="11">
        <f t="shared" si="0"/>
        <v>41638</v>
      </c>
      <c r="C36" t="s">
        <v>2</v>
      </c>
      <c r="D36" s="12">
        <v>90</v>
      </c>
      <c r="E36" s="13">
        <f t="shared" ca="1" si="1"/>
        <v>85.5</v>
      </c>
    </row>
    <row r="37" spans="2:5" x14ac:dyDescent="0.25">
      <c r="B37" s="11">
        <f t="shared" si="0"/>
        <v>41645</v>
      </c>
      <c r="C37" t="s">
        <v>1</v>
      </c>
      <c r="D37" s="12">
        <v>88</v>
      </c>
      <c r="E37" s="13">
        <f t="shared" ca="1" si="1"/>
        <v>84.7</v>
      </c>
    </row>
    <row r="38" spans="2:5" x14ac:dyDescent="0.25">
      <c r="B38" s="11">
        <f t="shared" si="0"/>
        <v>41652</v>
      </c>
      <c r="C38" t="s">
        <v>2</v>
      </c>
      <c r="D38" s="12">
        <v>96</v>
      </c>
      <c r="E38" s="13">
        <f t="shared" ca="1" si="1"/>
        <v>85.1</v>
      </c>
    </row>
    <row r="39" spans="2:5" x14ac:dyDescent="0.25">
      <c r="B39" s="11">
        <f t="shared" si="0"/>
        <v>41659</v>
      </c>
      <c r="C39" t="s">
        <v>1</v>
      </c>
      <c r="D39" s="12">
        <v>87</v>
      </c>
      <c r="E39" s="13">
        <f t="shared" ca="1" si="1"/>
        <v>85.9</v>
      </c>
    </row>
    <row r="40" spans="2:5" x14ac:dyDescent="0.25">
      <c r="B40" s="11">
        <f t="shared" si="0"/>
        <v>41666</v>
      </c>
      <c r="C40" t="s">
        <v>2</v>
      </c>
      <c r="D40" s="12">
        <v>84</v>
      </c>
      <c r="E40" s="13">
        <f t="shared" ca="1" si="1"/>
        <v>86.5</v>
      </c>
    </row>
    <row r="41" spans="2:5" x14ac:dyDescent="0.25">
      <c r="B41" s="11">
        <f t="shared" si="0"/>
        <v>41673</v>
      </c>
      <c r="C41" t="s">
        <v>2</v>
      </c>
      <c r="D41" s="12">
        <v>75</v>
      </c>
      <c r="E41" s="13">
        <f t="shared" ca="1" si="1"/>
        <v>85.5</v>
      </c>
    </row>
    <row r="42" spans="2:5" x14ac:dyDescent="0.25">
      <c r="B42" s="11">
        <f t="shared" si="0"/>
        <v>41680</v>
      </c>
      <c r="C42" t="s">
        <v>1</v>
      </c>
      <c r="D42" s="12">
        <v>83</v>
      </c>
      <c r="E42" s="13">
        <f t="shared" ca="1" si="1"/>
        <v>85.6</v>
      </c>
    </row>
    <row r="43" spans="2:5" x14ac:dyDescent="0.25">
      <c r="B43" s="11">
        <f t="shared" si="0"/>
        <v>41687</v>
      </c>
      <c r="C43" t="s">
        <v>2</v>
      </c>
      <c r="D43" s="12">
        <v>92</v>
      </c>
      <c r="E43" s="13">
        <f t="shared" ca="1" si="1"/>
        <v>86.5</v>
      </c>
    </row>
    <row r="44" spans="2:5" x14ac:dyDescent="0.25">
      <c r="B44" s="11">
        <f t="shared" si="0"/>
        <v>41694</v>
      </c>
      <c r="C44" t="s">
        <v>6</v>
      </c>
      <c r="D44" s="12">
        <v>85</v>
      </c>
      <c r="E44" s="13">
        <f t="shared" ca="1" si="1"/>
        <v>86.7</v>
      </c>
    </row>
    <row r="45" spans="2:5" x14ac:dyDescent="0.25">
      <c r="B45" s="11">
        <f t="shared" si="0"/>
        <v>41701</v>
      </c>
      <c r="C45" t="s">
        <v>1</v>
      </c>
      <c r="D45" s="12">
        <v>91</v>
      </c>
      <c r="E45" s="13">
        <f t="shared" ca="1" si="1"/>
        <v>87.1</v>
      </c>
    </row>
    <row r="46" spans="2:5" x14ac:dyDescent="0.25">
      <c r="B46" s="11">
        <f t="shared" si="0"/>
        <v>41708</v>
      </c>
      <c r="C46" t="s">
        <v>1</v>
      </c>
      <c r="D46" s="12">
        <v>95</v>
      </c>
      <c r="E46" s="13">
        <f t="shared" ca="1" si="1"/>
        <v>87.6</v>
      </c>
    </row>
    <row r="47" spans="2:5" x14ac:dyDescent="0.25">
      <c r="B47" s="11">
        <f t="shared" si="0"/>
        <v>41715</v>
      </c>
      <c r="C47" t="s">
        <v>2</v>
      </c>
      <c r="D47" s="12">
        <v>91</v>
      </c>
      <c r="E47" s="13">
        <f t="shared" ca="1" si="1"/>
        <v>87.9</v>
      </c>
    </row>
    <row r="48" spans="2:5" x14ac:dyDescent="0.25">
      <c r="B48" s="11">
        <f t="shared" si="0"/>
        <v>41722</v>
      </c>
      <c r="C48" t="s">
        <v>2</v>
      </c>
      <c r="D48" s="12">
        <v>87</v>
      </c>
      <c r="E48" s="13">
        <f t="shared" ca="1" si="1"/>
        <v>87</v>
      </c>
    </row>
    <row r="49" spans="2:5" x14ac:dyDescent="0.25">
      <c r="B49" s="11">
        <f t="shared" si="0"/>
        <v>41729</v>
      </c>
      <c r="C49" t="s">
        <v>2</v>
      </c>
      <c r="D49" s="12">
        <v>83</v>
      </c>
      <c r="E49" s="13">
        <f t="shared" ca="1" si="1"/>
        <v>86.6</v>
      </c>
    </row>
    <row r="50" spans="2:5" x14ac:dyDescent="0.25">
      <c r="B50" s="11">
        <f t="shared" si="0"/>
        <v>41736</v>
      </c>
      <c r="C50" t="s">
        <v>4</v>
      </c>
      <c r="D50" s="12">
        <v>80</v>
      </c>
      <c r="E50" s="13">
        <f t="shared" ca="1" si="1"/>
        <v>86.2</v>
      </c>
    </row>
    <row r="51" spans="2:5" x14ac:dyDescent="0.25">
      <c r="B51" s="11">
        <f t="shared" si="0"/>
        <v>41743</v>
      </c>
      <c r="C51" t="s">
        <v>6</v>
      </c>
      <c r="D51" s="12">
        <v>87</v>
      </c>
      <c r="E51" s="13">
        <f t="shared" ca="1" si="1"/>
        <v>87.4</v>
      </c>
    </row>
    <row r="52" spans="2:5" x14ac:dyDescent="0.25">
      <c r="B52" s="11">
        <f t="shared" si="0"/>
        <v>41750</v>
      </c>
      <c r="C52" t="s">
        <v>2</v>
      </c>
      <c r="D52" s="12">
        <v>85</v>
      </c>
      <c r="E52" s="13">
        <f t="shared" ca="1" si="1"/>
        <v>87.6</v>
      </c>
    </row>
    <row r="53" spans="2:5" x14ac:dyDescent="0.25">
      <c r="B53" s="11">
        <f t="shared" si="0"/>
        <v>41757</v>
      </c>
      <c r="C53" t="s">
        <v>1</v>
      </c>
      <c r="D53" s="12">
        <v>80</v>
      </c>
      <c r="E53" s="13">
        <f t="shared" ca="1" si="1"/>
        <v>86.4</v>
      </c>
    </row>
    <row r="54" spans="2:5" x14ac:dyDescent="0.25">
      <c r="B54" s="11">
        <f t="shared" si="0"/>
        <v>41764</v>
      </c>
      <c r="C54" t="s">
        <v>1</v>
      </c>
      <c r="D54" s="12">
        <v>78</v>
      </c>
      <c r="E54" s="13">
        <f t="shared" ca="1" si="1"/>
        <v>85.7</v>
      </c>
    </row>
    <row r="55" spans="2:5" x14ac:dyDescent="0.25">
      <c r="B55" s="11">
        <f t="shared" si="0"/>
        <v>41771</v>
      </c>
      <c r="C55" t="s">
        <v>2</v>
      </c>
      <c r="D55" s="12">
        <v>78</v>
      </c>
      <c r="E55" s="13">
        <f t="shared" ca="1" si="1"/>
        <v>84.4</v>
      </c>
    </row>
    <row r="56" spans="2:5" x14ac:dyDescent="0.25">
      <c r="B56" s="11">
        <f t="shared" si="0"/>
        <v>41778</v>
      </c>
      <c r="C56" t="s">
        <v>2</v>
      </c>
      <c r="D56" s="12">
        <v>83</v>
      </c>
      <c r="E56" s="13">
        <f t="shared" ca="1" si="1"/>
        <v>83.2</v>
      </c>
    </row>
    <row r="57" spans="2:5" x14ac:dyDescent="0.25">
      <c r="B57" s="11">
        <f t="shared" si="0"/>
        <v>41785</v>
      </c>
      <c r="C57" t="s">
        <v>2</v>
      </c>
      <c r="D57" s="12">
        <v>84</v>
      </c>
      <c r="E57" s="13">
        <f t="shared" ca="1" si="1"/>
        <v>82.5</v>
      </c>
    </row>
    <row r="58" spans="2:5" x14ac:dyDescent="0.25">
      <c r="B58" s="11">
        <f t="shared" si="0"/>
        <v>41792</v>
      </c>
      <c r="C58" t="s">
        <v>2</v>
      </c>
      <c r="D58" s="12">
        <v>84</v>
      </c>
      <c r="E58" s="13">
        <f t="shared" ca="1" si="1"/>
        <v>82.2</v>
      </c>
    </row>
    <row r="59" spans="2:5" x14ac:dyDescent="0.25">
      <c r="B59" s="11">
        <f t="shared" si="0"/>
        <v>41799</v>
      </c>
      <c r="C59" t="s">
        <v>1</v>
      </c>
      <c r="D59" s="12">
        <v>81</v>
      </c>
      <c r="E59" s="13">
        <f t="shared" ca="1" si="1"/>
        <v>82</v>
      </c>
    </row>
    <row r="60" spans="2:5" x14ac:dyDescent="0.25">
      <c r="B60" s="11">
        <f t="shared" si="0"/>
        <v>41806</v>
      </c>
      <c r="C60" t="s">
        <v>2</v>
      </c>
      <c r="D60" s="12">
        <v>87</v>
      </c>
      <c r="E60" s="13">
        <f t="shared" ca="1" si="1"/>
        <v>82.7</v>
      </c>
    </row>
    <row r="61" spans="2:5" x14ac:dyDescent="0.25">
      <c r="B61" s="11">
        <f>B62-7</f>
        <v>41813</v>
      </c>
      <c r="C61" t="s">
        <v>5</v>
      </c>
      <c r="D61" s="12">
        <v>94</v>
      </c>
      <c r="E61" s="13">
        <f t="shared" ca="1" si="1"/>
        <v>83.4</v>
      </c>
    </row>
    <row r="62" spans="2:5" x14ac:dyDescent="0.25">
      <c r="B62" s="11">
        <v>41820</v>
      </c>
      <c r="C62" t="s">
        <v>2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F62"/>
  <sheetViews>
    <sheetView workbookViewId="0"/>
  </sheetViews>
  <sheetFormatPr defaultRowHeight="15" x14ac:dyDescent="0.25"/>
  <cols>
    <col min="2" max="2" width="10.7109375" bestFit="1" customWidth="1"/>
    <col min="3" max="3" width="32.5703125" bestFit="1" customWidth="1"/>
    <col min="4" max="4" width="5.85546875" bestFit="1" customWidth="1"/>
    <col min="7" max="7" width="10.5703125" customWidth="1"/>
  </cols>
  <sheetData>
    <row r="2" spans="2:6" x14ac:dyDescent="0.25">
      <c r="B2" s="49" t="s">
        <v>19</v>
      </c>
      <c r="C2" s="49" t="s">
        <v>20</v>
      </c>
      <c r="D2" s="49" t="s">
        <v>21</v>
      </c>
      <c r="E2" s="49" t="s">
        <v>22</v>
      </c>
      <c r="F2" s="49"/>
    </row>
    <row r="3" spans="2:6" x14ac:dyDescent="0.25">
      <c r="B3" s="11">
        <f>B4-7</f>
        <v>41407</v>
      </c>
      <c r="C3" t="s">
        <v>6</v>
      </c>
      <c r="D3" s="12">
        <v>98</v>
      </c>
      <c r="E3" s="13" t="e">
        <f ca="1">IF(ROW()&lt;12,NA(),AVERAGE(OFFSET(D3,-9,0,10,1)))</f>
        <v>#N/A</v>
      </c>
    </row>
    <row r="4" spans="2:6" x14ac:dyDescent="0.25">
      <c r="B4" s="11">
        <f t="shared" ref="B4:B60" si="0">B5-7</f>
        <v>41414</v>
      </c>
      <c r="C4" t="s">
        <v>0</v>
      </c>
      <c r="D4" s="12">
        <v>88</v>
      </c>
      <c r="E4" s="13" t="e">
        <f t="shared" ref="E4:E62" ca="1" si="1">IF(ROW()&lt;12,NA(),AVERAGE(OFFSET(D4,-9,0,10,1)))</f>
        <v>#N/A</v>
      </c>
    </row>
    <row r="5" spans="2:6" x14ac:dyDescent="0.25">
      <c r="B5" s="11">
        <f t="shared" si="0"/>
        <v>41421</v>
      </c>
      <c r="C5" t="s">
        <v>0</v>
      </c>
      <c r="D5" s="12">
        <v>84</v>
      </c>
      <c r="E5" s="13" t="e">
        <f t="shared" ca="1" si="1"/>
        <v>#N/A</v>
      </c>
    </row>
    <row r="6" spans="2:6" x14ac:dyDescent="0.25">
      <c r="B6" s="11">
        <f t="shared" si="0"/>
        <v>41428</v>
      </c>
      <c r="C6" t="s">
        <v>0</v>
      </c>
      <c r="D6" s="12">
        <v>94</v>
      </c>
      <c r="E6" s="13" t="e">
        <f t="shared" ca="1" si="1"/>
        <v>#N/A</v>
      </c>
    </row>
    <row r="7" spans="2:6" x14ac:dyDescent="0.25">
      <c r="B7" s="11">
        <f t="shared" si="0"/>
        <v>41435</v>
      </c>
      <c r="C7" t="s">
        <v>6</v>
      </c>
      <c r="D7" s="12">
        <v>85</v>
      </c>
      <c r="E7" s="13" t="e">
        <f t="shared" ca="1" si="1"/>
        <v>#N/A</v>
      </c>
    </row>
    <row r="8" spans="2:6" x14ac:dyDescent="0.25">
      <c r="B8" s="11">
        <f t="shared" si="0"/>
        <v>41442</v>
      </c>
      <c r="C8" t="s">
        <v>6</v>
      </c>
      <c r="D8" s="12">
        <v>88</v>
      </c>
      <c r="E8" s="13" t="e">
        <f t="shared" ca="1" si="1"/>
        <v>#N/A</v>
      </c>
    </row>
    <row r="9" spans="2:6" x14ac:dyDescent="0.25">
      <c r="B9" s="11">
        <f t="shared" si="0"/>
        <v>41449</v>
      </c>
      <c r="C9" t="s">
        <v>6</v>
      </c>
      <c r="D9" s="12">
        <v>89</v>
      </c>
      <c r="E9" s="13" t="e">
        <f t="shared" ca="1" si="1"/>
        <v>#N/A</v>
      </c>
    </row>
    <row r="10" spans="2:6" x14ac:dyDescent="0.25">
      <c r="B10" s="11">
        <f t="shared" si="0"/>
        <v>41456</v>
      </c>
      <c r="C10" t="s">
        <v>1</v>
      </c>
      <c r="D10" s="12">
        <v>84</v>
      </c>
      <c r="E10" s="13" t="e">
        <f t="shared" ca="1" si="1"/>
        <v>#N/A</v>
      </c>
    </row>
    <row r="11" spans="2:6" x14ac:dyDescent="0.25">
      <c r="B11" s="11">
        <f t="shared" si="0"/>
        <v>41463</v>
      </c>
      <c r="C11" t="s">
        <v>6</v>
      </c>
      <c r="D11" s="12">
        <v>84</v>
      </c>
      <c r="E11" s="13" t="e">
        <f t="shared" ca="1" si="1"/>
        <v>#N/A</v>
      </c>
    </row>
    <row r="12" spans="2:6" x14ac:dyDescent="0.25">
      <c r="B12" s="11">
        <f t="shared" si="0"/>
        <v>41470</v>
      </c>
      <c r="C12" t="s">
        <v>6</v>
      </c>
      <c r="D12" s="12">
        <v>97</v>
      </c>
      <c r="E12" s="13">
        <f t="shared" ca="1" si="1"/>
        <v>89.1</v>
      </c>
    </row>
    <row r="13" spans="2:6" x14ac:dyDescent="0.25">
      <c r="B13" s="11">
        <f t="shared" si="0"/>
        <v>41477</v>
      </c>
      <c r="C13" t="s">
        <v>6</v>
      </c>
      <c r="D13" s="12">
        <v>97</v>
      </c>
      <c r="E13" s="13">
        <f t="shared" ca="1" si="1"/>
        <v>89</v>
      </c>
    </row>
    <row r="14" spans="2:6" x14ac:dyDescent="0.25">
      <c r="B14" s="11">
        <f t="shared" si="0"/>
        <v>41484</v>
      </c>
      <c r="C14" t="s">
        <v>6</v>
      </c>
      <c r="D14" s="12">
        <v>84</v>
      </c>
      <c r="E14" s="13">
        <f t="shared" ca="1" si="1"/>
        <v>88.6</v>
      </c>
    </row>
    <row r="15" spans="2:6" x14ac:dyDescent="0.25">
      <c r="B15" s="11">
        <f t="shared" si="0"/>
        <v>41491</v>
      </c>
      <c r="C15" t="s">
        <v>1</v>
      </c>
      <c r="D15" s="12">
        <v>86</v>
      </c>
      <c r="E15" s="13">
        <f t="shared" ca="1" si="1"/>
        <v>88.8</v>
      </c>
    </row>
    <row r="16" spans="2:6" x14ac:dyDescent="0.25">
      <c r="B16" s="11">
        <f t="shared" si="0"/>
        <v>41498</v>
      </c>
      <c r="C16" t="s">
        <v>6</v>
      </c>
      <c r="D16" s="12">
        <v>89</v>
      </c>
      <c r="E16" s="13">
        <f t="shared" ca="1" si="1"/>
        <v>88.3</v>
      </c>
    </row>
    <row r="17" spans="2:5" x14ac:dyDescent="0.25">
      <c r="B17" s="11">
        <f t="shared" si="0"/>
        <v>41505</v>
      </c>
      <c r="C17" t="s">
        <v>6</v>
      </c>
      <c r="D17" s="12">
        <v>89</v>
      </c>
      <c r="E17" s="13">
        <f t="shared" ca="1" si="1"/>
        <v>88.7</v>
      </c>
    </row>
    <row r="18" spans="2:5" x14ac:dyDescent="0.25">
      <c r="B18" s="11">
        <f t="shared" si="0"/>
        <v>41512</v>
      </c>
      <c r="C18" t="s">
        <v>6</v>
      </c>
      <c r="D18" s="12">
        <v>93</v>
      </c>
      <c r="E18" s="13">
        <f t="shared" ca="1" si="1"/>
        <v>89.2</v>
      </c>
    </row>
    <row r="19" spans="2:5" x14ac:dyDescent="0.25">
      <c r="B19" s="11">
        <f t="shared" si="0"/>
        <v>41519</v>
      </c>
      <c r="C19" t="s">
        <v>6</v>
      </c>
      <c r="D19" s="12">
        <v>90</v>
      </c>
      <c r="E19" s="13">
        <f t="shared" ca="1" si="1"/>
        <v>89.3</v>
      </c>
    </row>
    <row r="20" spans="2:5" x14ac:dyDescent="0.25">
      <c r="B20" s="11">
        <f t="shared" si="0"/>
        <v>41526</v>
      </c>
      <c r="C20" t="s">
        <v>6</v>
      </c>
      <c r="D20" s="12">
        <v>90</v>
      </c>
      <c r="E20" s="13">
        <f t="shared" ca="1" si="1"/>
        <v>89.9</v>
      </c>
    </row>
    <row r="21" spans="2:5" x14ac:dyDescent="0.25">
      <c r="B21" s="11">
        <f t="shared" si="0"/>
        <v>41533</v>
      </c>
      <c r="C21" t="s">
        <v>6</v>
      </c>
      <c r="D21" s="12">
        <v>85</v>
      </c>
      <c r="E21" s="13">
        <f t="shared" ca="1" si="1"/>
        <v>90</v>
      </c>
    </row>
    <row r="22" spans="2:5" x14ac:dyDescent="0.25">
      <c r="B22" s="11">
        <f t="shared" si="0"/>
        <v>41540</v>
      </c>
      <c r="C22" t="s">
        <v>2</v>
      </c>
      <c r="D22" s="12">
        <v>90</v>
      </c>
      <c r="E22" s="13">
        <f t="shared" ca="1" si="1"/>
        <v>89.3</v>
      </c>
    </row>
    <row r="23" spans="2:5" x14ac:dyDescent="0.25">
      <c r="B23" s="11">
        <f t="shared" si="0"/>
        <v>41547</v>
      </c>
      <c r="C23" t="s">
        <v>1</v>
      </c>
      <c r="D23" s="12">
        <v>94</v>
      </c>
      <c r="E23" s="13">
        <f t="shared" ca="1" si="1"/>
        <v>89</v>
      </c>
    </row>
    <row r="24" spans="2:5" x14ac:dyDescent="0.25">
      <c r="B24" s="11">
        <f t="shared" si="0"/>
        <v>41554</v>
      </c>
      <c r="C24" t="s">
        <v>2</v>
      </c>
      <c r="D24" s="12">
        <v>93</v>
      </c>
      <c r="E24" s="13">
        <f t="shared" ca="1" si="1"/>
        <v>89.9</v>
      </c>
    </row>
    <row r="25" spans="2:5" x14ac:dyDescent="0.25">
      <c r="B25" s="11">
        <f t="shared" si="0"/>
        <v>41561</v>
      </c>
      <c r="C25" t="s">
        <v>3</v>
      </c>
      <c r="D25" s="12">
        <v>90</v>
      </c>
      <c r="E25" s="13">
        <f t="shared" ca="1" si="1"/>
        <v>90.3</v>
      </c>
    </row>
    <row r="26" spans="2:5" x14ac:dyDescent="0.25">
      <c r="B26" s="11">
        <f t="shared" si="0"/>
        <v>41568</v>
      </c>
      <c r="C26" t="s">
        <v>2</v>
      </c>
      <c r="D26" s="12">
        <v>100</v>
      </c>
      <c r="E26" s="13">
        <f ca="1">IF(ROW()&lt;12,NA(),AVERAGE(OFFSET(D26,-9,0,10,1)))</f>
        <v>91.4</v>
      </c>
    </row>
    <row r="27" spans="2:5" x14ac:dyDescent="0.25">
      <c r="B27" s="11">
        <f t="shared" si="0"/>
        <v>41575</v>
      </c>
      <c r="C27" t="s">
        <v>2</v>
      </c>
      <c r="D27" s="12">
        <v>96</v>
      </c>
      <c r="E27" s="13">
        <f t="shared" ca="1" si="1"/>
        <v>92.1</v>
      </c>
    </row>
    <row r="28" spans="2:5" x14ac:dyDescent="0.25">
      <c r="B28" s="11">
        <f t="shared" si="0"/>
        <v>41582</v>
      </c>
      <c r="C28" t="s">
        <v>1</v>
      </c>
      <c r="D28" s="12">
        <v>92</v>
      </c>
      <c r="E28" s="13">
        <f t="shared" ca="1" si="1"/>
        <v>92</v>
      </c>
    </row>
    <row r="29" spans="2:5" x14ac:dyDescent="0.25">
      <c r="B29" s="11">
        <f t="shared" si="0"/>
        <v>41589</v>
      </c>
      <c r="C29" t="s">
        <v>2</v>
      </c>
      <c r="D29" s="12">
        <v>79</v>
      </c>
      <c r="E29" s="13">
        <f t="shared" ca="1" si="1"/>
        <v>90.9</v>
      </c>
    </row>
    <row r="30" spans="2:5" x14ac:dyDescent="0.25">
      <c r="B30" s="11">
        <f t="shared" si="0"/>
        <v>41596</v>
      </c>
      <c r="C30" t="s">
        <v>2</v>
      </c>
      <c r="D30" s="12">
        <v>78</v>
      </c>
      <c r="E30" s="13">
        <f t="shared" ca="1" si="1"/>
        <v>89.7</v>
      </c>
    </row>
    <row r="31" spans="2:5" x14ac:dyDescent="0.25">
      <c r="B31" s="11">
        <f t="shared" si="0"/>
        <v>41603</v>
      </c>
      <c r="C31" t="s">
        <v>2</v>
      </c>
      <c r="D31" s="12">
        <v>85</v>
      </c>
      <c r="E31" s="13">
        <f t="shared" ca="1" si="1"/>
        <v>89.7</v>
      </c>
    </row>
    <row r="32" spans="2:5" x14ac:dyDescent="0.25">
      <c r="B32" s="11">
        <f t="shared" si="0"/>
        <v>41610</v>
      </c>
      <c r="C32" t="s">
        <v>7</v>
      </c>
      <c r="D32" s="12">
        <v>82</v>
      </c>
      <c r="E32" s="13">
        <f t="shared" ca="1" si="1"/>
        <v>88.9</v>
      </c>
    </row>
    <row r="33" spans="2:5" x14ac:dyDescent="0.25">
      <c r="B33" s="11">
        <f t="shared" si="0"/>
        <v>41617</v>
      </c>
      <c r="C33" t="s">
        <v>1</v>
      </c>
      <c r="D33" s="12">
        <v>83</v>
      </c>
      <c r="E33" s="13">
        <f t="shared" ca="1" si="1"/>
        <v>87.8</v>
      </c>
    </row>
    <row r="34" spans="2:5" x14ac:dyDescent="0.25">
      <c r="B34" s="11">
        <f t="shared" si="0"/>
        <v>41624</v>
      </c>
      <c r="C34" t="s">
        <v>0</v>
      </c>
      <c r="D34" s="12">
        <v>83</v>
      </c>
      <c r="E34" s="13">
        <f t="shared" ca="1" si="1"/>
        <v>86.8</v>
      </c>
    </row>
    <row r="35" spans="2:5" x14ac:dyDescent="0.25">
      <c r="B35" s="11">
        <f t="shared" si="0"/>
        <v>41631</v>
      </c>
      <c r="C35" t="s">
        <v>0</v>
      </c>
      <c r="D35" s="12">
        <v>87</v>
      </c>
      <c r="E35" s="13">
        <f t="shared" ca="1" si="1"/>
        <v>86.5</v>
      </c>
    </row>
    <row r="36" spans="2:5" x14ac:dyDescent="0.25">
      <c r="B36" s="11">
        <f t="shared" si="0"/>
        <v>41638</v>
      </c>
      <c r="C36" t="s">
        <v>2</v>
      </c>
      <c r="D36" s="12">
        <v>90</v>
      </c>
      <c r="E36" s="13">
        <f t="shared" ca="1" si="1"/>
        <v>85.5</v>
      </c>
    </row>
    <row r="37" spans="2:5" x14ac:dyDescent="0.25">
      <c r="B37" s="11">
        <f t="shared" si="0"/>
        <v>41645</v>
      </c>
      <c r="C37" t="s">
        <v>1</v>
      </c>
      <c r="D37" s="12">
        <v>88</v>
      </c>
      <c r="E37" s="13">
        <f t="shared" ca="1" si="1"/>
        <v>84.7</v>
      </c>
    </row>
    <row r="38" spans="2:5" x14ac:dyDescent="0.25">
      <c r="B38" s="11">
        <f t="shared" si="0"/>
        <v>41652</v>
      </c>
      <c r="C38" t="s">
        <v>2</v>
      </c>
      <c r="D38" s="12">
        <v>96</v>
      </c>
      <c r="E38" s="13">
        <f t="shared" ca="1" si="1"/>
        <v>85.1</v>
      </c>
    </row>
    <row r="39" spans="2:5" x14ac:dyDescent="0.25">
      <c r="B39" s="11">
        <f t="shared" si="0"/>
        <v>41659</v>
      </c>
      <c r="C39" t="s">
        <v>1</v>
      </c>
      <c r="D39" s="12">
        <v>87</v>
      </c>
      <c r="E39" s="13">
        <f t="shared" ca="1" si="1"/>
        <v>85.9</v>
      </c>
    </row>
    <row r="40" spans="2:5" x14ac:dyDescent="0.25">
      <c r="B40" s="11">
        <f t="shared" si="0"/>
        <v>41666</v>
      </c>
      <c r="C40" t="s">
        <v>2</v>
      </c>
      <c r="D40" s="12">
        <v>84</v>
      </c>
      <c r="E40" s="13">
        <f t="shared" ca="1" si="1"/>
        <v>86.5</v>
      </c>
    </row>
    <row r="41" spans="2:5" x14ac:dyDescent="0.25">
      <c r="B41" s="11">
        <f t="shared" si="0"/>
        <v>41673</v>
      </c>
      <c r="C41" t="s">
        <v>2</v>
      </c>
      <c r="D41" s="12">
        <v>75</v>
      </c>
      <c r="E41" s="13">
        <f t="shared" ca="1" si="1"/>
        <v>85.5</v>
      </c>
    </row>
    <row r="42" spans="2:5" x14ac:dyDescent="0.25">
      <c r="B42" s="11">
        <f t="shared" si="0"/>
        <v>41680</v>
      </c>
      <c r="C42" t="s">
        <v>1</v>
      </c>
      <c r="D42" s="12">
        <v>83</v>
      </c>
      <c r="E42" s="13">
        <f t="shared" ca="1" si="1"/>
        <v>85.6</v>
      </c>
    </row>
    <row r="43" spans="2:5" x14ac:dyDescent="0.25">
      <c r="B43" s="11">
        <f t="shared" si="0"/>
        <v>41687</v>
      </c>
      <c r="C43" t="s">
        <v>2</v>
      </c>
      <c r="D43" s="12">
        <v>92</v>
      </c>
      <c r="E43" s="13">
        <f t="shared" ca="1" si="1"/>
        <v>86.5</v>
      </c>
    </row>
    <row r="44" spans="2:5" x14ac:dyDescent="0.25">
      <c r="B44" s="11">
        <f t="shared" si="0"/>
        <v>41694</v>
      </c>
      <c r="C44" t="s">
        <v>6</v>
      </c>
      <c r="D44" s="12">
        <v>85</v>
      </c>
      <c r="E44" s="13">
        <f t="shared" ca="1" si="1"/>
        <v>86.7</v>
      </c>
    </row>
    <row r="45" spans="2:5" x14ac:dyDescent="0.25">
      <c r="B45" s="11">
        <f t="shared" si="0"/>
        <v>41701</v>
      </c>
      <c r="C45" t="s">
        <v>1</v>
      </c>
      <c r="D45" s="12">
        <v>91</v>
      </c>
      <c r="E45" s="13">
        <f t="shared" ca="1" si="1"/>
        <v>87.1</v>
      </c>
    </row>
    <row r="46" spans="2:5" x14ac:dyDescent="0.25">
      <c r="B46" s="11">
        <f t="shared" si="0"/>
        <v>41708</v>
      </c>
      <c r="C46" t="s">
        <v>1</v>
      </c>
      <c r="D46" s="12">
        <v>95</v>
      </c>
      <c r="E46" s="13">
        <f t="shared" ca="1" si="1"/>
        <v>87.6</v>
      </c>
    </row>
    <row r="47" spans="2:5" x14ac:dyDescent="0.25">
      <c r="B47" s="11">
        <f t="shared" si="0"/>
        <v>41715</v>
      </c>
      <c r="C47" t="s">
        <v>2</v>
      </c>
      <c r="D47" s="12">
        <v>91</v>
      </c>
      <c r="E47" s="13">
        <f t="shared" ca="1" si="1"/>
        <v>87.9</v>
      </c>
    </row>
    <row r="48" spans="2:5" x14ac:dyDescent="0.25">
      <c r="B48" s="11">
        <f t="shared" si="0"/>
        <v>41722</v>
      </c>
      <c r="C48" t="s">
        <v>2</v>
      </c>
      <c r="D48" s="12">
        <v>87</v>
      </c>
      <c r="E48" s="13">
        <f t="shared" ca="1" si="1"/>
        <v>87</v>
      </c>
    </row>
    <row r="49" spans="2:5" x14ac:dyDescent="0.25">
      <c r="B49" s="11">
        <f t="shared" si="0"/>
        <v>41729</v>
      </c>
      <c r="C49" t="s">
        <v>2</v>
      </c>
      <c r="D49" s="12">
        <v>83</v>
      </c>
      <c r="E49" s="13">
        <f t="shared" ca="1" si="1"/>
        <v>86.6</v>
      </c>
    </row>
    <row r="50" spans="2:5" x14ac:dyDescent="0.25">
      <c r="B50" s="11">
        <f t="shared" si="0"/>
        <v>41736</v>
      </c>
      <c r="C50" t="s">
        <v>4</v>
      </c>
      <c r="D50" s="12">
        <v>80</v>
      </c>
      <c r="E50" s="13">
        <f t="shared" ca="1" si="1"/>
        <v>86.2</v>
      </c>
    </row>
    <row r="51" spans="2:5" x14ac:dyDescent="0.25">
      <c r="B51" s="11">
        <f t="shared" si="0"/>
        <v>41743</v>
      </c>
      <c r="C51" t="s">
        <v>6</v>
      </c>
      <c r="D51" s="12">
        <v>87</v>
      </c>
      <c r="E51" s="13">
        <f t="shared" ca="1" si="1"/>
        <v>87.4</v>
      </c>
    </row>
    <row r="52" spans="2:5" x14ac:dyDescent="0.25">
      <c r="B52" s="11">
        <f t="shared" si="0"/>
        <v>41750</v>
      </c>
      <c r="C52" t="s">
        <v>2</v>
      </c>
      <c r="D52" s="12">
        <v>85</v>
      </c>
      <c r="E52" s="13">
        <f t="shared" ca="1" si="1"/>
        <v>87.6</v>
      </c>
    </row>
    <row r="53" spans="2:5" x14ac:dyDescent="0.25">
      <c r="B53" s="11">
        <f t="shared" si="0"/>
        <v>41757</v>
      </c>
      <c r="C53" t="s">
        <v>1</v>
      </c>
      <c r="D53" s="12">
        <v>80</v>
      </c>
      <c r="E53" s="13">
        <f t="shared" ca="1" si="1"/>
        <v>86.4</v>
      </c>
    </row>
    <row r="54" spans="2:5" x14ac:dyDescent="0.25">
      <c r="B54" s="11">
        <f t="shared" si="0"/>
        <v>41764</v>
      </c>
      <c r="C54" t="s">
        <v>1</v>
      </c>
      <c r="D54" s="12">
        <v>78</v>
      </c>
      <c r="E54" s="13">
        <f t="shared" ca="1" si="1"/>
        <v>85.7</v>
      </c>
    </row>
    <row r="55" spans="2:5" x14ac:dyDescent="0.25">
      <c r="B55" s="11">
        <f t="shared" si="0"/>
        <v>41771</v>
      </c>
      <c r="C55" t="s">
        <v>2</v>
      </c>
      <c r="D55" s="12">
        <v>78</v>
      </c>
      <c r="E55" s="13">
        <f t="shared" ca="1" si="1"/>
        <v>84.4</v>
      </c>
    </row>
    <row r="56" spans="2:5" x14ac:dyDescent="0.25">
      <c r="B56" s="11">
        <f t="shared" si="0"/>
        <v>41778</v>
      </c>
      <c r="C56" t="s">
        <v>2</v>
      </c>
      <c r="D56" s="12">
        <v>83</v>
      </c>
      <c r="E56" s="13">
        <f t="shared" ca="1" si="1"/>
        <v>83.2</v>
      </c>
    </row>
    <row r="57" spans="2:5" x14ac:dyDescent="0.25">
      <c r="B57" s="11">
        <f t="shared" si="0"/>
        <v>41785</v>
      </c>
      <c r="C57" t="s">
        <v>2</v>
      </c>
      <c r="D57" s="12">
        <v>84</v>
      </c>
      <c r="E57" s="13">
        <f t="shared" ca="1" si="1"/>
        <v>82.5</v>
      </c>
    </row>
    <row r="58" spans="2:5" x14ac:dyDescent="0.25">
      <c r="B58" s="11">
        <f t="shared" si="0"/>
        <v>41792</v>
      </c>
      <c r="C58" t="s">
        <v>2</v>
      </c>
      <c r="D58" s="12">
        <v>84</v>
      </c>
      <c r="E58" s="13">
        <f t="shared" ca="1" si="1"/>
        <v>82.2</v>
      </c>
    </row>
    <row r="59" spans="2:5" x14ac:dyDescent="0.25">
      <c r="B59" s="11">
        <f t="shared" si="0"/>
        <v>41799</v>
      </c>
      <c r="C59" t="s">
        <v>1</v>
      </c>
      <c r="D59" s="12">
        <v>81</v>
      </c>
      <c r="E59" s="13">
        <f t="shared" ca="1" si="1"/>
        <v>82</v>
      </c>
    </row>
    <row r="60" spans="2:5" x14ac:dyDescent="0.25">
      <c r="B60" s="11">
        <f t="shared" si="0"/>
        <v>41806</v>
      </c>
      <c r="C60" t="s">
        <v>2</v>
      </c>
      <c r="D60" s="12">
        <v>87</v>
      </c>
      <c r="E60" s="13">
        <f t="shared" ca="1" si="1"/>
        <v>82.7</v>
      </c>
    </row>
    <row r="61" spans="2:5" x14ac:dyDescent="0.25">
      <c r="B61" s="11">
        <f>B62-7</f>
        <v>41813</v>
      </c>
      <c r="C61" t="s">
        <v>5</v>
      </c>
      <c r="D61" s="12">
        <v>94</v>
      </c>
      <c r="E61" s="13">
        <f t="shared" ca="1" si="1"/>
        <v>83.4</v>
      </c>
    </row>
    <row r="62" spans="2:5" x14ac:dyDescent="0.25">
      <c r="B62" s="11">
        <v>41820</v>
      </c>
      <c r="C62" t="s">
        <v>2</v>
      </c>
      <c r="D62" s="12">
        <v>80</v>
      </c>
      <c r="E62" s="13">
        <f t="shared" ca="1" si="1"/>
        <v>82.9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2:M28"/>
  <sheetViews>
    <sheetView workbookViewId="0"/>
  </sheetViews>
  <sheetFormatPr defaultRowHeight="15" x14ac:dyDescent="0.25"/>
  <cols>
    <col min="1" max="1" width="3.7109375" customWidth="1"/>
    <col min="2" max="2" width="8" bestFit="1" customWidth="1"/>
    <col min="3" max="3" width="8.85546875" customWidth="1"/>
    <col min="4" max="4" width="12.28515625" bestFit="1" customWidth="1"/>
    <col min="5" max="5" width="18.42578125" bestFit="1" customWidth="1"/>
    <col min="6" max="6" width="3" customWidth="1"/>
    <col min="7" max="7" width="9.42578125" customWidth="1"/>
  </cols>
  <sheetData>
    <row r="2" spans="2:13" ht="32.25" customHeight="1" x14ac:dyDescent="0.25">
      <c r="B2" s="15" t="s">
        <v>23</v>
      </c>
      <c r="C2" s="15" t="s">
        <v>24</v>
      </c>
      <c r="D2" s="15" t="s">
        <v>25</v>
      </c>
      <c r="E2" s="15" t="s">
        <v>26</v>
      </c>
      <c r="G2" s="17" t="s">
        <v>27</v>
      </c>
      <c r="H2" s="16">
        <v>0.3</v>
      </c>
    </row>
    <row r="3" spans="2:13" x14ac:dyDescent="0.25">
      <c r="B3">
        <v>1</v>
      </c>
      <c r="C3" s="14">
        <v>412</v>
      </c>
      <c r="D3" s="14"/>
      <c r="E3" s="14">
        <f>C3</f>
        <v>412</v>
      </c>
    </row>
    <row r="4" spans="2:13" x14ac:dyDescent="0.25">
      <c r="B4">
        <v>2</v>
      </c>
      <c r="C4" s="14">
        <v>634.48</v>
      </c>
      <c r="D4" s="14"/>
      <c r="E4" s="14">
        <f>(C3*$H$2)+(E3*(1-$H$2))</f>
        <v>412</v>
      </c>
    </row>
    <row r="5" spans="2:13" x14ac:dyDescent="0.25">
      <c r="B5">
        <v>3</v>
      </c>
      <c r="C5" s="14">
        <v>989.79</v>
      </c>
      <c r="D5" s="14"/>
      <c r="E5" s="14">
        <f t="shared" ref="E5:E28" si="0">(C4*$H$2)+(E4*(1-$H$2))</f>
        <v>478.74399999999997</v>
      </c>
      <c r="I5" s="18"/>
      <c r="J5" s="18"/>
      <c r="K5" s="18"/>
    </row>
    <row r="6" spans="2:13" x14ac:dyDescent="0.25">
      <c r="B6">
        <v>4</v>
      </c>
      <c r="C6" s="14">
        <v>1326.32</v>
      </c>
      <c r="D6" s="14"/>
      <c r="E6" s="14">
        <f t="shared" si="0"/>
        <v>632.05779999999993</v>
      </c>
      <c r="I6" s="18"/>
      <c r="J6" s="18"/>
      <c r="K6" s="18"/>
      <c r="L6" s="18"/>
    </row>
    <row r="7" spans="2:13" x14ac:dyDescent="0.25">
      <c r="B7">
        <v>5</v>
      </c>
      <c r="C7" s="14">
        <v>1485.48</v>
      </c>
      <c r="D7" s="14"/>
      <c r="E7" s="14">
        <f t="shared" si="0"/>
        <v>840.33645999999987</v>
      </c>
      <c r="I7" s="18"/>
      <c r="J7" s="18"/>
      <c r="K7" s="18"/>
      <c r="L7" s="18"/>
      <c r="M7" s="18"/>
    </row>
    <row r="8" spans="2:13" x14ac:dyDescent="0.25">
      <c r="B8">
        <v>6</v>
      </c>
      <c r="C8" s="14">
        <v>1589.46</v>
      </c>
      <c r="D8" s="14"/>
      <c r="E8" s="14">
        <f t="shared" si="0"/>
        <v>1033.8795219999997</v>
      </c>
    </row>
    <row r="9" spans="2:13" x14ac:dyDescent="0.25">
      <c r="B9">
        <v>7</v>
      </c>
      <c r="C9" s="14">
        <v>1780.2</v>
      </c>
      <c r="D9" s="14">
        <f>AVERAGE(C3:C8)</f>
        <v>1072.9216666666666</v>
      </c>
      <c r="E9" s="14">
        <f t="shared" si="0"/>
        <v>1200.5536653999998</v>
      </c>
      <c r="G9" s="18"/>
    </row>
    <row r="10" spans="2:13" x14ac:dyDescent="0.25">
      <c r="B10">
        <v>8</v>
      </c>
      <c r="C10" s="14">
        <v>2510.08</v>
      </c>
      <c r="D10" s="14">
        <f t="shared" ref="D10:D28" si="1">AVERAGE(C4:C9)</f>
        <v>1300.9549999999999</v>
      </c>
      <c r="E10" s="14">
        <f t="shared" si="0"/>
        <v>1374.4475657799999</v>
      </c>
      <c r="G10" s="18"/>
    </row>
    <row r="11" spans="2:13" x14ac:dyDescent="0.25">
      <c r="B11">
        <v>9</v>
      </c>
      <c r="C11" s="14">
        <v>3463.91</v>
      </c>
      <c r="D11" s="14">
        <f t="shared" si="1"/>
        <v>1613.5549999999996</v>
      </c>
      <c r="E11" s="14">
        <f t="shared" si="0"/>
        <v>1715.1372960459998</v>
      </c>
      <c r="G11" s="18"/>
    </row>
    <row r="12" spans="2:13" x14ac:dyDescent="0.25">
      <c r="B12">
        <v>10</v>
      </c>
      <c r="C12" s="14">
        <v>5057.3100000000004</v>
      </c>
      <c r="D12" s="14">
        <f t="shared" si="1"/>
        <v>2025.9083333333335</v>
      </c>
      <c r="E12" s="14">
        <f t="shared" si="0"/>
        <v>2239.7691072321995</v>
      </c>
      <c r="G12" s="18"/>
    </row>
    <row r="13" spans="2:13" x14ac:dyDescent="0.25">
      <c r="B13">
        <v>11</v>
      </c>
      <c r="C13" s="14">
        <v>4956.16</v>
      </c>
      <c r="D13" s="14">
        <f t="shared" si="1"/>
        <v>2647.7400000000002</v>
      </c>
      <c r="E13" s="14">
        <f t="shared" si="0"/>
        <v>3085.0313750625396</v>
      </c>
      <c r="G13" s="18"/>
    </row>
    <row r="14" spans="2:13" x14ac:dyDescent="0.25">
      <c r="B14">
        <v>12</v>
      </c>
      <c r="C14" s="14">
        <v>7087.31</v>
      </c>
      <c r="D14" s="14">
        <f t="shared" si="1"/>
        <v>3226.1866666666665</v>
      </c>
      <c r="E14" s="14">
        <f t="shared" si="0"/>
        <v>3646.3699625437775</v>
      </c>
      <c r="G14" s="18"/>
    </row>
    <row r="15" spans="2:13" x14ac:dyDescent="0.25">
      <c r="B15">
        <v>13</v>
      </c>
      <c r="C15" s="14">
        <v>10985.33</v>
      </c>
      <c r="D15" s="14">
        <f t="shared" si="1"/>
        <v>4142.4949999999999</v>
      </c>
      <c r="E15" s="14">
        <f t="shared" si="0"/>
        <v>4678.6519737806448</v>
      </c>
      <c r="G15" s="18"/>
    </row>
    <row r="16" spans="2:13" x14ac:dyDescent="0.25">
      <c r="B16">
        <v>14</v>
      </c>
      <c r="C16" s="14">
        <v>14830.2</v>
      </c>
      <c r="D16" s="14">
        <f t="shared" si="1"/>
        <v>5676.6833333333334</v>
      </c>
      <c r="E16" s="14">
        <f t="shared" si="0"/>
        <v>6570.6553816464511</v>
      </c>
      <c r="G16" s="18"/>
    </row>
    <row r="17" spans="2:7" x14ac:dyDescent="0.25">
      <c r="B17">
        <v>15</v>
      </c>
      <c r="C17" s="14">
        <v>14830.2</v>
      </c>
      <c r="D17" s="14">
        <f t="shared" si="1"/>
        <v>7730.0366666666669</v>
      </c>
      <c r="E17" s="14">
        <f t="shared" si="0"/>
        <v>9048.5187671525164</v>
      </c>
      <c r="G17" s="18"/>
    </row>
    <row r="18" spans="2:7" x14ac:dyDescent="0.25">
      <c r="B18">
        <v>16</v>
      </c>
      <c r="C18" s="14">
        <v>17944.54</v>
      </c>
      <c r="D18" s="14">
        <f t="shared" si="1"/>
        <v>9624.4183333333331</v>
      </c>
      <c r="E18" s="14">
        <f t="shared" si="0"/>
        <v>10783.023137006761</v>
      </c>
      <c r="G18" s="18"/>
    </row>
    <row r="19" spans="2:7" x14ac:dyDescent="0.25">
      <c r="B19">
        <v>17</v>
      </c>
      <c r="C19" s="14">
        <v>17406.2</v>
      </c>
      <c r="D19" s="14">
        <f t="shared" si="1"/>
        <v>11772.289999999999</v>
      </c>
      <c r="E19" s="14">
        <f t="shared" si="0"/>
        <v>12931.478195904732</v>
      </c>
      <c r="G19" s="18"/>
    </row>
    <row r="20" spans="2:7" x14ac:dyDescent="0.25">
      <c r="B20">
        <v>18</v>
      </c>
      <c r="C20" s="14">
        <v>27675.86</v>
      </c>
      <c r="D20" s="14">
        <f t="shared" si="1"/>
        <v>13847.296666666663</v>
      </c>
      <c r="E20" s="14">
        <f t="shared" si="0"/>
        <v>14273.894737133312</v>
      </c>
      <c r="G20" s="18"/>
    </row>
    <row r="21" spans="2:7" x14ac:dyDescent="0.25">
      <c r="B21">
        <v>19</v>
      </c>
      <c r="C21" s="14">
        <v>21310.41</v>
      </c>
      <c r="D21" s="14">
        <f t="shared" si="1"/>
        <v>17278.721666666668</v>
      </c>
      <c r="E21" s="14">
        <f t="shared" si="0"/>
        <v>18294.484315993315</v>
      </c>
      <c r="G21" s="18"/>
    </row>
    <row r="22" spans="2:7" x14ac:dyDescent="0.25">
      <c r="B22">
        <v>20</v>
      </c>
      <c r="C22" s="14">
        <v>19605.580000000002</v>
      </c>
      <c r="D22" s="14">
        <f t="shared" si="1"/>
        <v>18999.568333333333</v>
      </c>
      <c r="E22" s="14">
        <f t="shared" si="0"/>
        <v>19199.262021195318</v>
      </c>
      <c r="G22" s="18"/>
    </row>
    <row r="23" spans="2:7" x14ac:dyDescent="0.25">
      <c r="B23">
        <v>21</v>
      </c>
      <c r="C23" s="14">
        <v>18821.36</v>
      </c>
      <c r="D23" s="14">
        <f t="shared" si="1"/>
        <v>19795.465</v>
      </c>
      <c r="E23" s="14">
        <f t="shared" si="0"/>
        <v>19321.157414836722</v>
      </c>
      <c r="G23" s="18"/>
    </row>
    <row r="24" spans="2:7" x14ac:dyDescent="0.25">
      <c r="B24">
        <v>22</v>
      </c>
      <c r="C24" s="14">
        <v>14116.02</v>
      </c>
      <c r="D24" s="14">
        <f t="shared" si="1"/>
        <v>20460.658333333336</v>
      </c>
      <c r="E24" s="14">
        <f t="shared" si="0"/>
        <v>19171.218190385705</v>
      </c>
      <c r="G24" s="18"/>
    </row>
    <row r="25" spans="2:7" x14ac:dyDescent="0.25">
      <c r="B25">
        <v>23</v>
      </c>
      <c r="C25" s="14">
        <v>13833.7</v>
      </c>
      <c r="D25" s="14">
        <f t="shared" si="1"/>
        <v>19822.571666666667</v>
      </c>
      <c r="E25" s="14">
        <f t="shared" si="0"/>
        <v>17654.658733269993</v>
      </c>
      <c r="G25" s="18"/>
    </row>
    <row r="26" spans="2:7" x14ac:dyDescent="0.25">
      <c r="B26">
        <v>24</v>
      </c>
      <c r="C26" s="14">
        <v>11896.98</v>
      </c>
      <c r="D26" s="14">
        <f t="shared" si="1"/>
        <v>19227.155000000002</v>
      </c>
      <c r="E26" s="14">
        <f t="shared" si="0"/>
        <v>16508.371113288995</v>
      </c>
      <c r="G26" s="18"/>
    </row>
    <row r="27" spans="2:7" x14ac:dyDescent="0.25">
      <c r="B27">
        <v>25</v>
      </c>
      <c r="C27" s="14">
        <v>13919.47</v>
      </c>
      <c r="D27" s="14">
        <f t="shared" si="1"/>
        <v>16597.341666666667</v>
      </c>
      <c r="E27" s="14">
        <f t="shared" si="0"/>
        <v>15124.953779302296</v>
      </c>
      <c r="G27" s="18"/>
    </row>
    <row r="28" spans="2:7" x14ac:dyDescent="0.25">
      <c r="B28">
        <v>26</v>
      </c>
      <c r="C28" s="14"/>
      <c r="D28" s="14">
        <f t="shared" si="1"/>
        <v>15365.518333333333</v>
      </c>
      <c r="E28" s="14">
        <f t="shared" si="0"/>
        <v>14763.308645511606</v>
      </c>
      <c r="G28" s="18"/>
    </row>
  </sheetData>
  <pageMargins left="0.7" right="0.7" top="0.75" bottom="0.75" header="0.3" footer="0.3"/>
  <ignoredErrors>
    <ignoredError sqref="D9 D10:D28" formulaRange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2:F14"/>
  <sheetViews>
    <sheetView workbookViewId="0"/>
  </sheetViews>
  <sheetFormatPr defaultRowHeight="15" x14ac:dyDescent="0.25"/>
  <cols>
    <col min="1" max="1" width="3.7109375" customWidth="1"/>
    <col min="2" max="2" width="9.5703125" customWidth="1"/>
    <col min="3" max="3" width="22.5703125" bestFit="1" customWidth="1"/>
    <col min="4" max="4" width="5.42578125" customWidth="1"/>
    <col min="5" max="5" width="11.28515625" bestFit="1" customWidth="1"/>
    <col min="6" max="6" width="11" bestFit="1" customWidth="1"/>
  </cols>
  <sheetData>
    <row r="2" spans="2:6" ht="30.75" customHeight="1" x14ac:dyDescent="0.25">
      <c r="B2" s="4" t="s">
        <v>28</v>
      </c>
      <c r="C2" s="15" t="s">
        <v>43</v>
      </c>
    </row>
    <row r="3" spans="2:6" x14ac:dyDescent="0.25">
      <c r="B3" s="50" t="s">
        <v>31</v>
      </c>
      <c r="C3" s="51">
        <v>-10</v>
      </c>
    </row>
    <row r="4" spans="2:6" x14ac:dyDescent="0.25">
      <c r="B4" s="50" t="s">
        <v>32</v>
      </c>
      <c r="C4" s="51">
        <v>-11</v>
      </c>
      <c r="E4" s="4" t="s">
        <v>29</v>
      </c>
      <c r="F4" s="4" t="s">
        <v>30</v>
      </c>
    </row>
    <row r="5" spans="2:6" x14ac:dyDescent="0.25">
      <c r="B5" s="50" t="s">
        <v>33</v>
      </c>
      <c r="C5" s="51">
        <v>-4</v>
      </c>
      <c r="E5" s="20">
        <f>MAX(C3:C14)</f>
        <v>15</v>
      </c>
      <c r="F5" s="20">
        <f>MIN(C3:C14)</f>
        <v>-11</v>
      </c>
    </row>
    <row r="6" spans="2:6" x14ac:dyDescent="0.25">
      <c r="B6" s="50" t="s">
        <v>34</v>
      </c>
      <c r="C6" s="51">
        <v>3</v>
      </c>
      <c r="E6" s="4" t="s">
        <v>28</v>
      </c>
      <c r="F6" s="4" t="s">
        <v>28</v>
      </c>
    </row>
    <row r="7" spans="2:6" x14ac:dyDescent="0.25">
      <c r="B7" s="50" t="s">
        <v>35</v>
      </c>
      <c r="C7" s="51">
        <v>9</v>
      </c>
      <c r="E7" s="19" t="str">
        <f>INDEX(B3:B14,MATCH(E5,C3:C14,FALSE),1)</f>
        <v>Июль</v>
      </c>
      <c r="F7" s="19" t="str">
        <f>INDEX(B3:B14,MATCH(F5,C3:C14,FALSE),1)</f>
        <v>Февраль</v>
      </c>
    </row>
    <row r="8" spans="2:6" x14ac:dyDescent="0.25">
      <c r="B8" s="50" t="s">
        <v>36</v>
      </c>
      <c r="C8" s="51">
        <v>13</v>
      </c>
    </row>
    <row r="9" spans="2:6" x14ac:dyDescent="0.25">
      <c r="B9" s="50" t="s">
        <v>37</v>
      </c>
      <c r="C9" s="51">
        <v>15</v>
      </c>
    </row>
    <row r="10" spans="2:6" x14ac:dyDescent="0.25">
      <c r="B10" s="50" t="s">
        <v>38</v>
      </c>
      <c r="C10" s="51">
        <v>13</v>
      </c>
    </row>
    <row r="11" spans="2:6" x14ac:dyDescent="0.25">
      <c r="B11" s="50" t="s">
        <v>39</v>
      </c>
      <c r="C11" s="51">
        <v>8</v>
      </c>
    </row>
    <row r="12" spans="2:6" x14ac:dyDescent="0.25">
      <c r="B12" s="50" t="s">
        <v>40</v>
      </c>
      <c r="C12" s="51">
        <v>3</v>
      </c>
    </row>
    <row r="13" spans="2:6" x14ac:dyDescent="0.25">
      <c r="B13" s="50" t="s">
        <v>42</v>
      </c>
      <c r="C13" s="51">
        <v>-3</v>
      </c>
    </row>
    <row r="14" spans="2:6" x14ac:dyDescent="0.25">
      <c r="B14" s="50" t="s">
        <v>41</v>
      </c>
      <c r="C14" s="51">
        <v>-7</v>
      </c>
    </row>
  </sheetData>
  <sortState ref="A6:B28">
    <sortCondition ref="A6:A2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G14"/>
  <sheetViews>
    <sheetView workbookViewId="0"/>
  </sheetViews>
  <sheetFormatPr defaultRowHeight="15" x14ac:dyDescent="0.25"/>
  <cols>
    <col min="1" max="1" width="4.7109375" customWidth="1"/>
    <col min="2" max="2" width="18" bestFit="1" customWidth="1"/>
    <col min="3" max="3" width="10" bestFit="1" customWidth="1"/>
    <col min="4" max="4" width="5.42578125" customWidth="1"/>
    <col min="5" max="5" width="9.42578125" bestFit="1" customWidth="1"/>
    <col min="6" max="6" width="10" bestFit="1" customWidth="1"/>
    <col min="7" max="7" width="17.28515625" bestFit="1" customWidth="1"/>
  </cols>
  <sheetData>
    <row r="2" spans="2:7" x14ac:dyDescent="0.25">
      <c r="B2" s="4" t="s">
        <v>44</v>
      </c>
      <c r="C2" s="4" t="s">
        <v>45</v>
      </c>
      <c r="E2" s="4" t="s">
        <v>46</v>
      </c>
      <c r="F2" s="4" t="s">
        <v>45</v>
      </c>
      <c r="G2" s="4" t="s">
        <v>47</v>
      </c>
    </row>
    <row r="3" spans="2:7" x14ac:dyDescent="0.25">
      <c r="B3" t="s">
        <v>48</v>
      </c>
      <c r="C3" s="14">
        <v>352</v>
      </c>
      <c r="E3" t="s">
        <v>60</v>
      </c>
      <c r="F3" s="14">
        <f>LARGE($C$3:$C$14,ROW(A1))</f>
        <v>588</v>
      </c>
      <c r="G3" t="str">
        <f>INDEX($B$3:$B$14,MATCH(F3,$C$3:$C$14,FALSE),1)</f>
        <v>Оливия Данн</v>
      </c>
    </row>
    <row r="4" spans="2:7" x14ac:dyDescent="0.25">
      <c r="B4" t="s">
        <v>49</v>
      </c>
      <c r="C4" s="14">
        <v>533</v>
      </c>
      <c r="E4" t="s">
        <v>61</v>
      </c>
      <c r="F4" s="14">
        <f t="shared" ref="F4:F5" si="0">LARGE($C$3:$C$14,ROW(A2))</f>
        <v>547</v>
      </c>
      <c r="G4" t="str">
        <f t="shared" ref="G4:G5" si="1">INDEX($B$3:$B$14,MATCH(F4,$C$3:$C$14,FALSE),1)</f>
        <v>Ганна Уэвер</v>
      </c>
    </row>
    <row r="5" spans="2:7" x14ac:dyDescent="0.25">
      <c r="B5" t="s">
        <v>59</v>
      </c>
      <c r="C5" s="14">
        <v>384</v>
      </c>
      <c r="E5" t="s">
        <v>62</v>
      </c>
      <c r="F5" s="14">
        <f t="shared" si="0"/>
        <v>546</v>
      </c>
      <c r="G5" t="str">
        <f t="shared" si="1"/>
        <v>Джулиан Муррей</v>
      </c>
    </row>
    <row r="6" spans="2:7" x14ac:dyDescent="0.25">
      <c r="B6" t="s">
        <v>52</v>
      </c>
      <c r="C6" s="14">
        <v>547</v>
      </c>
    </row>
    <row r="7" spans="2:7" x14ac:dyDescent="0.25">
      <c r="B7" t="s">
        <v>56</v>
      </c>
      <c r="C7" s="14">
        <v>396</v>
      </c>
    </row>
    <row r="8" spans="2:7" x14ac:dyDescent="0.25">
      <c r="B8" t="s">
        <v>53</v>
      </c>
      <c r="C8" s="14">
        <v>460</v>
      </c>
    </row>
    <row r="9" spans="2:7" x14ac:dyDescent="0.25">
      <c r="B9" t="s">
        <v>54</v>
      </c>
      <c r="C9" s="14">
        <v>511</v>
      </c>
    </row>
    <row r="10" spans="2:7" x14ac:dyDescent="0.25">
      <c r="B10" t="s">
        <v>55</v>
      </c>
      <c r="C10" s="14">
        <v>546</v>
      </c>
    </row>
    <row r="11" spans="2:7" x14ac:dyDescent="0.25">
      <c r="B11" t="s">
        <v>51</v>
      </c>
      <c r="C11" s="14">
        <v>300</v>
      </c>
    </row>
    <row r="12" spans="2:7" x14ac:dyDescent="0.25">
      <c r="B12" t="s">
        <v>50</v>
      </c>
      <c r="C12" s="14">
        <v>389</v>
      </c>
    </row>
    <row r="13" spans="2:7" x14ac:dyDescent="0.25">
      <c r="B13" t="s">
        <v>57</v>
      </c>
      <c r="C13" s="14">
        <v>507</v>
      </c>
    </row>
    <row r="14" spans="2:7" x14ac:dyDescent="0.25">
      <c r="B14" t="s">
        <v>58</v>
      </c>
      <c r="C14" s="14">
        <v>588</v>
      </c>
    </row>
  </sheetData>
  <sortState ref="B3:C14">
    <sortCondition ref="B3:B1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H29"/>
  <sheetViews>
    <sheetView workbookViewId="0"/>
  </sheetViews>
  <sheetFormatPr defaultRowHeight="15" x14ac:dyDescent="0.25"/>
  <cols>
    <col min="1" max="1" width="4" customWidth="1"/>
    <col min="2" max="2" width="20.7109375" bestFit="1" customWidth="1"/>
    <col min="3" max="3" width="10" bestFit="1" customWidth="1"/>
    <col min="4" max="4" width="9.7109375" customWidth="1"/>
    <col min="5" max="5" width="5" customWidth="1"/>
    <col min="6" max="6" width="9.42578125" bestFit="1" customWidth="1"/>
    <col min="7" max="7" width="10.140625" customWidth="1"/>
    <col min="8" max="8" width="20.7109375" bestFit="1" customWidth="1"/>
  </cols>
  <sheetData>
    <row r="2" spans="2:8" x14ac:dyDescent="0.25">
      <c r="B2" s="4" t="s">
        <v>44</v>
      </c>
      <c r="C2" s="4" t="s">
        <v>45</v>
      </c>
      <c r="D2" s="4" t="s">
        <v>63</v>
      </c>
      <c r="F2" s="4" t="s">
        <v>46</v>
      </c>
      <c r="G2" s="4" t="s">
        <v>45</v>
      </c>
      <c r="H2" s="4" t="s">
        <v>47</v>
      </c>
    </row>
    <row r="3" spans="2:8" x14ac:dyDescent="0.25">
      <c r="B3" t="s">
        <v>64</v>
      </c>
      <c r="C3" s="21">
        <v>1.4293981481481482E-2</v>
      </c>
      <c r="D3" s="14">
        <f>RANK(C3,$C$3:$C$14,1)</f>
        <v>1</v>
      </c>
      <c r="F3" t="s">
        <v>60</v>
      </c>
      <c r="G3" s="21">
        <f>INDEX($C$3:$C$14,MATCH(ROW(A1),$D$3:$D$14,FALSE),1)</f>
        <v>1.4293981481481482E-2</v>
      </c>
      <c r="H3" t="str">
        <f>INDEX($B$3:$B$14,MATCH(G3,$C$3:$C$14,FALSE),1)</f>
        <v>Жанна Ритц</v>
      </c>
    </row>
    <row r="4" spans="2:8" x14ac:dyDescent="0.25">
      <c r="B4" t="s">
        <v>65</v>
      </c>
      <c r="C4" s="21">
        <v>1.6921296296296299E-2</v>
      </c>
      <c r="D4" s="14">
        <f t="shared" ref="D4:D14" si="0">RANK(C4,$C$3:$C$14,1)</f>
        <v>6</v>
      </c>
      <c r="F4" t="s">
        <v>61</v>
      </c>
      <c r="G4" s="21">
        <f t="shared" ref="G4:G5" si="1">INDEX($C$3:$C$14,MATCH(ROW(A2),$D$3:$D$14,FALSE),1)</f>
        <v>1.5023148148148148E-2</v>
      </c>
      <c r="H4" t="str">
        <f t="shared" ref="H4:H5" si="2">INDEX($B$3:$B$14,MATCH(G4,$C$3:$C$14,FALSE),1)</f>
        <v>Александра Митчелл</v>
      </c>
    </row>
    <row r="5" spans="2:8" x14ac:dyDescent="0.25">
      <c r="B5" t="s">
        <v>66</v>
      </c>
      <c r="C5" s="21">
        <v>2.0439814814814817E-2</v>
      </c>
      <c r="D5" s="14">
        <f t="shared" si="0"/>
        <v>12</v>
      </c>
      <c r="F5" t="s">
        <v>62</v>
      </c>
      <c r="G5" s="21">
        <f t="shared" si="1"/>
        <v>1.5069444444444443E-2</v>
      </c>
      <c r="H5" t="str">
        <f t="shared" si="2"/>
        <v>Исайя Петерс</v>
      </c>
    </row>
    <row r="6" spans="2:8" x14ac:dyDescent="0.25">
      <c r="B6" t="s">
        <v>67</v>
      </c>
      <c r="C6" s="21">
        <v>1.9328703703703702E-2</v>
      </c>
      <c r="D6" s="14">
        <f t="shared" si="0"/>
        <v>9</v>
      </c>
    </row>
    <row r="7" spans="2:8" x14ac:dyDescent="0.25">
      <c r="B7" t="s">
        <v>68</v>
      </c>
      <c r="C7" s="21">
        <v>2.028935185185185E-2</v>
      </c>
      <c r="D7" s="14">
        <f t="shared" si="0"/>
        <v>10</v>
      </c>
    </row>
    <row r="8" spans="2:8" x14ac:dyDescent="0.25">
      <c r="B8" t="s">
        <v>69</v>
      </c>
      <c r="C8" s="21">
        <v>1.5023148148148148E-2</v>
      </c>
      <c r="D8" s="14">
        <f t="shared" si="0"/>
        <v>2</v>
      </c>
    </row>
    <row r="9" spans="2:8" x14ac:dyDescent="0.25">
      <c r="B9" t="s">
        <v>70</v>
      </c>
      <c r="C9" s="21">
        <v>2.028935185185185E-2</v>
      </c>
      <c r="D9" s="14">
        <f t="shared" si="0"/>
        <v>10</v>
      </c>
    </row>
    <row r="10" spans="2:8" x14ac:dyDescent="0.25">
      <c r="B10" t="s">
        <v>71</v>
      </c>
      <c r="C10" s="21">
        <v>1.7106481481481483E-2</v>
      </c>
      <c r="D10" s="14">
        <f t="shared" si="0"/>
        <v>7</v>
      </c>
    </row>
    <row r="11" spans="2:8" x14ac:dyDescent="0.25">
      <c r="B11" t="s">
        <v>72</v>
      </c>
      <c r="C11" s="21">
        <v>1.5069444444444443E-2</v>
      </c>
      <c r="D11" s="14">
        <f t="shared" si="0"/>
        <v>3</v>
      </c>
    </row>
    <row r="12" spans="2:8" x14ac:dyDescent="0.25">
      <c r="B12" t="s">
        <v>73</v>
      </c>
      <c r="C12" s="21">
        <v>1.8703703703703705E-2</v>
      </c>
      <c r="D12" s="14">
        <f t="shared" si="0"/>
        <v>8</v>
      </c>
    </row>
    <row r="13" spans="2:8" x14ac:dyDescent="0.25">
      <c r="B13" t="s">
        <v>74</v>
      </c>
      <c r="C13" s="21">
        <v>1.6446759259259262E-2</v>
      </c>
      <c r="D13" s="14">
        <f t="shared" si="0"/>
        <v>5</v>
      </c>
    </row>
    <row r="14" spans="2:8" x14ac:dyDescent="0.25">
      <c r="B14" t="s">
        <v>75</v>
      </c>
      <c r="C14" s="21">
        <v>1.5856481481481482E-2</v>
      </c>
      <c r="D14" s="14">
        <f t="shared" si="0"/>
        <v>4</v>
      </c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B2:G22"/>
  <sheetViews>
    <sheetView workbookViewId="0"/>
  </sheetViews>
  <sheetFormatPr defaultRowHeight="15" x14ac:dyDescent="0.25"/>
  <cols>
    <col min="1" max="1" width="3.7109375" customWidth="1"/>
    <col min="2" max="2" width="20.7109375" bestFit="1" customWidth="1"/>
    <col min="3" max="3" width="7" bestFit="1" customWidth="1"/>
    <col min="4" max="4" width="19" bestFit="1" customWidth="1"/>
    <col min="5" max="5" width="5.42578125" customWidth="1"/>
    <col min="6" max="6" width="9.28515625" bestFit="1" customWidth="1"/>
  </cols>
  <sheetData>
    <row r="2" spans="2:7" x14ac:dyDescent="0.25">
      <c r="B2" s="4" t="s">
        <v>100</v>
      </c>
      <c r="C2" s="4" t="s">
        <v>79</v>
      </c>
      <c r="D2" s="4" t="s">
        <v>101</v>
      </c>
    </row>
    <row r="3" spans="2:7" x14ac:dyDescent="0.25">
      <c r="B3" s="52" t="s">
        <v>80</v>
      </c>
      <c r="C3" s="14">
        <v>96</v>
      </c>
      <c r="D3" s="14">
        <f t="shared" ref="D3:D22" si="0">COUNTIF($C$3:$C$22,C3)</f>
        <v>1</v>
      </c>
    </row>
    <row r="4" spans="2:7" x14ac:dyDescent="0.25">
      <c r="B4" s="52" t="s">
        <v>81</v>
      </c>
      <c r="C4" s="14">
        <v>90</v>
      </c>
      <c r="D4" s="14">
        <f t="shared" si="0"/>
        <v>1</v>
      </c>
      <c r="F4" t="s">
        <v>76</v>
      </c>
      <c r="G4" s="13">
        <f>AVERAGE(C3:C22)</f>
        <v>85.1</v>
      </c>
    </row>
    <row r="5" spans="2:7" x14ac:dyDescent="0.25">
      <c r="B5" s="52" t="s">
        <v>82</v>
      </c>
      <c r="C5" s="14">
        <v>98</v>
      </c>
      <c r="D5" s="14">
        <f t="shared" si="0"/>
        <v>1</v>
      </c>
      <c r="F5" t="s">
        <v>77</v>
      </c>
      <c r="G5" s="13">
        <f>MEDIAN(C3:C22)</f>
        <v>90.5</v>
      </c>
    </row>
    <row r="6" spans="2:7" x14ac:dyDescent="0.25">
      <c r="B6" s="52" t="s">
        <v>83</v>
      </c>
      <c r="C6" s="14">
        <v>93</v>
      </c>
      <c r="D6" s="14">
        <f t="shared" si="0"/>
        <v>4</v>
      </c>
      <c r="E6" s="12"/>
      <c r="F6" t="s">
        <v>78</v>
      </c>
      <c r="G6" s="13">
        <f>MODE(C3:C22)</f>
        <v>93</v>
      </c>
    </row>
    <row r="7" spans="2:7" x14ac:dyDescent="0.25">
      <c r="B7" s="52" t="s">
        <v>84</v>
      </c>
      <c r="C7" s="14">
        <v>71</v>
      </c>
      <c r="D7" s="14">
        <f t="shared" si="0"/>
        <v>2</v>
      </c>
      <c r="E7" s="12"/>
    </row>
    <row r="8" spans="2:7" x14ac:dyDescent="0.25">
      <c r="B8" s="52" t="s">
        <v>85</v>
      </c>
      <c r="C8" s="14">
        <v>80</v>
      </c>
      <c r="D8" s="14">
        <f t="shared" si="0"/>
        <v>2</v>
      </c>
      <c r="E8" s="12"/>
    </row>
    <row r="9" spans="2:7" x14ac:dyDescent="0.25">
      <c r="B9" s="52" t="s">
        <v>86</v>
      </c>
      <c r="C9" s="14">
        <v>91</v>
      </c>
      <c r="D9" s="14">
        <f t="shared" si="0"/>
        <v>2</v>
      </c>
      <c r="E9" s="12"/>
    </row>
    <row r="10" spans="2:7" x14ac:dyDescent="0.25">
      <c r="B10" s="52" t="s">
        <v>87</v>
      </c>
      <c r="C10" s="14">
        <v>93</v>
      </c>
      <c r="D10" s="14">
        <f t="shared" si="0"/>
        <v>4</v>
      </c>
      <c r="E10" s="12"/>
    </row>
    <row r="11" spans="2:7" x14ac:dyDescent="0.25">
      <c r="B11" s="52" t="s">
        <v>88</v>
      </c>
      <c r="C11" s="14">
        <v>91</v>
      </c>
      <c r="D11" s="14">
        <f t="shared" si="0"/>
        <v>2</v>
      </c>
      <c r="E11" s="12"/>
    </row>
    <row r="12" spans="2:7" x14ac:dyDescent="0.25">
      <c r="B12" t="s">
        <v>89</v>
      </c>
      <c r="C12" s="14">
        <v>93</v>
      </c>
      <c r="D12" s="14">
        <f t="shared" si="0"/>
        <v>4</v>
      </c>
    </row>
    <row r="13" spans="2:7" x14ac:dyDescent="0.25">
      <c r="B13" s="53" t="s">
        <v>91</v>
      </c>
      <c r="C13" s="14">
        <v>71</v>
      </c>
      <c r="D13" s="14">
        <f t="shared" si="0"/>
        <v>2</v>
      </c>
    </row>
    <row r="14" spans="2:7" x14ac:dyDescent="0.25">
      <c r="B14" s="53" t="s">
        <v>92</v>
      </c>
      <c r="C14" s="14">
        <v>73</v>
      </c>
      <c r="D14" s="14">
        <f t="shared" si="0"/>
        <v>1</v>
      </c>
    </row>
    <row r="15" spans="2:7" x14ac:dyDescent="0.25">
      <c r="B15" s="53" t="s">
        <v>93</v>
      </c>
      <c r="C15" s="14">
        <v>93</v>
      </c>
      <c r="D15" s="14">
        <f t="shared" si="0"/>
        <v>4</v>
      </c>
    </row>
    <row r="16" spans="2:7" x14ac:dyDescent="0.25">
      <c r="B16" s="53" t="s">
        <v>94</v>
      </c>
      <c r="C16" s="14">
        <v>95</v>
      </c>
      <c r="D16" s="14">
        <f t="shared" si="0"/>
        <v>1</v>
      </c>
    </row>
    <row r="17" spans="2:4" x14ac:dyDescent="0.25">
      <c r="B17" s="53" t="s">
        <v>95</v>
      </c>
      <c r="C17" s="14">
        <v>77</v>
      </c>
      <c r="D17" s="14">
        <f t="shared" si="0"/>
        <v>2</v>
      </c>
    </row>
    <row r="18" spans="2:4" x14ac:dyDescent="0.25">
      <c r="B18" s="53" t="s">
        <v>96</v>
      </c>
      <c r="C18" s="14">
        <v>72</v>
      </c>
      <c r="D18" s="14">
        <f t="shared" si="0"/>
        <v>1</v>
      </c>
    </row>
    <row r="19" spans="2:4" x14ac:dyDescent="0.25">
      <c r="B19" s="53" t="s">
        <v>90</v>
      </c>
      <c r="C19" s="14">
        <v>80</v>
      </c>
      <c r="D19" s="14">
        <f t="shared" si="0"/>
        <v>2</v>
      </c>
    </row>
    <row r="20" spans="2:4" x14ac:dyDescent="0.25">
      <c r="B20" s="53" t="s">
        <v>97</v>
      </c>
      <c r="C20" s="14">
        <v>92</v>
      </c>
      <c r="D20" s="14">
        <f t="shared" si="0"/>
        <v>1</v>
      </c>
    </row>
    <row r="21" spans="2:4" x14ac:dyDescent="0.25">
      <c r="B21" s="53" t="s">
        <v>98</v>
      </c>
      <c r="C21" s="14">
        <v>76</v>
      </c>
      <c r="D21" s="14">
        <f t="shared" si="0"/>
        <v>1</v>
      </c>
    </row>
    <row r="22" spans="2:4" x14ac:dyDescent="0.25">
      <c r="B22" s="53" t="s">
        <v>99</v>
      </c>
      <c r="C22" s="14">
        <v>77</v>
      </c>
      <c r="D22" s="14">
        <f t="shared" si="0"/>
        <v>2</v>
      </c>
    </row>
  </sheetData>
  <sortState ref="B3:D22">
    <sortCondition ref="B3:B2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84D9-DB9C-480E-855D-5F0AB57EABF5}">
  <dimension ref="B2:G22"/>
  <sheetViews>
    <sheetView workbookViewId="0"/>
  </sheetViews>
  <sheetFormatPr defaultRowHeight="15" x14ac:dyDescent="0.25"/>
  <cols>
    <col min="1" max="1" width="3.7109375" customWidth="1"/>
    <col min="2" max="2" width="20.7109375" bestFit="1" customWidth="1"/>
    <col min="3" max="3" width="7" bestFit="1" customWidth="1"/>
    <col min="4" max="4" width="19" bestFit="1" customWidth="1"/>
    <col min="5" max="5" width="5.42578125" customWidth="1"/>
    <col min="6" max="6" width="9.28515625" bestFit="1" customWidth="1"/>
  </cols>
  <sheetData>
    <row r="2" spans="2:7" x14ac:dyDescent="0.25">
      <c r="B2" s="4" t="s">
        <v>100</v>
      </c>
      <c r="C2" s="4" t="s">
        <v>79</v>
      </c>
      <c r="D2" s="4" t="s">
        <v>101</v>
      </c>
    </row>
    <row r="3" spans="2:7" x14ac:dyDescent="0.25">
      <c r="B3" s="52" t="s">
        <v>82</v>
      </c>
      <c r="C3" s="14">
        <v>98</v>
      </c>
      <c r="D3" s="14">
        <f t="shared" ref="D3:D22" si="0">COUNTIF($C$3:$C$22,C3)</f>
        <v>1</v>
      </c>
    </row>
    <row r="4" spans="2:7" x14ac:dyDescent="0.25">
      <c r="B4" s="52" t="s">
        <v>80</v>
      </c>
      <c r="C4" s="14">
        <v>96</v>
      </c>
      <c r="D4" s="14">
        <f t="shared" si="0"/>
        <v>1</v>
      </c>
      <c r="F4" t="s">
        <v>76</v>
      </c>
      <c r="G4" s="13">
        <f>AVERAGE(C3:C22)</f>
        <v>85.1</v>
      </c>
    </row>
    <row r="5" spans="2:7" x14ac:dyDescent="0.25">
      <c r="B5" s="55" t="s">
        <v>94</v>
      </c>
      <c r="C5" s="14">
        <v>95</v>
      </c>
      <c r="D5" s="14">
        <f t="shared" si="0"/>
        <v>1</v>
      </c>
      <c r="F5" t="s">
        <v>77</v>
      </c>
      <c r="G5" s="13">
        <f>MEDIAN(C3:C22)</f>
        <v>90.5</v>
      </c>
    </row>
    <row r="6" spans="2:7" x14ac:dyDescent="0.25">
      <c r="B6" s="52" t="s">
        <v>83</v>
      </c>
      <c r="C6" s="14">
        <v>93</v>
      </c>
      <c r="D6" s="14">
        <f t="shared" si="0"/>
        <v>4</v>
      </c>
      <c r="E6" s="12"/>
      <c r="F6" t="s">
        <v>78</v>
      </c>
      <c r="G6" s="13">
        <f>MODE(C3:C22)</f>
        <v>93</v>
      </c>
    </row>
    <row r="7" spans="2:7" x14ac:dyDescent="0.25">
      <c r="B7" s="52" t="s">
        <v>87</v>
      </c>
      <c r="C7" s="14">
        <v>93</v>
      </c>
      <c r="D7" s="14">
        <f t="shared" si="0"/>
        <v>4</v>
      </c>
      <c r="E7" s="12"/>
    </row>
    <row r="8" spans="2:7" x14ac:dyDescent="0.25">
      <c r="B8" s="52" t="s">
        <v>89</v>
      </c>
      <c r="C8" s="14">
        <v>93</v>
      </c>
      <c r="D8" s="14">
        <f t="shared" si="0"/>
        <v>4</v>
      </c>
      <c r="E8" s="12"/>
    </row>
    <row r="9" spans="2:7" x14ac:dyDescent="0.25">
      <c r="B9" s="55" t="s">
        <v>93</v>
      </c>
      <c r="C9" s="14">
        <v>93</v>
      </c>
      <c r="D9" s="14">
        <f t="shared" si="0"/>
        <v>4</v>
      </c>
      <c r="E9" s="12"/>
    </row>
    <row r="10" spans="2:7" x14ac:dyDescent="0.25">
      <c r="B10" s="55" t="s">
        <v>97</v>
      </c>
      <c r="C10" s="14">
        <v>92</v>
      </c>
      <c r="D10" s="14">
        <f t="shared" si="0"/>
        <v>1</v>
      </c>
      <c r="E10" s="12"/>
    </row>
    <row r="11" spans="2:7" x14ac:dyDescent="0.25">
      <c r="B11" s="52" t="s">
        <v>86</v>
      </c>
      <c r="C11" s="14">
        <v>91</v>
      </c>
      <c r="D11" s="14">
        <f t="shared" si="0"/>
        <v>2</v>
      </c>
      <c r="E11" s="12"/>
    </row>
    <row r="12" spans="2:7" x14ac:dyDescent="0.25">
      <c r="B12" s="25" t="s">
        <v>88</v>
      </c>
      <c r="C12" s="14">
        <v>91</v>
      </c>
      <c r="D12" s="14">
        <f t="shared" si="0"/>
        <v>2</v>
      </c>
    </row>
    <row r="13" spans="2:7" x14ac:dyDescent="0.25">
      <c r="B13" s="54" t="s">
        <v>81</v>
      </c>
      <c r="C13" s="14">
        <v>90</v>
      </c>
      <c r="D13" s="14">
        <f t="shared" si="0"/>
        <v>1</v>
      </c>
    </row>
    <row r="14" spans="2:7" x14ac:dyDescent="0.25">
      <c r="B14" s="54" t="s">
        <v>85</v>
      </c>
      <c r="C14" s="14">
        <v>80</v>
      </c>
      <c r="D14" s="14">
        <f t="shared" si="0"/>
        <v>2</v>
      </c>
    </row>
    <row r="15" spans="2:7" x14ac:dyDescent="0.25">
      <c r="B15" s="53" t="s">
        <v>90</v>
      </c>
      <c r="C15" s="14">
        <v>80</v>
      </c>
      <c r="D15" s="14">
        <f t="shared" si="0"/>
        <v>2</v>
      </c>
    </row>
    <row r="16" spans="2:7" x14ac:dyDescent="0.25">
      <c r="B16" s="53" t="s">
        <v>95</v>
      </c>
      <c r="C16" s="14">
        <v>77</v>
      </c>
      <c r="D16" s="14">
        <f t="shared" si="0"/>
        <v>2</v>
      </c>
    </row>
    <row r="17" spans="2:4" x14ac:dyDescent="0.25">
      <c r="B17" s="53" t="s">
        <v>99</v>
      </c>
      <c r="C17" s="14">
        <v>77</v>
      </c>
      <c r="D17" s="14">
        <f t="shared" si="0"/>
        <v>2</v>
      </c>
    </row>
    <row r="18" spans="2:4" x14ac:dyDescent="0.25">
      <c r="B18" s="53" t="s">
        <v>98</v>
      </c>
      <c r="C18" s="14">
        <v>76</v>
      </c>
      <c r="D18" s="14">
        <f t="shared" si="0"/>
        <v>1</v>
      </c>
    </row>
    <row r="19" spans="2:4" x14ac:dyDescent="0.25">
      <c r="B19" s="53" t="s">
        <v>92</v>
      </c>
      <c r="C19" s="14">
        <v>73</v>
      </c>
      <c r="D19" s="14">
        <f t="shared" si="0"/>
        <v>1</v>
      </c>
    </row>
    <row r="20" spans="2:4" x14ac:dyDescent="0.25">
      <c r="B20" s="53" t="s">
        <v>96</v>
      </c>
      <c r="C20" s="14">
        <v>72</v>
      </c>
      <c r="D20" s="14">
        <f t="shared" si="0"/>
        <v>1</v>
      </c>
    </row>
    <row r="21" spans="2:4" x14ac:dyDescent="0.25">
      <c r="B21" s="54" t="s">
        <v>84</v>
      </c>
      <c r="C21" s="14">
        <v>71</v>
      </c>
      <c r="D21" s="14">
        <f t="shared" si="0"/>
        <v>2</v>
      </c>
    </row>
    <row r="22" spans="2:4" x14ac:dyDescent="0.25">
      <c r="B22" s="53" t="s">
        <v>91</v>
      </c>
      <c r="C22" s="14">
        <v>71</v>
      </c>
      <c r="D22" s="14">
        <f t="shared" si="0"/>
        <v>2</v>
      </c>
    </row>
  </sheetData>
  <sortState ref="B3:C22">
    <sortCondition descending="1" ref="C3:C22"/>
  </sortState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B2:G50"/>
  <sheetViews>
    <sheetView workbookViewId="0"/>
  </sheetViews>
  <sheetFormatPr defaultRowHeight="15" x14ac:dyDescent="0.25"/>
  <cols>
    <col min="1" max="1" width="4.42578125" customWidth="1"/>
    <col min="2" max="2" width="19.28515625" bestFit="1" customWidth="1"/>
    <col min="3" max="3" width="17.42578125" bestFit="1" customWidth="1"/>
    <col min="4" max="4" width="9.42578125" bestFit="1" customWidth="1"/>
    <col min="5" max="5" width="3.42578125" customWidth="1"/>
    <col min="6" max="6" width="16.42578125" bestFit="1" customWidth="1"/>
  </cols>
  <sheetData>
    <row r="2" spans="2:7" x14ac:dyDescent="0.25">
      <c r="B2" s="4" t="s">
        <v>107</v>
      </c>
      <c r="C2" s="4" t="s">
        <v>106</v>
      </c>
      <c r="D2" s="4" t="s">
        <v>105</v>
      </c>
    </row>
    <row r="3" spans="2:7" x14ac:dyDescent="0.25">
      <c r="B3" t="s">
        <v>108</v>
      </c>
      <c r="C3">
        <v>47</v>
      </c>
      <c r="D3">
        <f t="shared" ref="D3:D32" si="0">MATCH(C3,$G$3:$G$6,-1)</f>
        <v>1</v>
      </c>
      <c r="F3" t="s">
        <v>29</v>
      </c>
      <c r="G3" s="13">
        <f>QUARTILE($C$3:$C$32,5-ROW(A1))</f>
        <v>50</v>
      </c>
    </row>
    <row r="4" spans="2:7" x14ac:dyDescent="0.25">
      <c r="B4" s="25" t="s">
        <v>109</v>
      </c>
      <c r="C4" s="25">
        <v>31</v>
      </c>
      <c r="D4" s="25">
        <f t="shared" si="0"/>
        <v>3</v>
      </c>
      <c r="F4" t="s">
        <v>102</v>
      </c>
      <c r="G4" s="13">
        <f t="shared" ref="G4:G6" si="1">QUARTILE($C$3:$C$32,5-ROW(A2))</f>
        <v>44.5</v>
      </c>
    </row>
    <row r="5" spans="2:7" x14ac:dyDescent="0.25">
      <c r="B5" t="s">
        <v>110</v>
      </c>
      <c r="C5">
        <v>50</v>
      </c>
      <c r="D5">
        <f t="shared" si="0"/>
        <v>1</v>
      </c>
      <c r="F5" t="s">
        <v>103</v>
      </c>
      <c r="G5" s="13">
        <f t="shared" si="1"/>
        <v>31</v>
      </c>
    </row>
    <row r="6" spans="2:7" x14ac:dyDescent="0.25">
      <c r="B6" s="25" t="s">
        <v>111</v>
      </c>
      <c r="C6" s="25">
        <v>41</v>
      </c>
      <c r="D6" s="25">
        <f t="shared" si="0"/>
        <v>2</v>
      </c>
      <c r="F6" t="s">
        <v>104</v>
      </c>
      <c r="G6" s="13">
        <f t="shared" si="1"/>
        <v>23</v>
      </c>
    </row>
    <row r="7" spans="2:7" x14ac:dyDescent="0.25">
      <c r="B7" s="25" t="s">
        <v>112</v>
      </c>
      <c r="C7" s="25">
        <v>30</v>
      </c>
      <c r="D7" s="25">
        <f t="shared" si="0"/>
        <v>3</v>
      </c>
    </row>
    <row r="8" spans="2:7" x14ac:dyDescent="0.25">
      <c r="B8" s="25" t="s">
        <v>113</v>
      </c>
      <c r="C8" s="25">
        <v>30</v>
      </c>
      <c r="D8" s="25">
        <f t="shared" si="0"/>
        <v>3</v>
      </c>
      <c r="F8" s="25"/>
    </row>
    <row r="9" spans="2:7" x14ac:dyDescent="0.25">
      <c r="B9" t="s">
        <v>134</v>
      </c>
      <c r="C9">
        <v>20</v>
      </c>
      <c r="D9" s="25">
        <f t="shared" si="0"/>
        <v>4</v>
      </c>
      <c r="F9" s="25"/>
    </row>
    <row r="10" spans="2:7" ht="15" customHeight="1" x14ac:dyDescent="0.25">
      <c r="B10" s="25" t="s">
        <v>136</v>
      </c>
      <c r="C10" s="25">
        <v>43</v>
      </c>
      <c r="D10" s="25">
        <f t="shared" si="0"/>
        <v>2</v>
      </c>
      <c r="E10" s="25"/>
      <c r="F10" s="27"/>
    </row>
    <row r="11" spans="2:7" ht="15" customHeight="1" x14ac:dyDescent="0.25">
      <c r="B11" s="25" t="s">
        <v>120</v>
      </c>
      <c r="C11" s="25">
        <v>45</v>
      </c>
      <c r="D11" s="25">
        <f t="shared" si="0"/>
        <v>1</v>
      </c>
      <c r="E11" s="25"/>
      <c r="F11" s="27"/>
    </row>
    <row r="12" spans="2:7" ht="15" customHeight="1" x14ac:dyDescent="0.25">
      <c r="B12" s="25" t="s">
        <v>121</v>
      </c>
      <c r="C12" s="25">
        <v>23</v>
      </c>
      <c r="D12">
        <f t="shared" si="0"/>
        <v>4</v>
      </c>
      <c r="E12" s="25"/>
      <c r="F12" s="28"/>
    </row>
    <row r="13" spans="2:7" ht="15" customHeight="1" x14ac:dyDescent="0.25">
      <c r="B13" t="s">
        <v>124</v>
      </c>
      <c r="C13">
        <v>19</v>
      </c>
      <c r="D13">
        <f t="shared" si="0"/>
        <v>4</v>
      </c>
      <c r="E13" s="25"/>
      <c r="F13" s="28"/>
    </row>
    <row r="14" spans="2:7" ht="15" customHeight="1" x14ac:dyDescent="0.25">
      <c r="B14" t="s">
        <v>122</v>
      </c>
      <c r="C14">
        <v>49</v>
      </c>
      <c r="D14">
        <f t="shared" si="0"/>
        <v>1</v>
      </c>
      <c r="E14" s="25"/>
      <c r="F14" s="28"/>
    </row>
    <row r="15" spans="2:7" ht="15" customHeight="1" x14ac:dyDescent="0.25">
      <c r="B15" t="s">
        <v>123</v>
      </c>
      <c r="C15">
        <v>50</v>
      </c>
      <c r="D15" s="25">
        <f t="shared" si="0"/>
        <v>1</v>
      </c>
      <c r="E15" s="25"/>
      <c r="F15" s="28"/>
    </row>
    <row r="16" spans="2:7" ht="15" customHeight="1" x14ac:dyDescent="0.25">
      <c r="B16" t="s">
        <v>125</v>
      </c>
      <c r="C16">
        <v>17</v>
      </c>
      <c r="D16" s="25">
        <f t="shared" si="0"/>
        <v>4</v>
      </c>
      <c r="E16" s="25"/>
      <c r="F16" s="28"/>
    </row>
    <row r="17" spans="2:6" ht="15" customHeight="1" x14ac:dyDescent="0.25">
      <c r="B17" t="s">
        <v>127</v>
      </c>
      <c r="C17">
        <v>19</v>
      </c>
      <c r="D17" s="25">
        <f t="shared" si="0"/>
        <v>4</v>
      </c>
      <c r="E17" s="25"/>
      <c r="F17" s="27"/>
    </row>
    <row r="18" spans="2:6" ht="15" customHeight="1" x14ac:dyDescent="0.25">
      <c r="B18" s="25" t="s">
        <v>126</v>
      </c>
      <c r="C18" s="25">
        <v>31</v>
      </c>
      <c r="D18">
        <f t="shared" si="0"/>
        <v>3</v>
      </c>
      <c r="E18" s="25"/>
      <c r="F18" s="27"/>
    </row>
    <row r="19" spans="2:6" ht="15" customHeight="1" x14ac:dyDescent="0.25">
      <c r="B19" t="s">
        <v>129</v>
      </c>
      <c r="C19">
        <v>47</v>
      </c>
      <c r="D19">
        <f t="shared" si="0"/>
        <v>1</v>
      </c>
      <c r="E19" s="25"/>
      <c r="F19" s="28"/>
    </row>
    <row r="20" spans="2:6" ht="15" customHeight="1" x14ac:dyDescent="0.25">
      <c r="B20" s="25" t="s">
        <v>137</v>
      </c>
      <c r="C20" s="25">
        <v>27</v>
      </c>
      <c r="D20">
        <f t="shared" si="0"/>
        <v>3</v>
      </c>
      <c r="E20" s="25"/>
      <c r="F20" s="28"/>
    </row>
    <row r="21" spans="2:6" ht="15" customHeight="1" x14ac:dyDescent="0.25">
      <c r="B21" t="s">
        <v>128</v>
      </c>
      <c r="C21">
        <v>47</v>
      </c>
      <c r="D21">
        <f t="shared" si="0"/>
        <v>1</v>
      </c>
      <c r="E21" s="25"/>
      <c r="F21" s="28"/>
    </row>
    <row r="22" spans="2:6" ht="15" customHeight="1" x14ac:dyDescent="0.25">
      <c r="B22" s="25" t="s">
        <v>130</v>
      </c>
      <c r="C22" s="25">
        <v>41</v>
      </c>
      <c r="D22" s="25">
        <f t="shared" si="0"/>
        <v>2</v>
      </c>
      <c r="E22" s="25"/>
      <c r="F22" s="28"/>
    </row>
    <row r="23" spans="2:6" ht="15" customHeight="1" x14ac:dyDescent="0.25">
      <c r="B23" s="25" t="s">
        <v>131</v>
      </c>
      <c r="C23" s="25">
        <v>42</v>
      </c>
      <c r="D23">
        <f t="shared" si="0"/>
        <v>2</v>
      </c>
      <c r="E23" s="25"/>
      <c r="F23" s="28"/>
    </row>
    <row r="24" spans="2:6" ht="15" customHeight="1" x14ac:dyDescent="0.25">
      <c r="B24" s="25" t="s">
        <v>114</v>
      </c>
      <c r="C24" s="25">
        <v>23</v>
      </c>
      <c r="D24">
        <f t="shared" si="0"/>
        <v>4</v>
      </c>
      <c r="E24" s="25"/>
      <c r="F24" s="27"/>
    </row>
    <row r="25" spans="2:6" ht="15" customHeight="1" x14ac:dyDescent="0.25">
      <c r="B25" t="s">
        <v>132</v>
      </c>
      <c r="C25">
        <v>21</v>
      </c>
      <c r="D25">
        <f t="shared" si="0"/>
        <v>4</v>
      </c>
      <c r="E25" s="25"/>
      <c r="F25" s="27"/>
    </row>
    <row r="26" spans="2:6" x14ac:dyDescent="0.25">
      <c r="B26" s="25" t="s">
        <v>135</v>
      </c>
      <c r="C26" s="25">
        <v>27</v>
      </c>
      <c r="D26" s="25">
        <f t="shared" si="0"/>
        <v>3</v>
      </c>
      <c r="F26" s="28"/>
    </row>
    <row r="27" spans="2:6" x14ac:dyDescent="0.25">
      <c r="B27" s="25" t="s">
        <v>115</v>
      </c>
      <c r="C27" s="25">
        <v>27</v>
      </c>
      <c r="D27" s="25">
        <f t="shared" si="0"/>
        <v>3</v>
      </c>
      <c r="F27" s="28"/>
    </row>
    <row r="28" spans="2:6" x14ac:dyDescent="0.25">
      <c r="B28" s="25" t="s">
        <v>133</v>
      </c>
      <c r="C28" s="25">
        <v>39</v>
      </c>
      <c r="D28" s="25">
        <f t="shared" si="0"/>
        <v>2</v>
      </c>
      <c r="F28" s="24"/>
    </row>
    <row r="29" spans="2:6" x14ac:dyDescent="0.25">
      <c r="B29" t="s">
        <v>118</v>
      </c>
      <c r="C29">
        <v>17</v>
      </c>
      <c r="D29">
        <f t="shared" si="0"/>
        <v>4</v>
      </c>
      <c r="F29" s="24"/>
    </row>
    <row r="30" spans="2:6" x14ac:dyDescent="0.25">
      <c r="B30" t="s">
        <v>119</v>
      </c>
      <c r="C30">
        <v>22</v>
      </c>
      <c r="D30" s="25">
        <f t="shared" si="0"/>
        <v>4</v>
      </c>
      <c r="F30" s="24"/>
    </row>
    <row r="31" spans="2:6" x14ac:dyDescent="0.25">
      <c r="B31" s="25" t="s">
        <v>116</v>
      </c>
      <c r="C31" s="25">
        <v>34</v>
      </c>
      <c r="D31">
        <f t="shared" si="0"/>
        <v>2</v>
      </c>
      <c r="F31" s="24"/>
    </row>
    <row r="32" spans="2:6" x14ac:dyDescent="0.25">
      <c r="B32" t="s">
        <v>117</v>
      </c>
      <c r="C32">
        <v>48</v>
      </c>
      <c r="D32" s="25">
        <f t="shared" si="0"/>
        <v>1</v>
      </c>
      <c r="F32" s="24"/>
    </row>
    <row r="33" spans="6:6" x14ac:dyDescent="0.25">
      <c r="F33" s="24"/>
    </row>
    <row r="34" spans="6:6" x14ac:dyDescent="0.25">
      <c r="F34" s="24"/>
    </row>
    <row r="35" spans="6:6" x14ac:dyDescent="0.25">
      <c r="F35" s="24"/>
    </row>
    <row r="36" spans="6:6" x14ac:dyDescent="0.25">
      <c r="F36" s="24"/>
    </row>
    <row r="37" spans="6:6" x14ac:dyDescent="0.25">
      <c r="F37" s="24"/>
    </row>
    <row r="38" spans="6:6" x14ac:dyDescent="0.25">
      <c r="F38" s="24"/>
    </row>
    <row r="39" spans="6:6" x14ac:dyDescent="0.25">
      <c r="F39" s="24"/>
    </row>
    <row r="40" spans="6:6" x14ac:dyDescent="0.25">
      <c r="F40" s="24"/>
    </row>
    <row r="41" spans="6:6" x14ac:dyDescent="0.25">
      <c r="F41" s="24"/>
    </row>
    <row r="42" spans="6:6" x14ac:dyDescent="0.25">
      <c r="F42" s="24"/>
    </row>
    <row r="43" spans="6:6" x14ac:dyDescent="0.25">
      <c r="F43" s="24"/>
    </row>
    <row r="44" spans="6:6" x14ac:dyDescent="0.25">
      <c r="F44" s="24"/>
    </row>
    <row r="45" spans="6:6" x14ac:dyDescent="0.25">
      <c r="F45" s="24"/>
    </row>
    <row r="46" spans="6:6" x14ac:dyDescent="0.25">
      <c r="F46" s="24"/>
    </row>
    <row r="47" spans="6:6" x14ac:dyDescent="0.25">
      <c r="F47" s="24"/>
    </row>
    <row r="48" spans="6:6" x14ac:dyDescent="0.25">
      <c r="F48" s="24"/>
    </row>
    <row r="49" spans="6:6" x14ac:dyDescent="0.25">
      <c r="F49" s="24"/>
    </row>
    <row r="50" spans="6:6" x14ac:dyDescent="0.25">
      <c r="F50" s="24"/>
    </row>
  </sheetData>
  <sortState ref="B3:C32">
    <sortCondition ref="B3:B3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2:K32"/>
  <sheetViews>
    <sheetView workbookViewId="0"/>
  </sheetViews>
  <sheetFormatPr defaultRowHeight="15" x14ac:dyDescent="0.25"/>
  <cols>
    <col min="1" max="1" width="4.42578125" customWidth="1"/>
    <col min="2" max="2" width="19.28515625" bestFit="1" customWidth="1"/>
    <col min="3" max="3" width="17.42578125" bestFit="1" customWidth="1"/>
    <col min="4" max="4" width="9.42578125" bestFit="1" customWidth="1"/>
    <col min="5" max="5" width="3.42578125" customWidth="1"/>
    <col min="6" max="6" width="31.140625" bestFit="1" customWidth="1"/>
    <col min="7" max="7" width="3.7109375" customWidth="1"/>
    <col min="8" max="8" width="3.42578125" customWidth="1"/>
    <col min="9" max="9" width="3.7109375" customWidth="1"/>
    <col min="10" max="10" width="16.42578125" bestFit="1" customWidth="1"/>
    <col min="11" max="11" width="12.7109375" bestFit="1" customWidth="1"/>
  </cols>
  <sheetData>
    <row r="2" spans="2:11" x14ac:dyDescent="0.25">
      <c r="B2" s="4" t="s">
        <v>107</v>
      </c>
      <c r="C2" s="4" t="s">
        <v>106</v>
      </c>
      <c r="D2" s="4" t="s">
        <v>105</v>
      </c>
    </row>
    <row r="3" spans="2:11" x14ac:dyDescent="0.25">
      <c r="B3" t="s">
        <v>118</v>
      </c>
      <c r="C3">
        <v>17</v>
      </c>
      <c r="D3">
        <f t="shared" ref="D3:D32" si="0">MATCH(C3,$K$3:$K$6,-1)</f>
        <v>4</v>
      </c>
      <c r="J3" t="s">
        <v>29</v>
      </c>
      <c r="K3" s="13">
        <f>QUARTILE($C$3:$C$32,5-ROW(A1))</f>
        <v>50</v>
      </c>
    </row>
    <row r="4" spans="2:11" x14ac:dyDescent="0.25">
      <c r="B4" t="s">
        <v>125</v>
      </c>
      <c r="C4">
        <v>17</v>
      </c>
      <c r="D4">
        <f t="shared" si="0"/>
        <v>4</v>
      </c>
      <c r="J4" t="s">
        <v>102</v>
      </c>
      <c r="K4" s="13">
        <f>QUARTILE($C$3:$C$32,5-ROW(A2))</f>
        <v>44.5</v>
      </c>
    </row>
    <row r="5" spans="2:11" x14ac:dyDescent="0.25">
      <c r="B5" t="s">
        <v>124</v>
      </c>
      <c r="C5">
        <v>19</v>
      </c>
      <c r="D5">
        <f t="shared" si="0"/>
        <v>4</v>
      </c>
      <c r="J5" t="s">
        <v>103</v>
      </c>
      <c r="K5" s="13">
        <f>QUARTILE($C$3:$C$32,5-ROW(A3))</f>
        <v>31</v>
      </c>
    </row>
    <row r="6" spans="2:11" x14ac:dyDescent="0.25">
      <c r="B6" t="s">
        <v>127</v>
      </c>
      <c r="C6">
        <v>19</v>
      </c>
      <c r="D6">
        <f t="shared" si="0"/>
        <v>4</v>
      </c>
      <c r="J6" t="s">
        <v>104</v>
      </c>
      <c r="K6" s="13">
        <f>QUARTILE($C$3:$C$32,5-ROW(A4))</f>
        <v>23</v>
      </c>
    </row>
    <row r="7" spans="2:11" x14ac:dyDescent="0.25">
      <c r="B7" t="s">
        <v>134</v>
      </c>
      <c r="C7">
        <v>20</v>
      </c>
      <c r="D7">
        <f t="shared" si="0"/>
        <v>4</v>
      </c>
    </row>
    <row r="8" spans="2:11" x14ac:dyDescent="0.25">
      <c r="B8" t="s">
        <v>132</v>
      </c>
      <c r="C8">
        <v>21</v>
      </c>
      <c r="D8">
        <f t="shared" si="0"/>
        <v>4</v>
      </c>
    </row>
    <row r="9" spans="2:11" ht="15.75" thickBot="1" x14ac:dyDescent="0.3">
      <c r="B9" t="s">
        <v>119</v>
      </c>
      <c r="C9">
        <v>22</v>
      </c>
      <c r="D9">
        <f t="shared" si="0"/>
        <v>4</v>
      </c>
    </row>
    <row r="10" spans="2:11" ht="15.75" thickBot="1" x14ac:dyDescent="0.3">
      <c r="B10" s="22" t="s">
        <v>114</v>
      </c>
      <c r="C10" s="22">
        <v>23</v>
      </c>
      <c r="D10" s="22">
        <f t="shared" si="0"/>
        <v>4</v>
      </c>
      <c r="E10" s="22"/>
      <c r="F10" s="56" t="s">
        <v>140</v>
      </c>
    </row>
    <row r="11" spans="2:11" ht="15.75" thickBot="1" x14ac:dyDescent="0.3">
      <c r="B11" t="s">
        <v>121</v>
      </c>
      <c r="C11">
        <v>23</v>
      </c>
      <c r="D11">
        <f t="shared" si="0"/>
        <v>4</v>
      </c>
      <c r="F11" s="57"/>
      <c r="J11" t="s">
        <v>138</v>
      </c>
      <c r="K11" t="s">
        <v>139</v>
      </c>
    </row>
    <row r="12" spans="2:11" x14ac:dyDescent="0.25">
      <c r="B12" t="s">
        <v>115</v>
      </c>
      <c r="C12">
        <v>27</v>
      </c>
      <c r="D12">
        <f t="shared" si="0"/>
        <v>3</v>
      </c>
      <c r="J12">
        <v>0.75</v>
      </c>
      <c r="K12">
        <f>J12*(COUNT($C$3:$C$32)-1)</f>
        <v>21.75</v>
      </c>
    </row>
    <row r="13" spans="2:11" x14ac:dyDescent="0.25">
      <c r="B13" t="s">
        <v>137</v>
      </c>
      <c r="C13">
        <v>27</v>
      </c>
      <c r="D13">
        <f t="shared" si="0"/>
        <v>3</v>
      </c>
      <c r="J13">
        <v>0.5</v>
      </c>
      <c r="K13">
        <f t="shared" ref="K13:K14" si="1">J13*(COUNT($C$3:$C$32)-1)</f>
        <v>14.5</v>
      </c>
    </row>
    <row r="14" spans="2:11" x14ac:dyDescent="0.25">
      <c r="B14" t="s">
        <v>135</v>
      </c>
      <c r="C14">
        <v>27</v>
      </c>
      <c r="D14">
        <f t="shared" si="0"/>
        <v>3</v>
      </c>
      <c r="J14">
        <v>0.25</v>
      </c>
      <c r="K14">
        <f t="shared" si="1"/>
        <v>7.25</v>
      </c>
    </row>
    <row r="15" spans="2:11" x14ac:dyDescent="0.25">
      <c r="B15" t="s">
        <v>112</v>
      </c>
      <c r="C15">
        <v>30</v>
      </c>
      <c r="D15">
        <f t="shared" si="0"/>
        <v>3</v>
      </c>
    </row>
    <row r="16" spans="2:11" ht="15.75" thickBot="1" x14ac:dyDescent="0.3">
      <c r="B16" t="s">
        <v>113</v>
      </c>
      <c r="C16">
        <v>30</v>
      </c>
      <c r="D16">
        <f t="shared" si="0"/>
        <v>3</v>
      </c>
    </row>
    <row r="17" spans="2:6" ht="15.75" customHeight="1" thickBot="1" x14ac:dyDescent="0.3">
      <c r="B17" s="22" t="s">
        <v>109</v>
      </c>
      <c r="C17" s="22">
        <v>31</v>
      </c>
      <c r="D17" s="22">
        <f t="shared" si="0"/>
        <v>3</v>
      </c>
      <c r="E17" s="22"/>
      <c r="F17" s="56" t="s">
        <v>141</v>
      </c>
    </row>
    <row r="18" spans="2:6" ht="15.75" customHeight="1" thickBot="1" x14ac:dyDescent="0.3">
      <c r="B18" t="s">
        <v>126</v>
      </c>
      <c r="C18">
        <v>31</v>
      </c>
      <c r="D18">
        <f t="shared" si="0"/>
        <v>3</v>
      </c>
      <c r="F18" s="57"/>
    </row>
    <row r="19" spans="2:6" x14ac:dyDescent="0.25">
      <c r="B19" t="s">
        <v>116</v>
      </c>
      <c r="C19">
        <v>34</v>
      </c>
      <c r="D19">
        <f t="shared" si="0"/>
        <v>2</v>
      </c>
    </row>
    <row r="20" spans="2:6" x14ac:dyDescent="0.25">
      <c r="B20" t="s">
        <v>133</v>
      </c>
      <c r="C20">
        <v>39</v>
      </c>
      <c r="D20">
        <f t="shared" si="0"/>
        <v>2</v>
      </c>
    </row>
    <row r="21" spans="2:6" x14ac:dyDescent="0.25">
      <c r="B21" t="s">
        <v>111</v>
      </c>
      <c r="C21">
        <v>41</v>
      </c>
      <c r="D21">
        <f t="shared" si="0"/>
        <v>2</v>
      </c>
    </row>
    <row r="22" spans="2:6" x14ac:dyDescent="0.25">
      <c r="B22" t="s">
        <v>130</v>
      </c>
      <c r="C22">
        <v>41</v>
      </c>
      <c r="D22">
        <f t="shared" si="0"/>
        <v>2</v>
      </c>
    </row>
    <row r="23" spans="2:6" ht="15.75" thickBot="1" x14ac:dyDescent="0.3">
      <c r="B23" t="s">
        <v>131</v>
      </c>
      <c r="C23">
        <v>42</v>
      </c>
      <c r="D23">
        <f t="shared" si="0"/>
        <v>2</v>
      </c>
    </row>
    <row r="24" spans="2:6" ht="15.75" customHeight="1" thickBot="1" x14ac:dyDescent="0.3">
      <c r="B24" s="22" t="s">
        <v>136</v>
      </c>
      <c r="C24" s="22">
        <v>43</v>
      </c>
      <c r="D24" s="22">
        <f t="shared" si="0"/>
        <v>2</v>
      </c>
      <c r="E24" s="22"/>
      <c r="F24" s="56" t="s">
        <v>142</v>
      </c>
    </row>
    <row r="25" spans="2:6" ht="15.75" customHeight="1" thickBot="1" x14ac:dyDescent="0.3">
      <c r="B25" t="s">
        <v>120</v>
      </c>
      <c r="C25">
        <v>45</v>
      </c>
      <c r="D25">
        <f t="shared" si="0"/>
        <v>1</v>
      </c>
      <c r="F25" s="57"/>
    </row>
    <row r="26" spans="2:6" x14ac:dyDescent="0.25">
      <c r="B26" t="s">
        <v>108</v>
      </c>
      <c r="C26">
        <v>47</v>
      </c>
      <c r="D26">
        <f t="shared" si="0"/>
        <v>1</v>
      </c>
    </row>
    <row r="27" spans="2:6" x14ac:dyDescent="0.25">
      <c r="B27" t="s">
        <v>128</v>
      </c>
      <c r="C27">
        <v>47</v>
      </c>
      <c r="D27">
        <f t="shared" si="0"/>
        <v>1</v>
      </c>
    </row>
    <row r="28" spans="2:6" x14ac:dyDescent="0.25">
      <c r="B28" t="s">
        <v>129</v>
      </c>
      <c r="C28">
        <v>47</v>
      </c>
      <c r="D28">
        <f t="shared" si="0"/>
        <v>1</v>
      </c>
    </row>
    <row r="29" spans="2:6" x14ac:dyDescent="0.25">
      <c r="B29" t="s">
        <v>117</v>
      </c>
      <c r="C29">
        <v>48</v>
      </c>
      <c r="D29">
        <f t="shared" si="0"/>
        <v>1</v>
      </c>
    </row>
    <row r="30" spans="2:6" x14ac:dyDescent="0.25">
      <c r="B30" t="s">
        <v>122</v>
      </c>
      <c r="C30">
        <v>49</v>
      </c>
      <c r="D30">
        <f t="shared" si="0"/>
        <v>1</v>
      </c>
    </row>
    <row r="31" spans="2:6" x14ac:dyDescent="0.25">
      <c r="B31" t="s">
        <v>110</v>
      </c>
      <c r="C31">
        <v>50</v>
      </c>
      <c r="D31">
        <f t="shared" si="0"/>
        <v>1</v>
      </c>
    </row>
    <row r="32" spans="2:6" x14ac:dyDescent="0.25">
      <c r="B32" t="s">
        <v>123</v>
      </c>
      <c r="C32">
        <v>50</v>
      </c>
      <c r="D32">
        <f t="shared" si="0"/>
        <v>1</v>
      </c>
    </row>
  </sheetData>
  <mergeCells count="3">
    <mergeCell ref="F10:F11"/>
    <mergeCell ref="F17:F18"/>
    <mergeCell ref="F24:F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2:G41"/>
  <sheetViews>
    <sheetView workbookViewId="0">
      <selection activeCell="B10" sqref="B10"/>
    </sheetView>
  </sheetViews>
  <sheetFormatPr defaultRowHeight="15" x14ac:dyDescent="0.25"/>
  <cols>
    <col min="1" max="1" width="4.42578125" customWidth="1"/>
    <col min="2" max="2" width="17.7109375" bestFit="1" customWidth="1"/>
    <col min="3" max="3" width="17.42578125" bestFit="1" customWidth="1"/>
    <col min="4" max="4" width="11.7109375" bestFit="1" customWidth="1"/>
    <col min="5" max="5" width="3.42578125" customWidth="1"/>
    <col min="6" max="6" width="28.140625" bestFit="1" customWidth="1"/>
  </cols>
  <sheetData>
    <row r="2" spans="2:7" x14ac:dyDescent="0.25">
      <c r="B2" s="4" t="s">
        <v>107</v>
      </c>
      <c r="C2" s="4" t="s">
        <v>106</v>
      </c>
      <c r="D2" s="4" t="s">
        <v>143</v>
      </c>
    </row>
    <row r="3" spans="2:7" x14ac:dyDescent="0.25">
      <c r="B3" s="25" t="s">
        <v>109</v>
      </c>
      <c r="C3" s="14">
        <v>64</v>
      </c>
      <c r="D3" t="str">
        <f>IF(C3&lt;$G$10,"Нижний",IF(C3&gt;$G$9,"Верхний",""))</f>
        <v/>
      </c>
      <c r="F3" s="26"/>
      <c r="G3" s="13"/>
    </row>
    <row r="4" spans="2:7" x14ac:dyDescent="0.25">
      <c r="B4" s="25" t="s">
        <v>111</v>
      </c>
      <c r="C4" s="14">
        <v>104</v>
      </c>
      <c r="D4" t="str">
        <f t="shared" ref="D4:D22" si="0">IF(C4&lt;$G$10,"Нижний",IF(C4&gt;$G$9,"Верхний",""))</f>
        <v>Верхний</v>
      </c>
      <c r="F4" s="44" t="s">
        <v>102</v>
      </c>
      <c r="G4" s="29">
        <f>_xlfn.QUARTILE.EXC($C$3:$C$22,3)</f>
        <v>65.5</v>
      </c>
    </row>
    <row r="5" spans="2:7" x14ac:dyDescent="0.25">
      <c r="B5" s="25" t="s">
        <v>112</v>
      </c>
      <c r="C5" s="14">
        <v>44</v>
      </c>
      <c r="D5" t="str">
        <f t="shared" si="0"/>
        <v/>
      </c>
      <c r="F5" s="45" t="s">
        <v>104</v>
      </c>
      <c r="G5" s="30">
        <f>_xlfn.QUARTILE.EXC($C$3:$C$22,1)</f>
        <v>42.5</v>
      </c>
    </row>
    <row r="6" spans="2:7" x14ac:dyDescent="0.25">
      <c r="B6" s="25" t="s">
        <v>113</v>
      </c>
      <c r="C6" s="14">
        <v>56</v>
      </c>
      <c r="D6" t="str">
        <f t="shared" si="0"/>
        <v/>
      </c>
      <c r="F6" s="46" t="s">
        <v>144</v>
      </c>
      <c r="G6" s="31">
        <f>G4-G5</f>
        <v>23</v>
      </c>
    </row>
    <row r="7" spans="2:7" x14ac:dyDescent="0.25">
      <c r="B7" t="s">
        <v>134</v>
      </c>
      <c r="C7" s="14">
        <v>42</v>
      </c>
      <c r="D7" t="str">
        <f t="shared" si="0"/>
        <v/>
      </c>
      <c r="F7" s="17"/>
      <c r="G7" s="13"/>
    </row>
    <row r="8" spans="2:7" x14ac:dyDescent="0.25">
      <c r="B8" s="25" t="s">
        <v>121</v>
      </c>
      <c r="C8" s="14">
        <v>52</v>
      </c>
      <c r="D8" t="str">
        <f t="shared" si="0"/>
        <v/>
      </c>
      <c r="F8" s="44" t="s">
        <v>152</v>
      </c>
      <c r="G8" s="29">
        <v>1.5</v>
      </c>
    </row>
    <row r="9" spans="2:7" x14ac:dyDescent="0.25">
      <c r="B9" t="s">
        <v>124</v>
      </c>
      <c r="C9" s="14">
        <v>10</v>
      </c>
      <c r="D9" t="str">
        <f t="shared" si="0"/>
        <v/>
      </c>
      <c r="F9" s="45" t="s">
        <v>146</v>
      </c>
      <c r="G9" s="32">
        <f>G4+(G6*G8)</f>
        <v>100</v>
      </c>
    </row>
    <row r="10" spans="2:7" ht="15" customHeight="1" x14ac:dyDescent="0.25">
      <c r="B10" t="s">
        <v>125</v>
      </c>
      <c r="C10" s="14">
        <v>5</v>
      </c>
      <c r="D10" t="str">
        <f t="shared" si="0"/>
        <v>Нижний</v>
      </c>
      <c r="E10" s="25"/>
      <c r="F10" s="46" t="s">
        <v>147</v>
      </c>
      <c r="G10" s="33">
        <f>G5-(G6*G8)</f>
        <v>8</v>
      </c>
    </row>
    <row r="11" spans="2:7" ht="15" customHeight="1" x14ac:dyDescent="0.25">
      <c r="B11" t="s">
        <v>127</v>
      </c>
      <c r="C11" s="14">
        <v>7</v>
      </c>
      <c r="D11" t="str">
        <f t="shared" si="0"/>
        <v>Нижний</v>
      </c>
      <c r="E11" s="25"/>
      <c r="F11" s="27"/>
    </row>
    <row r="12" spans="2:7" ht="15" customHeight="1" x14ac:dyDescent="0.25">
      <c r="B12" s="25" t="s">
        <v>126</v>
      </c>
      <c r="C12" s="14">
        <v>46</v>
      </c>
      <c r="D12" t="str">
        <f t="shared" si="0"/>
        <v/>
      </c>
      <c r="E12" s="25"/>
      <c r="F12" s="27"/>
    </row>
    <row r="13" spans="2:7" ht="15" customHeight="1" x14ac:dyDescent="0.25">
      <c r="B13" s="25" t="s">
        <v>137</v>
      </c>
      <c r="C13" s="14">
        <v>46</v>
      </c>
      <c r="D13" t="str">
        <f t="shared" si="0"/>
        <v/>
      </c>
      <c r="E13" s="25"/>
      <c r="F13" s="28"/>
    </row>
    <row r="14" spans="2:7" ht="15" customHeight="1" x14ac:dyDescent="0.25">
      <c r="B14" s="25" t="s">
        <v>130</v>
      </c>
      <c r="C14" s="14">
        <v>110</v>
      </c>
      <c r="D14" t="str">
        <f t="shared" si="0"/>
        <v>Верхний</v>
      </c>
      <c r="E14" s="25"/>
      <c r="F14" s="28"/>
    </row>
    <row r="15" spans="2:7" ht="15" customHeight="1" x14ac:dyDescent="0.25">
      <c r="B15" s="25" t="s">
        <v>114</v>
      </c>
      <c r="C15" s="14">
        <v>46</v>
      </c>
      <c r="D15" t="str">
        <f t="shared" si="0"/>
        <v/>
      </c>
      <c r="E15" s="25"/>
      <c r="F15" s="28"/>
    </row>
    <row r="16" spans="2:7" ht="15" customHeight="1" x14ac:dyDescent="0.25">
      <c r="B16" t="s">
        <v>132</v>
      </c>
      <c r="C16" s="14">
        <v>90</v>
      </c>
      <c r="D16" t="str">
        <f t="shared" si="0"/>
        <v/>
      </c>
      <c r="E16" s="25"/>
      <c r="F16" s="28"/>
    </row>
    <row r="17" spans="2:6" ht="15" customHeight="1" x14ac:dyDescent="0.25">
      <c r="B17" s="25" t="s">
        <v>135</v>
      </c>
      <c r="C17" s="14">
        <v>52</v>
      </c>
      <c r="D17" t="str">
        <f t="shared" si="0"/>
        <v/>
      </c>
      <c r="E17" s="25"/>
      <c r="F17" s="28"/>
    </row>
    <row r="18" spans="2:6" ht="15" customHeight="1" x14ac:dyDescent="0.25">
      <c r="B18" s="25" t="s">
        <v>115</v>
      </c>
      <c r="C18" s="14">
        <v>46</v>
      </c>
      <c r="D18" t="str">
        <f t="shared" si="0"/>
        <v/>
      </c>
      <c r="E18" s="25"/>
      <c r="F18" s="27"/>
    </row>
    <row r="19" spans="2:6" ht="15" customHeight="1" x14ac:dyDescent="0.25">
      <c r="B19" s="25" t="s">
        <v>133</v>
      </c>
      <c r="C19" s="14">
        <v>101</v>
      </c>
      <c r="D19" t="str">
        <f t="shared" si="0"/>
        <v>Верхний</v>
      </c>
      <c r="E19" s="25"/>
      <c r="F19" s="27"/>
    </row>
    <row r="20" spans="2:6" ht="15" customHeight="1" x14ac:dyDescent="0.25">
      <c r="B20" t="s">
        <v>118</v>
      </c>
      <c r="C20" s="14">
        <v>6</v>
      </c>
      <c r="D20" t="str">
        <f t="shared" si="0"/>
        <v>Нижний</v>
      </c>
      <c r="E20" s="25"/>
      <c r="F20" s="28"/>
    </row>
    <row r="21" spans="2:6" ht="15" customHeight="1" x14ac:dyDescent="0.25">
      <c r="B21" t="s">
        <v>119</v>
      </c>
      <c r="C21" s="14">
        <v>47</v>
      </c>
      <c r="D21" t="str">
        <f t="shared" si="0"/>
        <v/>
      </c>
      <c r="E21" s="25"/>
      <c r="F21" s="28"/>
    </row>
    <row r="22" spans="2:6" ht="15" customHeight="1" x14ac:dyDescent="0.25">
      <c r="B22" s="25" t="s">
        <v>116</v>
      </c>
      <c r="C22" s="14">
        <v>66</v>
      </c>
      <c r="D22" t="str">
        <f t="shared" si="0"/>
        <v/>
      </c>
      <c r="E22" s="25"/>
      <c r="F22" s="28"/>
    </row>
    <row r="23" spans="2:6" ht="15" customHeight="1" x14ac:dyDescent="0.25">
      <c r="F23" s="28"/>
    </row>
    <row r="24" spans="2:6" ht="15" customHeight="1" x14ac:dyDescent="0.25">
      <c r="F24" s="24"/>
    </row>
    <row r="25" spans="2:6" ht="15" customHeight="1" x14ac:dyDescent="0.25">
      <c r="F25" s="24"/>
    </row>
    <row r="26" spans="2:6" ht="15" customHeight="1" x14ac:dyDescent="0.25">
      <c r="F26" s="24"/>
    </row>
    <row r="27" spans="2:6" ht="15" customHeight="1" x14ac:dyDescent="0.25">
      <c r="F27" s="24"/>
    </row>
    <row r="28" spans="2:6" ht="15" customHeight="1" x14ac:dyDescent="0.25">
      <c r="F28" s="24"/>
    </row>
    <row r="29" spans="2:6" ht="15" customHeight="1" x14ac:dyDescent="0.25">
      <c r="F29" s="24"/>
    </row>
    <row r="30" spans="2:6" ht="15" customHeight="1" x14ac:dyDescent="0.25">
      <c r="F30" s="24"/>
    </row>
    <row r="31" spans="2:6" ht="15" customHeight="1" x14ac:dyDescent="0.25">
      <c r="F31" s="24"/>
    </row>
    <row r="32" spans="2:6" ht="15" customHeight="1" x14ac:dyDescent="0.25">
      <c r="F32" s="24"/>
    </row>
    <row r="33" spans="6:6" ht="15" customHeight="1" x14ac:dyDescent="0.25">
      <c r="F33" s="24"/>
    </row>
    <row r="34" spans="6:6" ht="15" customHeight="1" x14ac:dyDescent="0.25">
      <c r="F34" s="24"/>
    </row>
    <row r="35" spans="6:6" ht="15" customHeight="1" x14ac:dyDescent="0.25">
      <c r="F35" s="24"/>
    </row>
    <row r="36" spans="6:6" ht="15" customHeight="1" x14ac:dyDescent="0.25">
      <c r="F36" s="24"/>
    </row>
    <row r="37" spans="6:6" ht="15" customHeight="1" x14ac:dyDescent="0.25">
      <c r="F37" s="24"/>
    </row>
    <row r="38" spans="6:6" ht="15" customHeight="1" x14ac:dyDescent="0.25">
      <c r="F38" s="24"/>
    </row>
    <row r="39" spans="6:6" ht="15" customHeight="1" x14ac:dyDescent="0.25">
      <c r="F39" s="24"/>
    </row>
    <row r="40" spans="6:6" ht="15" customHeight="1" x14ac:dyDescent="0.25">
      <c r="F40" s="24"/>
    </row>
    <row r="41" spans="6:6" x14ac:dyDescent="0.25">
      <c r="F41" s="24"/>
    </row>
  </sheetData>
  <sortState ref="B3:C22">
    <sortCondition ref="B3:B2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K41"/>
  <sheetViews>
    <sheetView workbookViewId="0">
      <selection activeCell="D3" sqref="D3"/>
    </sheetView>
  </sheetViews>
  <sheetFormatPr defaultRowHeight="15" x14ac:dyDescent="0.25"/>
  <cols>
    <col min="1" max="1" width="2.85546875" customWidth="1"/>
    <col min="2" max="2" width="17.7109375" bestFit="1" customWidth="1"/>
    <col min="3" max="3" width="17.42578125" bestFit="1" customWidth="1"/>
    <col min="4" max="4" width="11.7109375" bestFit="1" customWidth="1"/>
    <col min="5" max="5" width="3" customWidth="1"/>
    <col min="6" max="6" width="22.7109375" customWidth="1"/>
    <col min="7" max="7" width="2.7109375" customWidth="1"/>
    <col min="8" max="8" width="19.85546875" customWidth="1"/>
    <col min="9" max="9" width="4" customWidth="1"/>
    <col min="10" max="10" width="29.28515625" bestFit="1" customWidth="1"/>
  </cols>
  <sheetData>
    <row r="2" spans="2:11" x14ac:dyDescent="0.25">
      <c r="B2" s="4" t="s">
        <v>107</v>
      </c>
      <c r="C2" s="4" t="s">
        <v>106</v>
      </c>
      <c r="D2" s="4" t="s">
        <v>143</v>
      </c>
    </row>
    <row r="3" spans="2:11" ht="15.75" thickBot="1" x14ac:dyDescent="0.3">
      <c r="B3" t="s">
        <v>125</v>
      </c>
      <c r="C3" s="14">
        <v>5</v>
      </c>
      <c r="D3" t="str">
        <f>IF(C3&lt;$K$10,"Нижний",IF(C3&gt;$K$9,"Верхний",""))</f>
        <v>Нижний</v>
      </c>
      <c r="J3" s="26"/>
      <c r="K3" s="13"/>
    </row>
    <row r="4" spans="2:11" ht="18" customHeight="1" thickBot="1" x14ac:dyDescent="0.3">
      <c r="B4" t="s">
        <v>118</v>
      </c>
      <c r="C4" s="14">
        <v>6</v>
      </c>
      <c r="D4" t="str">
        <f t="shared" ref="D4:D22" si="0">IF(C4&lt;$K$10,"Нижний",IF(C4&gt;$K$9,"Верхний",""))</f>
        <v>Нижний</v>
      </c>
      <c r="E4" s="35"/>
      <c r="F4" s="58" t="s">
        <v>148</v>
      </c>
      <c r="G4" s="34"/>
      <c r="J4" s="44" t="s">
        <v>102</v>
      </c>
      <c r="K4" s="29">
        <f>_xlfn.QUARTILE.EXC($C$3:$C$22,3)</f>
        <v>65.5</v>
      </c>
    </row>
    <row r="5" spans="2:11" ht="18" customHeight="1" thickBot="1" x14ac:dyDescent="0.3">
      <c r="B5" s="22" t="s">
        <v>127</v>
      </c>
      <c r="C5" s="23">
        <v>7</v>
      </c>
      <c r="D5" t="str">
        <f t="shared" si="0"/>
        <v>Нижний</v>
      </c>
      <c r="E5" s="36"/>
      <c r="F5" s="59"/>
      <c r="G5" s="34"/>
      <c r="J5" s="45" t="s">
        <v>104</v>
      </c>
      <c r="K5" s="30">
        <f>_xlfn.QUARTILE.EXC($C$3:$C$22,1)</f>
        <v>42.5</v>
      </c>
    </row>
    <row r="6" spans="2:11" ht="18" customHeight="1" thickBot="1" x14ac:dyDescent="0.3">
      <c r="B6" s="41" t="s">
        <v>124</v>
      </c>
      <c r="C6" s="43">
        <v>10</v>
      </c>
      <c r="D6" t="str">
        <f t="shared" si="0"/>
        <v/>
      </c>
      <c r="E6" s="41"/>
      <c r="F6" s="41"/>
      <c r="G6" s="42"/>
      <c r="H6" s="58" t="s">
        <v>150</v>
      </c>
      <c r="J6" s="46" t="s">
        <v>145</v>
      </c>
      <c r="K6" s="31">
        <f>K4-K5</f>
        <v>23</v>
      </c>
    </row>
    <row r="7" spans="2:11" ht="18" customHeight="1" thickBot="1" x14ac:dyDescent="0.3">
      <c r="B7" s="22" t="s">
        <v>134</v>
      </c>
      <c r="C7" s="23">
        <v>42</v>
      </c>
      <c r="D7" t="str">
        <f t="shared" si="0"/>
        <v/>
      </c>
      <c r="H7" s="59"/>
      <c r="J7" s="17"/>
      <c r="K7" s="13"/>
    </row>
    <row r="8" spans="2:11" ht="18" customHeight="1" thickBot="1" x14ac:dyDescent="0.3">
      <c r="B8" s="25" t="s">
        <v>112</v>
      </c>
      <c r="C8" s="14">
        <v>44</v>
      </c>
      <c r="D8" t="str">
        <f t="shared" si="0"/>
        <v/>
      </c>
      <c r="E8" s="37"/>
      <c r="F8" s="58" t="s">
        <v>104</v>
      </c>
      <c r="G8" s="34"/>
      <c r="J8" s="44" t="s">
        <v>152</v>
      </c>
      <c r="K8" s="29">
        <v>1.5</v>
      </c>
    </row>
    <row r="9" spans="2:11" ht="18" customHeight="1" thickBot="1" x14ac:dyDescent="0.3">
      <c r="B9" s="25" t="s">
        <v>114</v>
      </c>
      <c r="C9" s="14">
        <v>46</v>
      </c>
      <c r="D9" t="str">
        <f t="shared" si="0"/>
        <v/>
      </c>
      <c r="F9" s="59"/>
      <c r="G9" s="34"/>
      <c r="J9" s="45" t="s">
        <v>146</v>
      </c>
      <c r="K9" s="32">
        <f>K4+(K6*K8)</f>
        <v>100</v>
      </c>
    </row>
    <row r="10" spans="2:11" ht="15" customHeight="1" x14ac:dyDescent="0.25">
      <c r="B10" s="25" t="s">
        <v>115</v>
      </c>
      <c r="C10" s="14">
        <v>46</v>
      </c>
      <c r="D10" t="str">
        <f t="shared" si="0"/>
        <v/>
      </c>
      <c r="E10" s="25"/>
      <c r="F10" s="25"/>
      <c r="G10" s="25"/>
      <c r="H10" s="25"/>
      <c r="I10" s="25"/>
      <c r="J10" s="46" t="s">
        <v>147</v>
      </c>
      <c r="K10" s="33">
        <f>K5-(K6*K8)</f>
        <v>8</v>
      </c>
    </row>
    <row r="11" spans="2:11" ht="15" customHeight="1" x14ac:dyDescent="0.25">
      <c r="B11" s="25" t="s">
        <v>126</v>
      </c>
      <c r="C11" s="14">
        <v>46</v>
      </c>
      <c r="D11" t="str">
        <f t="shared" si="0"/>
        <v/>
      </c>
      <c r="E11" s="25"/>
      <c r="F11" s="25"/>
      <c r="G11" s="25"/>
      <c r="H11" s="25"/>
      <c r="I11" s="25"/>
      <c r="J11" s="47"/>
    </row>
    <row r="12" spans="2:11" ht="15" customHeight="1" x14ac:dyDescent="0.25">
      <c r="B12" s="25" t="s">
        <v>137</v>
      </c>
      <c r="C12" s="14">
        <v>46</v>
      </c>
      <c r="D12" t="str">
        <f t="shared" si="0"/>
        <v/>
      </c>
      <c r="E12" s="25"/>
      <c r="F12" s="25"/>
      <c r="G12" s="25"/>
      <c r="H12" s="25"/>
      <c r="I12" s="25"/>
      <c r="J12" s="44" t="s">
        <v>152</v>
      </c>
      <c r="K12" s="29">
        <v>1</v>
      </c>
    </row>
    <row r="13" spans="2:11" ht="15" customHeight="1" x14ac:dyDescent="0.25">
      <c r="B13" t="s">
        <v>119</v>
      </c>
      <c r="C13" s="14">
        <v>47</v>
      </c>
      <c r="D13" t="str">
        <f t="shared" si="0"/>
        <v/>
      </c>
      <c r="E13" s="25"/>
      <c r="F13" s="25"/>
      <c r="G13" s="25"/>
      <c r="H13" s="25"/>
      <c r="I13" s="25"/>
      <c r="J13" s="45" t="s">
        <v>146</v>
      </c>
      <c r="K13" s="32">
        <f>K4+(K6*K12)</f>
        <v>88.5</v>
      </c>
    </row>
    <row r="14" spans="2:11" ht="15" customHeight="1" x14ac:dyDescent="0.25">
      <c r="B14" s="25" t="s">
        <v>121</v>
      </c>
      <c r="C14" s="14">
        <v>52</v>
      </c>
      <c r="D14" t="str">
        <f t="shared" si="0"/>
        <v/>
      </c>
      <c r="E14" s="25"/>
      <c r="F14" s="25"/>
      <c r="G14" s="25"/>
      <c r="H14" s="25"/>
      <c r="I14" s="25"/>
      <c r="J14" s="46" t="s">
        <v>147</v>
      </c>
      <c r="K14" s="33">
        <f>K5-(K6*K12)</f>
        <v>19.5</v>
      </c>
    </row>
    <row r="15" spans="2:11" ht="15" customHeight="1" thickBot="1" x14ac:dyDescent="0.3">
      <c r="B15" s="25" t="s">
        <v>135</v>
      </c>
      <c r="C15" s="14">
        <v>52</v>
      </c>
      <c r="D15" t="str">
        <f t="shared" si="0"/>
        <v/>
      </c>
      <c r="E15" s="25"/>
      <c r="F15" s="25"/>
      <c r="G15" s="25"/>
      <c r="H15" s="25"/>
      <c r="I15" s="25"/>
      <c r="J15" s="28"/>
    </row>
    <row r="16" spans="2:11" ht="18" customHeight="1" thickBot="1" x14ac:dyDescent="0.3">
      <c r="B16" s="25" t="s">
        <v>113</v>
      </c>
      <c r="C16" s="14">
        <v>56</v>
      </c>
      <c r="D16" t="str">
        <f t="shared" si="0"/>
        <v/>
      </c>
      <c r="E16" s="35"/>
      <c r="F16" s="58" t="s">
        <v>102</v>
      </c>
      <c r="G16" s="34"/>
      <c r="H16" s="25"/>
      <c r="I16" s="25"/>
      <c r="J16" s="28"/>
    </row>
    <row r="17" spans="2:10" ht="18" customHeight="1" thickBot="1" x14ac:dyDescent="0.3">
      <c r="B17" s="22" t="s">
        <v>109</v>
      </c>
      <c r="C17" s="23">
        <v>64</v>
      </c>
      <c r="D17" t="str">
        <f t="shared" si="0"/>
        <v/>
      </c>
      <c r="E17" s="38"/>
      <c r="F17" s="59"/>
      <c r="G17" s="34"/>
      <c r="H17" s="25"/>
      <c r="I17" s="25"/>
      <c r="J17" s="28"/>
    </row>
    <row r="18" spans="2:10" ht="18" customHeight="1" thickBot="1" x14ac:dyDescent="0.3">
      <c r="B18" s="39" t="s">
        <v>116</v>
      </c>
      <c r="C18" s="40">
        <v>66</v>
      </c>
      <c r="D18" t="str">
        <f t="shared" si="0"/>
        <v/>
      </c>
      <c r="E18" s="41"/>
      <c r="F18" s="41"/>
      <c r="G18" s="42"/>
      <c r="H18" s="58" t="s">
        <v>151</v>
      </c>
      <c r="I18" s="25"/>
      <c r="J18" s="27"/>
    </row>
    <row r="19" spans="2:10" ht="18" customHeight="1" thickBot="1" x14ac:dyDescent="0.3">
      <c r="B19" s="22" t="s">
        <v>132</v>
      </c>
      <c r="C19" s="23">
        <v>90</v>
      </c>
      <c r="D19" t="str">
        <f t="shared" si="0"/>
        <v/>
      </c>
      <c r="E19" s="25"/>
      <c r="F19" s="25"/>
      <c r="G19" s="25"/>
      <c r="H19" s="59"/>
      <c r="I19" s="25"/>
      <c r="J19" s="27"/>
    </row>
    <row r="20" spans="2:10" ht="18" customHeight="1" thickBot="1" x14ac:dyDescent="0.3">
      <c r="B20" s="25" t="s">
        <v>133</v>
      </c>
      <c r="C20" s="14">
        <v>101</v>
      </c>
      <c r="D20" t="str">
        <f t="shared" si="0"/>
        <v>Верхний</v>
      </c>
      <c r="E20" s="37"/>
      <c r="F20" s="58" t="s">
        <v>149</v>
      </c>
      <c r="G20" s="34"/>
      <c r="H20" s="25"/>
      <c r="I20" s="25"/>
      <c r="J20" s="28"/>
    </row>
    <row r="21" spans="2:10" ht="18" customHeight="1" thickBot="1" x14ac:dyDescent="0.3">
      <c r="B21" s="25" t="s">
        <v>111</v>
      </c>
      <c r="C21" s="14">
        <v>104</v>
      </c>
      <c r="D21" t="str">
        <f t="shared" si="0"/>
        <v>Верхний</v>
      </c>
      <c r="E21" s="25"/>
      <c r="F21" s="59"/>
      <c r="G21" s="34"/>
      <c r="H21" s="25"/>
      <c r="I21" s="25"/>
      <c r="J21" s="28"/>
    </row>
    <row r="22" spans="2:10" ht="15" customHeight="1" x14ac:dyDescent="0.25">
      <c r="B22" s="25" t="s">
        <v>130</v>
      </c>
      <c r="C22" s="14">
        <v>110</v>
      </c>
      <c r="D22" t="str">
        <f t="shared" si="0"/>
        <v>Верхний</v>
      </c>
      <c r="E22" s="25"/>
      <c r="F22" s="25"/>
      <c r="G22" s="25"/>
      <c r="H22" s="25"/>
      <c r="I22" s="25"/>
      <c r="J22" s="28"/>
    </row>
    <row r="23" spans="2:10" ht="15" customHeight="1" x14ac:dyDescent="0.25">
      <c r="J23" s="28"/>
    </row>
    <row r="24" spans="2:10" ht="15" customHeight="1" x14ac:dyDescent="0.25">
      <c r="J24" s="24"/>
    </row>
    <row r="25" spans="2:10" ht="15" customHeight="1" x14ac:dyDescent="0.25">
      <c r="J25" s="24"/>
    </row>
    <row r="26" spans="2:10" ht="15" customHeight="1" x14ac:dyDescent="0.25">
      <c r="J26" s="24"/>
    </row>
    <row r="27" spans="2:10" ht="15" customHeight="1" x14ac:dyDescent="0.25">
      <c r="J27" s="24"/>
    </row>
    <row r="28" spans="2:10" ht="15" customHeight="1" x14ac:dyDescent="0.25">
      <c r="J28" s="24"/>
    </row>
    <row r="29" spans="2:10" ht="15" customHeight="1" x14ac:dyDescent="0.25">
      <c r="J29" s="24"/>
    </row>
    <row r="30" spans="2:10" ht="15" customHeight="1" x14ac:dyDescent="0.25">
      <c r="J30" s="24"/>
    </row>
    <row r="31" spans="2:10" ht="15" customHeight="1" x14ac:dyDescent="0.25">
      <c r="J31" s="24"/>
    </row>
    <row r="32" spans="2:10" ht="15" customHeight="1" x14ac:dyDescent="0.25">
      <c r="J32" s="24"/>
    </row>
    <row r="33" spans="10:10" ht="15" customHeight="1" x14ac:dyDescent="0.25">
      <c r="J33" s="24"/>
    </row>
    <row r="34" spans="10:10" ht="15" customHeight="1" x14ac:dyDescent="0.25">
      <c r="J34" s="24"/>
    </row>
    <row r="35" spans="10:10" ht="15" customHeight="1" x14ac:dyDescent="0.25">
      <c r="J35" s="24"/>
    </row>
    <row r="36" spans="10:10" ht="15" customHeight="1" x14ac:dyDescent="0.25">
      <c r="J36" s="24"/>
    </row>
    <row r="37" spans="10:10" ht="15" customHeight="1" x14ac:dyDescent="0.25">
      <c r="J37" s="24"/>
    </row>
    <row r="38" spans="10:10" ht="15" customHeight="1" x14ac:dyDescent="0.25">
      <c r="J38" s="24"/>
    </row>
    <row r="39" spans="10:10" ht="15" customHeight="1" x14ac:dyDescent="0.25">
      <c r="J39" s="24"/>
    </row>
    <row r="40" spans="10:10" ht="15" customHeight="1" x14ac:dyDescent="0.25">
      <c r="J40" s="24"/>
    </row>
    <row r="41" spans="10:10" x14ac:dyDescent="0.25">
      <c r="J41" s="24"/>
    </row>
  </sheetData>
  <sortState ref="B3:D22">
    <sortCondition ref="C3:C22"/>
  </sortState>
  <mergeCells count="6">
    <mergeCell ref="F4:F5"/>
    <mergeCell ref="H6:H7"/>
    <mergeCell ref="F8:F9"/>
    <mergeCell ref="F20:F21"/>
    <mergeCell ref="H18:H19"/>
    <mergeCell ref="F16:F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52"/>
  <sheetViews>
    <sheetView tabSelected="1" workbookViewId="0">
      <selection activeCell="I13" sqref="I13"/>
    </sheetView>
  </sheetViews>
  <sheetFormatPr defaultRowHeight="15" x14ac:dyDescent="0.25"/>
  <cols>
    <col min="2" max="3" width="13.85546875" bestFit="1" customWidth="1"/>
    <col min="4" max="4" width="3.57031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 x14ac:dyDescent="0.25">
      <c r="B2" s="4" t="s">
        <v>153</v>
      </c>
      <c r="C2" s="4" t="s">
        <v>154</v>
      </c>
      <c r="E2" s="48" t="s">
        <v>155</v>
      </c>
      <c r="F2" s="48"/>
      <c r="G2" s="4" t="s">
        <v>156</v>
      </c>
    </row>
    <row r="3" spans="2:7" x14ac:dyDescent="0.25">
      <c r="B3" t="s">
        <v>206</v>
      </c>
      <c r="C3" s="7">
        <v>263.66000000000003</v>
      </c>
      <c r="E3" s="14">
        <f>F3-100</f>
        <v>0</v>
      </c>
      <c r="F3" s="14">
        <v>100</v>
      </c>
      <c r="G3">
        <f t="array" ref="G3:G12">FREQUENCY(C3:C52,F3:F12)</f>
        <v>4</v>
      </c>
    </row>
    <row r="4" spans="2:7" x14ac:dyDescent="0.25">
      <c r="B4" t="s">
        <v>157</v>
      </c>
      <c r="C4" s="7">
        <v>273.37</v>
      </c>
      <c r="E4" s="14">
        <f t="shared" ref="E4" si="0">F4-100</f>
        <v>100</v>
      </c>
      <c r="F4" s="14">
        <v>200</v>
      </c>
      <c r="G4">
        <v>2</v>
      </c>
    </row>
    <row r="5" spans="2:7" x14ac:dyDescent="0.25">
      <c r="B5" t="s">
        <v>158</v>
      </c>
      <c r="C5" s="7">
        <v>232.24</v>
      </c>
      <c r="E5" s="14">
        <f>F5-100</f>
        <v>200</v>
      </c>
      <c r="F5" s="14">
        <v>300</v>
      </c>
      <c r="G5">
        <v>20</v>
      </c>
    </row>
    <row r="6" spans="2:7" x14ac:dyDescent="0.25">
      <c r="B6" t="s">
        <v>159</v>
      </c>
      <c r="C6" s="7">
        <v>725.03</v>
      </c>
      <c r="E6" s="14">
        <f>F6-100</f>
        <v>300</v>
      </c>
      <c r="F6" s="14">
        <v>400</v>
      </c>
      <c r="G6">
        <v>3</v>
      </c>
    </row>
    <row r="7" spans="2:7" x14ac:dyDescent="0.25">
      <c r="B7" t="s">
        <v>160</v>
      </c>
      <c r="C7" s="7">
        <v>969.66</v>
      </c>
      <c r="E7" s="14">
        <f>F7-100</f>
        <v>400</v>
      </c>
      <c r="F7" s="14">
        <v>500</v>
      </c>
      <c r="G7">
        <v>2</v>
      </c>
    </row>
    <row r="8" spans="2:7" x14ac:dyDescent="0.25">
      <c r="B8" t="s">
        <v>161</v>
      </c>
      <c r="C8" s="7">
        <v>264.95</v>
      </c>
      <c r="E8" s="14">
        <f>F8-100</f>
        <v>500</v>
      </c>
      <c r="F8" s="14">
        <v>600</v>
      </c>
      <c r="G8">
        <v>2</v>
      </c>
    </row>
    <row r="9" spans="2:7" x14ac:dyDescent="0.25">
      <c r="B9" t="s">
        <v>162</v>
      </c>
      <c r="C9" s="7">
        <v>204.54</v>
      </c>
      <c r="E9" s="14">
        <f>F9-100</f>
        <v>600</v>
      </c>
      <c r="F9" s="14">
        <v>700</v>
      </c>
      <c r="G9">
        <v>3</v>
      </c>
    </row>
    <row r="10" spans="2:7" x14ac:dyDescent="0.25">
      <c r="B10" t="s">
        <v>163</v>
      </c>
      <c r="C10" s="7">
        <v>246.78</v>
      </c>
      <c r="E10" s="14">
        <f>F10-100</f>
        <v>700</v>
      </c>
      <c r="F10" s="14">
        <v>800</v>
      </c>
      <c r="G10">
        <v>4</v>
      </c>
    </row>
    <row r="11" spans="2:7" x14ac:dyDescent="0.25">
      <c r="B11" t="s">
        <v>164</v>
      </c>
      <c r="C11" s="7">
        <v>202.64</v>
      </c>
      <c r="E11" s="14">
        <f>F11-100</f>
        <v>800</v>
      </c>
      <c r="F11" s="14">
        <v>900</v>
      </c>
      <c r="G11">
        <v>4</v>
      </c>
    </row>
    <row r="12" spans="2:7" x14ac:dyDescent="0.25">
      <c r="B12" t="s">
        <v>165</v>
      </c>
      <c r="C12" s="7">
        <v>376.77</v>
      </c>
      <c r="E12" s="14">
        <f>F12-100</f>
        <v>900</v>
      </c>
      <c r="F12" s="14">
        <v>1000</v>
      </c>
      <c r="G12">
        <v>6</v>
      </c>
    </row>
    <row r="13" spans="2:7" x14ac:dyDescent="0.25">
      <c r="B13" t="s">
        <v>166</v>
      </c>
      <c r="C13" s="7">
        <v>243.42</v>
      </c>
    </row>
    <row r="14" spans="2:7" x14ac:dyDescent="0.25">
      <c r="B14" t="s">
        <v>167</v>
      </c>
      <c r="C14" s="7">
        <v>277.74</v>
      </c>
    </row>
    <row r="15" spans="2:7" x14ac:dyDescent="0.25">
      <c r="B15" t="s">
        <v>168</v>
      </c>
      <c r="C15" s="7">
        <v>689.93</v>
      </c>
    </row>
    <row r="16" spans="2:7" x14ac:dyDescent="0.25">
      <c r="B16" t="s">
        <v>169</v>
      </c>
      <c r="C16" s="7">
        <v>795.39</v>
      </c>
    </row>
    <row r="17" spans="2:3" x14ac:dyDescent="0.25">
      <c r="B17" t="s">
        <v>170</v>
      </c>
      <c r="C17" s="7">
        <v>716.55</v>
      </c>
    </row>
    <row r="18" spans="2:3" x14ac:dyDescent="0.25">
      <c r="B18" t="s">
        <v>171</v>
      </c>
      <c r="C18" s="7">
        <v>41.68</v>
      </c>
    </row>
    <row r="19" spans="2:3" x14ac:dyDescent="0.25">
      <c r="B19" t="s">
        <v>172</v>
      </c>
      <c r="C19" s="7">
        <v>249.15</v>
      </c>
    </row>
    <row r="20" spans="2:3" x14ac:dyDescent="0.25">
      <c r="B20" t="s">
        <v>173</v>
      </c>
      <c r="C20" s="7">
        <v>631.66999999999996</v>
      </c>
    </row>
    <row r="21" spans="2:3" x14ac:dyDescent="0.25">
      <c r="B21" t="s">
        <v>174</v>
      </c>
      <c r="C21" s="7">
        <v>982.17</v>
      </c>
    </row>
    <row r="22" spans="2:3" x14ac:dyDescent="0.25">
      <c r="B22" t="s">
        <v>175</v>
      </c>
      <c r="C22" s="7">
        <v>892.17</v>
      </c>
    </row>
    <row r="23" spans="2:3" x14ac:dyDescent="0.25">
      <c r="B23" t="s">
        <v>176</v>
      </c>
      <c r="C23" s="7">
        <v>266.52</v>
      </c>
    </row>
    <row r="24" spans="2:3" x14ac:dyDescent="0.25">
      <c r="B24" t="s">
        <v>177</v>
      </c>
      <c r="C24" s="7">
        <v>239.63</v>
      </c>
    </row>
    <row r="25" spans="2:3" x14ac:dyDescent="0.25">
      <c r="B25" t="s">
        <v>178</v>
      </c>
      <c r="C25" s="7">
        <v>954.96</v>
      </c>
    </row>
    <row r="26" spans="2:3" x14ac:dyDescent="0.25">
      <c r="B26" t="s">
        <v>179</v>
      </c>
      <c r="C26" s="7">
        <v>195.77</v>
      </c>
    </row>
    <row r="27" spans="2:3" x14ac:dyDescent="0.25">
      <c r="B27" t="s">
        <v>180</v>
      </c>
      <c r="C27" s="7">
        <v>225.34</v>
      </c>
    </row>
    <row r="28" spans="2:3" x14ac:dyDescent="0.25">
      <c r="B28" t="s">
        <v>181</v>
      </c>
      <c r="C28" s="7">
        <v>237.69</v>
      </c>
    </row>
    <row r="29" spans="2:3" x14ac:dyDescent="0.25">
      <c r="B29" t="s">
        <v>182</v>
      </c>
      <c r="C29" s="7">
        <v>874.01</v>
      </c>
    </row>
    <row r="30" spans="2:3" x14ac:dyDescent="0.25">
      <c r="B30" t="s">
        <v>183</v>
      </c>
      <c r="C30" s="7">
        <v>833.64</v>
      </c>
    </row>
    <row r="31" spans="2:3" x14ac:dyDescent="0.25">
      <c r="B31" t="s">
        <v>184</v>
      </c>
      <c r="C31" s="7">
        <v>320.93</v>
      </c>
    </row>
    <row r="32" spans="2:3" x14ac:dyDescent="0.25">
      <c r="B32" t="s">
        <v>185</v>
      </c>
      <c r="C32" s="7">
        <v>922.06</v>
      </c>
    </row>
    <row r="33" spans="2:3" x14ac:dyDescent="0.25">
      <c r="B33" t="s">
        <v>186</v>
      </c>
      <c r="C33" s="7">
        <v>994.66</v>
      </c>
    </row>
    <row r="34" spans="2:3" x14ac:dyDescent="0.25">
      <c r="B34" t="s">
        <v>187</v>
      </c>
      <c r="C34" s="7">
        <v>405.31</v>
      </c>
    </row>
    <row r="35" spans="2:3" x14ac:dyDescent="0.25">
      <c r="B35" t="s">
        <v>188</v>
      </c>
      <c r="C35" s="7">
        <v>691.57</v>
      </c>
    </row>
    <row r="36" spans="2:3" x14ac:dyDescent="0.25">
      <c r="B36" t="s">
        <v>189</v>
      </c>
      <c r="C36" s="7">
        <v>510.22</v>
      </c>
    </row>
    <row r="37" spans="2:3" x14ac:dyDescent="0.25">
      <c r="B37" t="s">
        <v>190</v>
      </c>
      <c r="C37" s="7">
        <v>225.95</v>
      </c>
    </row>
    <row r="38" spans="2:3" x14ac:dyDescent="0.25">
      <c r="B38" t="s">
        <v>191</v>
      </c>
      <c r="C38" s="7">
        <v>84.36</v>
      </c>
    </row>
    <row r="39" spans="2:3" x14ac:dyDescent="0.25">
      <c r="B39" t="s">
        <v>192</v>
      </c>
      <c r="C39" s="7">
        <v>373.7</v>
      </c>
    </row>
    <row r="40" spans="2:3" x14ac:dyDescent="0.25">
      <c r="B40" t="s">
        <v>193</v>
      </c>
      <c r="C40" s="7">
        <v>291.69</v>
      </c>
    </row>
    <row r="41" spans="2:3" x14ac:dyDescent="0.25">
      <c r="B41" t="s">
        <v>194</v>
      </c>
      <c r="C41" s="7">
        <v>272.98</v>
      </c>
    </row>
    <row r="42" spans="2:3" x14ac:dyDescent="0.25">
      <c r="B42" t="s">
        <v>195</v>
      </c>
      <c r="C42" s="7">
        <v>208.28</v>
      </c>
    </row>
    <row r="43" spans="2:3" x14ac:dyDescent="0.25">
      <c r="B43" t="s">
        <v>196</v>
      </c>
      <c r="C43" s="7">
        <v>57.13</v>
      </c>
    </row>
    <row r="44" spans="2:3" x14ac:dyDescent="0.25">
      <c r="B44" t="s">
        <v>197</v>
      </c>
      <c r="C44" s="7">
        <v>775.01</v>
      </c>
    </row>
    <row r="45" spans="2:3" x14ac:dyDescent="0.25">
      <c r="B45" t="s">
        <v>198</v>
      </c>
      <c r="C45" s="7">
        <v>807.92</v>
      </c>
    </row>
    <row r="46" spans="2:3" x14ac:dyDescent="0.25">
      <c r="B46" t="s">
        <v>199</v>
      </c>
      <c r="C46" s="7">
        <v>402.48</v>
      </c>
    </row>
    <row r="47" spans="2:3" x14ac:dyDescent="0.25">
      <c r="B47" t="s">
        <v>200</v>
      </c>
      <c r="C47" s="7">
        <v>187.26</v>
      </c>
    </row>
    <row r="48" spans="2:3" x14ac:dyDescent="0.25">
      <c r="B48" t="s">
        <v>201</v>
      </c>
      <c r="C48" s="7">
        <v>967.88</v>
      </c>
    </row>
    <row r="49" spans="2:3" x14ac:dyDescent="0.25">
      <c r="B49" t="s">
        <v>202</v>
      </c>
      <c r="C49" s="7">
        <v>34.92</v>
      </c>
    </row>
    <row r="50" spans="2:3" x14ac:dyDescent="0.25">
      <c r="B50" t="s">
        <v>203</v>
      </c>
      <c r="C50" s="7">
        <v>250.41</v>
      </c>
    </row>
    <row r="51" spans="2:3" x14ac:dyDescent="0.25">
      <c r="B51" t="s">
        <v>204</v>
      </c>
      <c r="C51" s="7">
        <v>297.04000000000002</v>
      </c>
    </row>
    <row r="52" spans="2:3" x14ac:dyDescent="0.25">
      <c r="B52" t="s">
        <v>205</v>
      </c>
      <c r="C52" s="7">
        <v>521.86</v>
      </c>
    </row>
  </sheetData>
  <sortState ref="B3:C52">
    <sortCondition ref="B3:B52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B2:G52"/>
  <sheetViews>
    <sheetView workbookViewId="0">
      <selection activeCell="G3" sqref="G3"/>
    </sheetView>
  </sheetViews>
  <sheetFormatPr defaultRowHeight="15" x14ac:dyDescent="0.25"/>
  <cols>
    <col min="2" max="3" width="13.85546875" bestFit="1" customWidth="1"/>
    <col min="4" max="4" width="3.140625" customWidth="1"/>
    <col min="5" max="5" width="9.28515625" bestFit="1" customWidth="1"/>
    <col min="6" max="6" width="9.5703125" bestFit="1" customWidth="1"/>
    <col min="7" max="7" width="10.28515625" bestFit="1" customWidth="1"/>
  </cols>
  <sheetData>
    <row r="2" spans="2:7" x14ac:dyDescent="0.25">
      <c r="B2" s="4" t="s">
        <v>153</v>
      </c>
      <c r="C2" s="4" t="s">
        <v>154</v>
      </c>
      <c r="E2" s="48" t="s">
        <v>155</v>
      </c>
      <c r="F2" s="48"/>
      <c r="G2" s="4" t="s">
        <v>156</v>
      </c>
    </row>
    <row r="3" spans="2:7" x14ac:dyDescent="0.25">
      <c r="B3" t="s">
        <v>206</v>
      </c>
      <c r="C3" s="7">
        <v>263.66000000000003</v>
      </c>
      <c r="E3" s="14">
        <f>F3-100</f>
        <v>0</v>
      </c>
      <c r="F3" s="14">
        <v>100</v>
      </c>
      <c r="G3">
        <f>COUNTIFS($C$3:$C$52,"&gt;"&amp;E3,$C$3:$C$52,"&lt;="&amp;F3)</f>
        <v>4</v>
      </c>
    </row>
    <row r="4" spans="2:7" x14ac:dyDescent="0.25">
      <c r="B4" t="s">
        <v>157</v>
      </c>
      <c r="C4" s="7">
        <v>273.37</v>
      </c>
      <c r="E4" s="14">
        <f t="shared" ref="E4:E12" si="0">F4-100</f>
        <v>100</v>
      </c>
      <c r="F4" s="14">
        <v>200</v>
      </c>
      <c r="G4">
        <f t="shared" ref="G4:G12" si="1">COUNTIFS($C$3:$C$52,"&gt;"&amp;E4,$C$3:$C$52,"&lt;="&amp;F4)</f>
        <v>2</v>
      </c>
    </row>
    <row r="5" spans="2:7" x14ac:dyDescent="0.25">
      <c r="B5" t="s">
        <v>158</v>
      </c>
      <c r="C5" s="7">
        <v>232.24</v>
      </c>
      <c r="E5" s="14">
        <f t="shared" si="0"/>
        <v>200</v>
      </c>
      <c r="F5" s="14">
        <v>300</v>
      </c>
      <c r="G5">
        <f t="shared" si="1"/>
        <v>20</v>
      </c>
    </row>
    <row r="6" spans="2:7" x14ac:dyDescent="0.25">
      <c r="B6" t="s">
        <v>159</v>
      </c>
      <c r="C6" s="7">
        <v>725.03</v>
      </c>
      <c r="E6" s="14">
        <f t="shared" si="0"/>
        <v>300</v>
      </c>
      <c r="F6" s="14">
        <v>400</v>
      </c>
      <c r="G6">
        <f t="shared" si="1"/>
        <v>3</v>
      </c>
    </row>
    <row r="7" spans="2:7" x14ac:dyDescent="0.25">
      <c r="B7" t="s">
        <v>160</v>
      </c>
      <c r="C7" s="7">
        <v>969.66</v>
      </c>
      <c r="E7" s="14">
        <f t="shared" si="0"/>
        <v>400</v>
      </c>
      <c r="F7" s="14">
        <v>500</v>
      </c>
      <c r="G7">
        <f t="shared" si="1"/>
        <v>2</v>
      </c>
    </row>
    <row r="8" spans="2:7" x14ac:dyDescent="0.25">
      <c r="B8" t="s">
        <v>161</v>
      </c>
      <c r="C8" s="7">
        <v>264.95</v>
      </c>
      <c r="E8" s="14">
        <f t="shared" si="0"/>
        <v>500</v>
      </c>
      <c r="F8" s="14">
        <v>600</v>
      </c>
      <c r="G8">
        <f t="shared" si="1"/>
        <v>2</v>
      </c>
    </row>
    <row r="9" spans="2:7" x14ac:dyDescent="0.25">
      <c r="B9" t="s">
        <v>162</v>
      </c>
      <c r="C9" s="7">
        <v>204.54</v>
      </c>
      <c r="E9" s="14">
        <f t="shared" si="0"/>
        <v>600</v>
      </c>
      <c r="F9" s="14">
        <v>700</v>
      </c>
      <c r="G9">
        <f t="shared" si="1"/>
        <v>3</v>
      </c>
    </row>
    <row r="10" spans="2:7" x14ac:dyDescent="0.25">
      <c r="B10" t="s">
        <v>163</v>
      </c>
      <c r="C10" s="7">
        <v>246.78</v>
      </c>
      <c r="E10" s="14">
        <f t="shared" si="0"/>
        <v>700</v>
      </c>
      <c r="F10" s="14">
        <v>800</v>
      </c>
      <c r="G10">
        <f t="shared" si="1"/>
        <v>4</v>
      </c>
    </row>
    <row r="11" spans="2:7" x14ac:dyDescent="0.25">
      <c r="B11" t="s">
        <v>164</v>
      </c>
      <c r="C11" s="7">
        <v>202.64</v>
      </c>
      <c r="E11" s="14">
        <f t="shared" si="0"/>
        <v>800</v>
      </c>
      <c r="F11" s="14">
        <v>900</v>
      </c>
      <c r="G11">
        <f t="shared" si="1"/>
        <v>4</v>
      </c>
    </row>
    <row r="12" spans="2:7" x14ac:dyDescent="0.25">
      <c r="B12" t="s">
        <v>165</v>
      </c>
      <c r="C12" s="7">
        <v>376.77</v>
      </c>
      <c r="E12" s="14">
        <f t="shared" si="0"/>
        <v>900</v>
      </c>
      <c r="F12" s="14">
        <v>1000</v>
      </c>
      <c r="G12">
        <f t="shared" si="1"/>
        <v>6</v>
      </c>
    </row>
    <row r="13" spans="2:7" x14ac:dyDescent="0.25">
      <c r="B13" t="s">
        <v>166</v>
      </c>
      <c r="C13" s="7">
        <v>243.42</v>
      </c>
    </row>
    <row r="14" spans="2:7" x14ac:dyDescent="0.25">
      <c r="B14" t="s">
        <v>167</v>
      </c>
      <c r="C14" s="7">
        <v>277.74</v>
      </c>
    </row>
    <row r="15" spans="2:7" x14ac:dyDescent="0.25">
      <c r="B15" t="s">
        <v>168</v>
      </c>
      <c r="C15" s="7">
        <v>689.93</v>
      </c>
    </row>
    <row r="16" spans="2:7" x14ac:dyDescent="0.25">
      <c r="B16" t="s">
        <v>169</v>
      </c>
      <c r="C16" s="7">
        <v>795.39</v>
      </c>
    </row>
    <row r="17" spans="2:3" x14ac:dyDescent="0.25">
      <c r="B17" t="s">
        <v>170</v>
      </c>
      <c r="C17" s="7">
        <v>716.55</v>
      </c>
    </row>
    <row r="18" spans="2:3" x14ac:dyDescent="0.25">
      <c r="B18" t="s">
        <v>171</v>
      </c>
      <c r="C18" s="7">
        <v>41.68</v>
      </c>
    </row>
    <row r="19" spans="2:3" x14ac:dyDescent="0.25">
      <c r="B19" t="s">
        <v>172</v>
      </c>
      <c r="C19" s="7">
        <v>249.15</v>
      </c>
    </row>
    <row r="20" spans="2:3" x14ac:dyDescent="0.25">
      <c r="B20" t="s">
        <v>173</v>
      </c>
      <c r="C20" s="7">
        <v>631.66999999999996</v>
      </c>
    </row>
    <row r="21" spans="2:3" x14ac:dyDescent="0.25">
      <c r="B21" t="s">
        <v>174</v>
      </c>
      <c r="C21" s="7">
        <v>982.17</v>
      </c>
    </row>
    <row r="22" spans="2:3" x14ac:dyDescent="0.25">
      <c r="B22" t="s">
        <v>175</v>
      </c>
      <c r="C22" s="7">
        <v>892.17</v>
      </c>
    </row>
    <row r="23" spans="2:3" x14ac:dyDescent="0.25">
      <c r="B23" t="s">
        <v>176</v>
      </c>
      <c r="C23" s="7">
        <v>266.52</v>
      </c>
    </row>
    <row r="24" spans="2:3" x14ac:dyDescent="0.25">
      <c r="B24" t="s">
        <v>177</v>
      </c>
      <c r="C24" s="7">
        <v>239.63</v>
      </c>
    </row>
    <row r="25" spans="2:3" x14ac:dyDescent="0.25">
      <c r="B25" t="s">
        <v>178</v>
      </c>
      <c r="C25" s="7">
        <v>954.96</v>
      </c>
    </row>
    <row r="26" spans="2:3" x14ac:dyDescent="0.25">
      <c r="B26" t="s">
        <v>179</v>
      </c>
      <c r="C26" s="7">
        <v>195.77</v>
      </c>
    </row>
    <row r="27" spans="2:3" x14ac:dyDescent="0.25">
      <c r="B27" t="s">
        <v>180</v>
      </c>
      <c r="C27" s="7">
        <v>225.34</v>
      </c>
    </row>
    <row r="28" spans="2:3" x14ac:dyDescent="0.25">
      <c r="B28" t="s">
        <v>181</v>
      </c>
      <c r="C28" s="7">
        <v>237.69</v>
      </c>
    </row>
    <row r="29" spans="2:3" x14ac:dyDescent="0.25">
      <c r="B29" t="s">
        <v>182</v>
      </c>
      <c r="C29" s="7">
        <v>874.01</v>
      </c>
    </row>
    <row r="30" spans="2:3" x14ac:dyDescent="0.25">
      <c r="B30" t="s">
        <v>183</v>
      </c>
      <c r="C30" s="7">
        <v>833.64</v>
      </c>
    </row>
    <row r="31" spans="2:3" x14ac:dyDescent="0.25">
      <c r="B31" t="s">
        <v>184</v>
      </c>
      <c r="C31" s="7">
        <v>320.93</v>
      </c>
    </row>
    <row r="32" spans="2:3" x14ac:dyDescent="0.25">
      <c r="B32" t="s">
        <v>185</v>
      </c>
      <c r="C32" s="7">
        <v>922.06</v>
      </c>
    </row>
    <row r="33" spans="2:3" x14ac:dyDescent="0.25">
      <c r="B33" t="s">
        <v>186</v>
      </c>
      <c r="C33" s="7">
        <v>994.66</v>
      </c>
    </row>
    <row r="34" spans="2:3" x14ac:dyDescent="0.25">
      <c r="B34" t="s">
        <v>187</v>
      </c>
      <c r="C34" s="7">
        <v>405.31</v>
      </c>
    </row>
    <row r="35" spans="2:3" x14ac:dyDescent="0.25">
      <c r="B35" t="s">
        <v>188</v>
      </c>
      <c r="C35" s="7">
        <v>691.57</v>
      </c>
    </row>
    <row r="36" spans="2:3" x14ac:dyDescent="0.25">
      <c r="B36" t="s">
        <v>189</v>
      </c>
      <c r="C36" s="7">
        <v>510.22</v>
      </c>
    </row>
    <row r="37" spans="2:3" x14ac:dyDescent="0.25">
      <c r="B37" t="s">
        <v>190</v>
      </c>
      <c r="C37" s="7">
        <v>225.95</v>
      </c>
    </row>
    <row r="38" spans="2:3" x14ac:dyDescent="0.25">
      <c r="B38" t="s">
        <v>191</v>
      </c>
      <c r="C38" s="7">
        <v>84.36</v>
      </c>
    </row>
    <row r="39" spans="2:3" x14ac:dyDescent="0.25">
      <c r="B39" t="s">
        <v>192</v>
      </c>
      <c r="C39" s="7">
        <v>373.7</v>
      </c>
    </row>
    <row r="40" spans="2:3" x14ac:dyDescent="0.25">
      <c r="B40" t="s">
        <v>193</v>
      </c>
      <c r="C40" s="7">
        <v>291.69</v>
      </c>
    </row>
    <row r="41" spans="2:3" x14ac:dyDescent="0.25">
      <c r="B41" t="s">
        <v>194</v>
      </c>
      <c r="C41" s="7">
        <v>272.98</v>
      </c>
    </row>
    <row r="42" spans="2:3" x14ac:dyDescent="0.25">
      <c r="B42" t="s">
        <v>195</v>
      </c>
      <c r="C42" s="7">
        <v>208.28</v>
      </c>
    </row>
    <row r="43" spans="2:3" x14ac:dyDescent="0.25">
      <c r="B43" t="s">
        <v>196</v>
      </c>
      <c r="C43" s="7">
        <v>57.13</v>
      </c>
    </row>
    <row r="44" spans="2:3" x14ac:dyDescent="0.25">
      <c r="B44" t="s">
        <v>197</v>
      </c>
      <c r="C44" s="7">
        <v>775.01</v>
      </c>
    </row>
    <row r="45" spans="2:3" x14ac:dyDescent="0.25">
      <c r="B45" t="s">
        <v>198</v>
      </c>
      <c r="C45" s="7">
        <v>807.92</v>
      </c>
    </row>
    <row r="46" spans="2:3" x14ac:dyDescent="0.25">
      <c r="B46" t="s">
        <v>199</v>
      </c>
      <c r="C46" s="7">
        <v>402.48</v>
      </c>
    </row>
    <row r="47" spans="2:3" x14ac:dyDescent="0.25">
      <c r="B47" t="s">
        <v>200</v>
      </c>
      <c r="C47" s="7">
        <v>187.26</v>
      </c>
    </row>
    <row r="48" spans="2:3" x14ac:dyDescent="0.25">
      <c r="B48" t="s">
        <v>201</v>
      </c>
      <c r="C48" s="7">
        <v>967.88</v>
      </c>
    </row>
    <row r="49" spans="2:3" x14ac:dyDescent="0.25">
      <c r="B49" t="s">
        <v>202</v>
      </c>
      <c r="C49" s="7">
        <v>34.92</v>
      </c>
    </row>
    <row r="50" spans="2:3" x14ac:dyDescent="0.25">
      <c r="B50" t="s">
        <v>203</v>
      </c>
      <c r="C50" s="7">
        <v>250.41</v>
      </c>
    </row>
    <row r="51" spans="2:3" x14ac:dyDescent="0.25">
      <c r="B51" t="s">
        <v>204</v>
      </c>
      <c r="C51" s="7">
        <v>297.04000000000002</v>
      </c>
    </row>
    <row r="52" spans="2:3" x14ac:dyDescent="0.25">
      <c r="B52" t="s">
        <v>205</v>
      </c>
      <c r="C52" s="7">
        <v>521.86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Лист1</vt:lpstr>
      <vt:lpstr>Лист1а</vt:lpstr>
      <vt:lpstr>Лист2</vt:lpstr>
      <vt:lpstr>Лист2а</vt:lpstr>
      <vt:lpstr>Лист3</vt:lpstr>
      <vt:lpstr>Лист4</vt:lpstr>
      <vt:lpstr>Лист5</vt:lpstr>
      <vt:lpstr>Лист5а</vt:lpstr>
      <vt:lpstr>Лист6</vt:lpstr>
      <vt:lpstr>Лист6а</vt:lpstr>
      <vt:lpstr>Лист7</vt:lpstr>
      <vt:lpstr>Лист7а</vt:lpstr>
      <vt:lpstr>Лист8</vt:lpstr>
      <vt:lpstr>Лист8а</vt:lpstr>
      <vt:lpstr>90</vt:lpstr>
      <vt:lpstr>90.1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Kusleika</dc:creator>
  <cp:lastModifiedBy>Admin</cp:lastModifiedBy>
  <dcterms:created xsi:type="dcterms:W3CDTF">2013-10-28T00:19:55Z</dcterms:created>
  <dcterms:modified xsi:type="dcterms:W3CDTF">2019-02-01T13:24:50Z</dcterms:modified>
</cp:coreProperties>
</file>