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LABYTE.NET\Downloads\"/>
    </mc:Choice>
  </mc:AlternateContent>
  <bookViews>
    <workbookView minimized="1" xWindow="-105" yWindow="-105" windowWidth="23250" windowHeight="12450" tabRatio="900"/>
  </bookViews>
  <sheets>
    <sheet name="Data Entry" sheetId="58" r:id="rId1"/>
    <sheet name="CAD Stocks" sheetId="1" r:id="rId2"/>
    <sheet name="USA Stocks1" sheetId="2" r:id="rId3"/>
    <sheet name="USA Stocks2" sheetId="57" r:id="rId4"/>
    <sheet name="INTL Stocks" sheetId="45" r:id="rId5"/>
    <sheet name="Private Equity1" sheetId="39" r:id="rId6"/>
    <sheet name="Private Equity2" sheetId="56" r:id="rId7"/>
    <sheet name="Infrastructure" sheetId="51" r:id="rId8"/>
    <sheet name="House" sheetId="53" r:id="rId9"/>
    <sheet name="Cottage" sheetId="55" r:id="rId10"/>
    <sheet name="Cash" sheetId="3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9" l="1"/>
  <c r="C121" i="57" l="1"/>
  <c r="C112" i="57"/>
  <c r="C111" i="57"/>
  <c r="C91" i="57"/>
  <c r="C82" i="57"/>
  <c r="C81" i="57"/>
  <c r="C78" i="57"/>
  <c r="C77" i="57"/>
  <c r="C60" i="57"/>
  <c r="C57" i="57"/>
  <c r="C38" i="57"/>
  <c r="C24" i="57"/>
  <c r="C23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77" i="57" s="1"/>
  <c r="A78" i="57" s="1"/>
  <c r="A79" i="57" s="1"/>
  <c r="A80" i="57" s="1"/>
  <c r="A81" i="57" s="1"/>
  <c r="A82" i="57" s="1"/>
  <c r="A83" i="57" s="1"/>
  <c r="A84" i="57" s="1"/>
  <c r="A85" i="57" s="1"/>
  <c r="A86" i="57" s="1"/>
  <c r="A87" i="57" s="1"/>
  <c r="A88" i="57" s="1"/>
  <c r="A89" i="57" s="1"/>
  <c r="A90" i="57" s="1"/>
  <c r="A91" i="57" s="1"/>
  <c r="A92" i="57" s="1"/>
  <c r="A93" i="57" s="1"/>
  <c r="A94" i="57" s="1"/>
  <c r="A95" i="57" s="1"/>
  <c r="A96" i="57" s="1"/>
  <c r="A97" i="57" s="1"/>
  <c r="A98" i="57" s="1"/>
  <c r="A99" i="57" s="1"/>
  <c r="A100" i="57" s="1"/>
  <c r="A101" i="57" s="1"/>
  <c r="A102" i="57" s="1"/>
  <c r="A103" i="57" s="1"/>
  <c r="A104" i="57" s="1"/>
  <c r="A105" i="57" s="1"/>
  <c r="A106" i="57" s="1"/>
  <c r="A107" i="57" s="1"/>
  <c r="A108" i="57" s="1"/>
  <c r="A109" i="57" s="1"/>
  <c r="A110" i="57" s="1"/>
  <c r="A111" i="57" s="1"/>
  <c r="A112" i="57" s="1"/>
  <c r="A113" i="57" s="1"/>
  <c r="A114" i="57" s="1"/>
  <c r="A115" i="57" s="1"/>
  <c r="A116" i="57" s="1"/>
  <c r="A117" i="57" s="1"/>
  <c r="A118" i="57" s="1"/>
  <c r="A119" i="57" s="1"/>
  <c r="A120" i="57" s="1"/>
  <c r="A121" i="5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C121" i="2" l="1"/>
  <c r="D28" i="45" l="1"/>
  <c r="B28" i="45" s="1"/>
  <c r="D29" i="45"/>
  <c r="B29" i="45" s="1"/>
  <c r="D27" i="45"/>
  <c r="B27" i="45" s="1"/>
  <c r="C94" i="1" l="1"/>
  <c r="C93" i="1"/>
  <c r="B71" i="34" l="1"/>
  <c r="B70" i="34"/>
  <c r="B69" i="34"/>
  <c r="D24" i="45"/>
  <c r="B24" i="45" s="1"/>
  <c r="D25" i="45"/>
  <c r="B25" i="45" s="1"/>
  <c r="D26" i="45"/>
  <c r="B26" i="45" s="1"/>
  <c r="B92" i="1"/>
  <c r="C112" i="2"/>
  <c r="C111" i="2"/>
  <c r="D22" i="45" l="1"/>
  <c r="B22" i="45" s="1"/>
  <c r="D23" i="45"/>
  <c r="B23" i="45" s="1"/>
  <c r="D21" i="45"/>
  <c r="B21" i="45" s="1"/>
  <c r="B89" i="1"/>
  <c r="B91" i="1"/>
  <c r="B90" i="1"/>
  <c r="B68" i="34" l="1"/>
  <c r="B67" i="34"/>
  <c r="B66" i="34"/>
  <c r="B65" i="34" l="1"/>
  <c r="B64" i="34"/>
  <c r="B63" i="34"/>
  <c r="B61" i="34"/>
  <c r="B60" i="34"/>
  <c r="B56" i="34" l="1"/>
  <c r="C91" i="2" l="1"/>
  <c r="C47" i="34" l="1"/>
  <c r="C70" i="1"/>
  <c r="C82" i="2" l="1"/>
  <c r="C81" i="2"/>
  <c r="C64" i="1"/>
  <c r="C63" i="1"/>
  <c r="C37" i="34" l="1"/>
  <c r="C78" i="2"/>
  <c r="C77" i="2"/>
  <c r="C59" i="1"/>
  <c r="C60" i="2" l="1"/>
  <c r="C42" i="1"/>
  <c r="C57" i="2" l="1"/>
  <c r="C39" i="1"/>
  <c r="C38" i="2" l="1"/>
  <c r="C20" i="1"/>
  <c r="C24" i="2" l="1"/>
  <c r="C6" i="1"/>
  <c r="C23" i="2"/>
  <c r="C5" i="1"/>
  <c r="C3" i="1"/>
</calcChain>
</file>

<file path=xl/sharedStrings.xml><?xml version="1.0" encoding="utf-8"?>
<sst xmlns="http://schemas.openxmlformats.org/spreadsheetml/2006/main" count="67" uniqueCount="33">
  <si>
    <t>Month</t>
  </si>
  <si>
    <t>Value</t>
  </si>
  <si>
    <t>Cashflow</t>
  </si>
  <si>
    <t>HLB Investments</t>
  </si>
  <si>
    <t>Date</t>
  </si>
  <si>
    <t>Units</t>
  </si>
  <si>
    <t>Price</t>
  </si>
  <si>
    <t>Commitment</t>
  </si>
  <si>
    <t>Value (USD)</t>
  </si>
  <si>
    <t>Value (CAD)</t>
  </si>
  <si>
    <t>FX Rate</t>
  </si>
  <si>
    <t>Column1</t>
  </si>
  <si>
    <t>Column2</t>
  </si>
  <si>
    <t>Column3</t>
  </si>
  <si>
    <t>Bencmark</t>
  </si>
  <si>
    <t>Benchmar Dividends</t>
  </si>
  <si>
    <t>Name</t>
  </si>
  <si>
    <t>Asset Class</t>
  </si>
  <si>
    <t>Cash</t>
  </si>
  <si>
    <t>Real Estate</t>
  </si>
  <si>
    <t>Canadian Equity</t>
  </si>
  <si>
    <t>US Equity</t>
  </si>
  <si>
    <t>CAD Stocks</t>
  </si>
  <si>
    <t>USA Stocks1</t>
  </si>
  <si>
    <t>USA Stocks2</t>
  </si>
  <si>
    <t>INTL Stocks</t>
  </si>
  <si>
    <t>International Equity</t>
  </si>
  <si>
    <t>Private Equity1</t>
  </si>
  <si>
    <t>Private Equity2</t>
  </si>
  <si>
    <t>Private Equity</t>
  </si>
  <si>
    <t>Infrastructure</t>
  </si>
  <si>
    <t>House</t>
  </si>
  <si>
    <t>Cottage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</si>
</sst>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.00;[Red]\-&quot;$&quot;#,##0.00"/>
    <numFmt numFmtId="165" formatCode="_-* #,##0.00_-;\-* #,##0.00_-;_-* &quot;-&quot;??_-;_-@_-"/>
    <numFmt numFmtId="166" formatCode="0.0000"/>
    <numFmt numFmtId="167" formatCode="&quot;$&quot;#,##0"/>
    <numFmt numFmtId="168" formatCode="0.000"/>
    <numFmt numFmtId="169" formatCode="&quot;$&quot;#,##0.00"/>
    <numFmt numFmtId="170" formatCode="yyyy/mm/dd;@"/>
    <numFmt numFmtId="171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left"/>
    </xf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1" fillId="0" borderId="0" xfId="0" applyNumberFormat="1" applyFont="1" applyAlignment="1">
      <alignment horizontal="center"/>
    </xf>
    <xf numFmtId="0" fontId="2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/>
    <xf numFmtId="164" fontId="3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6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70" fontId="3" fillId="0" borderId="0" xfId="0" applyNumberFormat="1" applyFont="1" applyAlignment="1">
      <alignment horizontal="left"/>
    </xf>
    <xf numFmtId="170" fontId="4" fillId="0" borderId="0" xfId="0" applyNumberFormat="1" applyFont="1" applyAlignment="1">
      <alignment horizontal="left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8" fontId="0" fillId="0" borderId="0" xfId="0" applyNumberFormat="1"/>
    <xf numFmtId="168" fontId="2" fillId="0" borderId="0" xfId="0" applyNumberFormat="1" applyFont="1"/>
    <xf numFmtId="0" fontId="3" fillId="0" borderId="0" xfId="0" applyFont="1" applyAlignment="1">
      <alignment horizontal="left"/>
    </xf>
    <xf numFmtId="167" fontId="0" fillId="0" borderId="0" xfId="0" applyNumberFormat="1"/>
    <xf numFmtId="167" fontId="0" fillId="0" borderId="0" xfId="0" applyNumberFormat="1" applyAlignment="1">
      <alignment horizontal="left"/>
    </xf>
    <xf numFmtId="0" fontId="1" fillId="0" borderId="0" xfId="0" applyFont="1"/>
    <xf numFmtId="171" fontId="1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47">
    <dxf>
      <numFmt numFmtId="164" formatCode="&quot;$&quot;#,##0.00;[Red]\-&quot;$&quot;#,##0.00"/>
      <alignment horizontal="center" vertical="bottom" textRotation="0" wrapText="0" indent="0" justifyLastLine="0" shrinkToFit="0" readingOrder="0"/>
    </dxf>
    <dxf>
      <numFmt numFmtId="164" formatCode="&quot;$&quot;#,##0.00;[Red]\-&quot;$&quot;#,##0.00"/>
      <alignment horizontal="center" vertical="bottom" textRotation="0" wrapText="0" indent="0" justifyLastLine="0" shrinkToFit="0" readingOrder="0"/>
    </dxf>
    <dxf>
      <numFmt numFmtId="172" formatCode="mmm/yy"/>
      <alignment horizontal="left" vertical="bottom" textRotation="0" wrapText="0" indent="0" justifyLastLine="0" shrinkToFit="0" readingOrder="0"/>
    </dxf>
    <dxf>
      <numFmt numFmtId="167" formatCode="&quot;$&quot;#,##0"/>
      <alignment horizontal="center" vertical="bottom" textRotation="0" wrapText="0" indent="0" justifyLastLine="0" shrinkToFit="0" readingOrder="0"/>
    </dxf>
    <dxf>
      <numFmt numFmtId="172" formatCode="mmm/yy"/>
      <alignment horizontal="left" vertical="bottom" textRotation="0" wrapText="0" indent="0" justifyLastLine="0" shrinkToFit="0" readingOrder="0"/>
    </dxf>
    <dxf>
      <numFmt numFmtId="167" formatCode="&quot;$&quot;#,##0"/>
      <alignment horizontal="center" vertical="bottom" textRotation="0" wrapText="0" indent="0" justifyLastLine="0" shrinkToFit="0" readingOrder="0"/>
    </dxf>
    <dxf>
      <numFmt numFmtId="172" formatCode="mmm/yy"/>
      <alignment horizontal="left" vertical="bottom" textRotation="0" wrapText="0" indent="0" justifyLastLine="0" shrinkToFit="0" readingOrder="0"/>
    </dxf>
    <dxf>
      <numFmt numFmtId="164" formatCode="&quot;$&quot;#,##0.00;[Red]\-&quot;$&quot;#,##0.00"/>
      <alignment horizontal="center" vertical="bottom" textRotation="0" wrapText="0" indent="0" justifyLastLine="0" shrinkToFit="0" readingOrder="0"/>
    </dxf>
    <dxf>
      <numFmt numFmtId="169" formatCode="&quot;$&quot;#,##0.00"/>
      <alignment horizontal="center" vertical="bottom" textRotation="0" wrapText="0" indent="0" justifyLastLine="0" shrinkToFit="0" readingOrder="0"/>
    </dxf>
    <dxf>
      <numFmt numFmtId="168" formatCode="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72" formatCode="mmm/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&quot;$&quot;#,##0"/>
    </dxf>
    <dxf>
      <numFmt numFmtId="167" formatCode="&quot;$&quot;#,##0"/>
      <alignment horizontal="center" vertical="bottom" textRotation="0" wrapText="0" indent="0" justifyLastLine="0" shrinkToFit="0" readingOrder="0"/>
    </dxf>
    <dxf>
      <numFmt numFmtId="167" formatCode="&quot;$&quot;#,##0"/>
      <alignment horizontal="center" vertical="bottom" textRotation="0" wrapText="0" indent="0" justifyLastLine="0" shrinkToFit="0" readingOrder="0"/>
    </dxf>
    <dxf>
      <numFmt numFmtId="172" formatCode="mmm/yy"/>
      <alignment horizontal="left" vertical="bottom" textRotation="0" wrapText="0" indent="0" justifyLastLine="0" shrinkToFit="0" readingOrder="0"/>
    </dxf>
    <dxf>
      <numFmt numFmtId="167" formatCode="&quot;$&quot;#,##0"/>
    </dxf>
    <dxf>
      <numFmt numFmtId="167" formatCode="&quot;$&quot;#,##0"/>
      <alignment horizontal="center" vertical="bottom" textRotation="0" wrapText="0" indent="0" justifyLastLine="0" shrinkToFit="0" readingOrder="0"/>
    </dxf>
    <dxf>
      <numFmt numFmtId="167" formatCode="&quot;$&quot;#,##0"/>
      <alignment horizontal="center" vertical="bottom" textRotation="0" wrapText="0" indent="0" justifyLastLine="0" shrinkToFit="0" readingOrder="0"/>
    </dxf>
    <dxf>
      <numFmt numFmtId="172" formatCode="mmm/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;[Red]\-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;[Red]\-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2" formatCode="mmm/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;[Red]\-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;[Red]\-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yyyy/mm/dd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;[Red]\-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;[Red]\-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yyyy/mm/dd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8" formatCode="0.000"/>
    </dxf>
    <dxf>
      <numFmt numFmtId="173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;[Red]\-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;[Red]\-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$&quot;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$&quot;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5</xdr:row>
          <xdr:rowOff>0</xdr:rowOff>
        </xdr:from>
        <xdr:to>
          <xdr:col>9</xdr:col>
          <xdr:colOff>219075</xdr:colOff>
          <xdr:row>7</xdr:row>
          <xdr:rowOff>104775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2" name="JTable" displayName="JTable" ref="A1:E11" totalsRowShown="0" headerRowDxfId="46">
  <autoFilter ref="A1:E11"/>
  <tableColumns count="5">
    <tableColumn id="1" name="Name" dataDxfId="45"/>
    <tableColumn id="3" name="Asset Class" dataDxfId="44"/>
    <tableColumn id="4" name="Date" dataDxfId="43"/>
    <tableColumn id="5" name="Value" dataDxfId="42"/>
    <tableColumn id="6" name="Cashflow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A1:B22" totalsRowShown="0">
  <autoFilter ref="A1:B22"/>
  <tableColumns count="2">
    <tableColumn id="1" name="Month" dataDxfId="6"/>
    <tableColumn id="2" name="Value" dataDxfId="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7" name="Table68" displayName="Table68" ref="A1:B22" totalsRowShown="0">
  <autoFilter ref="A1:B22"/>
  <tableColumns count="2">
    <tableColumn id="1" name="Month" dataDxfId="4"/>
    <tableColumn id="2" name="Value" dataDxfId="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3" name="Table3" displayName="Table3" ref="A1:C80" totalsRowShown="0">
  <autoFilter ref="A1:C80"/>
  <tableColumns count="3">
    <tableColumn id="1" name="Month" dataDxfId="2"/>
    <tableColumn id="2" name="Value" dataDxfId="1"/>
    <tableColumn id="3" name="Cashflow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21" totalsRowShown="0">
  <autoFilter ref="A1:D121"/>
  <tableColumns count="4">
    <tableColumn id="1" name="Date" dataDxfId="41"/>
    <tableColumn id="2" name="Value" dataDxfId="40"/>
    <tableColumn id="3" name="Cashflow" dataDxfId="39"/>
    <tableColumn id="4" name="Bencmark" dataDxfId="3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F1:G40" totalsRowShown="0">
  <autoFilter ref="F1:G40"/>
  <tableColumns count="2">
    <tableColumn id="1" name="Date" dataDxfId="37"/>
    <tableColumn id="2" name="Benchmar Dividends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121" totalsRowShown="0" dataDxfId="35">
  <autoFilter ref="A1:D121"/>
  <tableColumns count="4">
    <tableColumn id="1" name="Month" dataDxfId="34"/>
    <tableColumn id="2" name="Value (USD)" dataDxfId="33"/>
    <tableColumn id="3" name="Cashflow" dataDxfId="32"/>
    <tableColumn id="4" name="FX Rate" dataDxfId="3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e412" displayName="Table412" ref="A1:D121" totalsRowShown="0" dataDxfId="30">
  <autoFilter ref="A1:D121"/>
  <tableColumns count="4">
    <tableColumn id="1" name="Month" dataDxfId="29"/>
    <tableColumn id="2" name="Value (USD)" dataDxfId="28"/>
    <tableColumn id="3" name="Cashflow" dataDxfId="27"/>
    <tableColumn id="4" name="FX Rate" dataDxfId="2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D29" totalsRowShown="0" headerRowDxfId="25">
  <autoFilter ref="A1:D29"/>
  <tableColumns count="4">
    <tableColumn id="1" name="HLB Investments" dataDxfId="24"/>
    <tableColumn id="2" name="Column1" dataDxfId="23">
      <calculatedColumnFormula>C2/D2</calculatedColumnFormula>
    </tableColumn>
    <tableColumn id="3" name="Column2" dataDxfId="22"/>
    <tableColumn id="4" name="Column3" dataDxfId="21" dataCellStyle="Comma">
      <calculatedColumnFormula>'USA Stocks1'!D88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D45" totalsRowShown="0">
  <autoFilter ref="A1:D45"/>
  <tableColumns count="4">
    <tableColumn id="1" name="Month" dataDxfId="20"/>
    <tableColumn id="2" name="Value" dataDxfId="19"/>
    <tableColumn id="3" name="Cashflow" dataDxfId="18"/>
    <tableColumn id="4" name="Commitment" dataDxfId="1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810" displayName="Table810" ref="A1:D45" totalsRowShown="0">
  <autoFilter ref="A1:D45"/>
  <tableColumns count="4">
    <tableColumn id="1" name="Month" dataDxfId="16"/>
    <tableColumn id="2" name="Value" dataDxfId="15"/>
    <tableColumn id="3" name="Cashflow" dataDxfId="14"/>
    <tableColumn id="4" name="Commitment" dataDxfId="1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:E22" totalsRowShown="0" dataDxfId="12">
  <autoFilter ref="A1:E22"/>
  <tableColumns count="5">
    <tableColumn id="1" name="Month" dataDxfId="11"/>
    <tableColumn id="2" name="Units" dataDxfId="10"/>
    <tableColumn id="3" name="Price" dataDxfId="9"/>
    <tableColumn id="4" name="Value" dataDxfId="8">
      <calculatedColumnFormula>B2*C2</calculatedColumnFormula>
    </tableColumn>
    <tableColumn id="5" name="Cashflow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tabSelected="1" topLeftCell="A16" workbookViewId="0">
      <selection activeCell="A7" sqref="A7"/>
    </sheetView>
  </sheetViews>
  <sheetFormatPr defaultRowHeight="15" x14ac:dyDescent="0.25"/>
  <cols>
    <col min="1" max="1" width="30.42578125" bestFit="1" customWidth="1"/>
    <col min="2" max="2" width="18.85546875" bestFit="1" customWidth="1"/>
    <col min="3" max="3" width="17" bestFit="1" customWidth="1"/>
    <col min="4" max="4" width="17" customWidth="1"/>
    <col min="5" max="5" width="16.7109375" customWidth="1"/>
  </cols>
  <sheetData>
    <row r="1" spans="1:5" x14ac:dyDescent="0.25">
      <c r="A1" s="39" t="s">
        <v>16</v>
      </c>
      <c r="B1" s="39" t="s">
        <v>17</v>
      </c>
      <c r="C1" s="40" t="s">
        <v>4</v>
      </c>
      <c r="D1" s="40" t="s">
        <v>1</v>
      </c>
      <c r="E1" s="39" t="s">
        <v>2</v>
      </c>
    </row>
    <row r="2" spans="1:5" x14ac:dyDescent="0.25">
      <c r="A2" t="s">
        <v>22</v>
      </c>
      <c r="B2" t="s">
        <v>20</v>
      </c>
      <c r="C2" s="38"/>
      <c r="D2" s="38"/>
    </row>
    <row r="3" spans="1:5" x14ac:dyDescent="0.25">
      <c r="A3" t="s">
        <v>23</v>
      </c>
      <c r="B3" t="s">
        <v>21</v>
      </c>
      <c r="C3" s="38"/>
      <c r="D3" s="38"/>
    </row>
    <row r="4" spans="1:5" x14ac:dyDescent="0.25">
      <c r="A4" t="s">
        <v>24</v>
      </c>
      <c r="B4" t="s">
        <v>21</v>
      </c>
      <c r="C4" s="38"/>
      <c r="D4" s="38"/>
    </row>
    <row r="5" spans="1:5" x14ac:dyDescent="0.25">
      <c r="A5" t="s">
        <v>25</v>
      </c>
      <c r="B5" t="s">
        <v>26</v>
      </c>
      <c r="C5" s="38"/>
      <c r="D5" s="38"/>
    </row>
    <row r="6" spans="1:5" x14ac:dyDescent="0.25">
      <c r="A6" t="s">
        <v>27</v>
      </c>
      <c r="B6" t="s">
        <v>29</v>
      </c>
      <c r="C6" s="38"/>
      <c r="D6" s="38"/>
    </row>
    <row r="7" spans="1:5" x14ac:dyDescent="0.25">
      <c r="A7" t="s">
        <v>28</v>
      </c>
      <c r="B7" t="s">
        <v>29</v>
      </c>
      <c r="C7" s="38"/>
      <c r="D7" s="38"/>
    </row>
    <row r="8" spans="1:5" x14ac:dyDescent="0.25">
      <c r="A8" t="s">
        <v>30</v>
      </c>
      <c r="B8" t="s">
        <v>30</v>
      </c>
      <c r="C8" s="38"/>
      <c r="D8" s="38"/>
    </row>
    <row r="9" spans="1:5" x14ac:dyDescent="0.25">
      <c r="A9" t="s">
        <v>31</v>
      </c>
      <c r="B9" t="s">
        <v>19</v>
      </c>
      <c r="C9" s="38"/>
      <c r="D9" s="38"/>
    </row>
    <row r="10" spans="1:5" x14ac:dyDescent="0.25">
      <c r="A10" t="s">
        <v>32</v>
      </c>
      <c r="B10" t="s">
        <v>19</v>
      </c>
      <c r="C10" s="38"/>
      <c r="D10" s="38"/>
    </row>
    <row r="11" spans="1:5" x14ac:dyDescent="0.25">
      <c r="A11" t="s">
        <v>18</v>
      </c>
      <c r="B11" t="s">
        <v>18</v>
      </c>
      <c r="C11" s="38"/>
      <c r="D11" s="38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>
                  <from>
                    <xdr:col>6</xdr:col>
                    <xdr:colOff>104775</xdr:colOff>
                    <xdr:row>5</xdr:row>
                    <xdr:rowOff>0</xdr:rowOff>
                  </from>
                  <to>
                    <xdr:col>9</xdr:col>
                    <xdr:colOff>219075</xdr:colOff>
                    <xdr:row>7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pane xSplit="1" ySplit="1" topLeftCell="B17" activePane="bottomRight" state="frozen"/>
      <selection pane="topRight" activeCell="B1" sqref="B1"/>
      <selection pane="bottomLeft" activeCell="A5" sqref="A5"/>
      <selection pane="bottomRight" activeCell="B23" sqref="B23"/>
    </sheetView>
  </sheetViews>
  <sheetFormatPr defaultColWidth="8.85546875" defaultRowHeight="15" x14ac:dyDescent="0.25"/>
  <cols>
    <col min="1" max="1" width="18.42578125" style="7" customWidth="1"/>
    <col min="2" max="2" width="18.42578125" style="6" customWidth="1"/>
  </cols>
  <sheetData>
    <row r="1" spans="1:2" x14ac:dyDescent="0.25">
      <c r="A1" s="8" t="s">
        <v>0</v>
      </c>
      <c r="B1" s="26" t="s">
        <v>1</v>
      </c>
    </row>
    <row r="2" spans="1:2" x14ac:dyDescent="0.25">
      <c r="A2" s="2">
        <v>44287</v>
      </c>
    </row>
    <row r="3" spans="1:2" x14ac:dyDescent="0.25">
      <c r="A3" s="2">
        <v>44317</v>
      </c>
    </row>
    <row r="4" spans="1:2" x14ac:dyDescent="0.25">
      <c r="A4" s="2">
        <v>44348</v>
      </c>
    </row>
    <row r="5" spans="1:2" x14ac:dyDescent="0.25">
      <c r="A5" s="2">
        <v>44378</v>
      </c>
    </row>
    <row r="6" spans="1:2" x14ac:dyDescent="0.25">
      <c r="A6" s="2">
        <v>44409</v>
      </c>
    </row>
    <row r="7" spans="1:2" x14ac:dyDescent="0.25">
      <c r="A7" s="2">
        <v>44440</v>
      </c>
    </row>
    <row r="8" spans="1:2" x14ac:dyDescent="0.25">
      <c r="A8" s="2">
        <v>44470</v>
      </c>
    </row>
    <row r="9" spans="1:2" x14ac:dyDescent="0.25">
      <c r="A9" s="2">
        <v>44501</v>
      </c>
    </row>
    <row r="10" spans="1:2" x14ac:dyDescent="0.25">
      <c r="A10" s="2">
        <v>44531</v>
      </c>
    </row>
    <row r="11" spans="1:2" x14ac:dyDescent="0.25">
      <c r="A11" s="2">
        <v>44562</v>
      </c>
    </row>
    <row r="12" spans="1:2" x14ac:dyDescent="0.25">
      <c r="A12" s="2">
        <v>44593</v>
      </c>
    </row>
    <row r="13" spans="1:2" x14ac:dyDescent="0.25">
      <c r="A13" s="2">
        <v>44621</v>
      </c>
    </row>
    <row r="14" spans="1:2" x14ac:dyDescent="0.25">
      <c r="A14" s="2">
        <v>44652</v>
      </c>
    </row>
    <row r="15" spans="1:2" x14ac:dyDescent="0.25">
      <c r="A15" s="2">
        <v>44682</v>
      </c>
    </row>
    <row r="16" spans="1:2" x14ac:dyDescent="0.25">
      <c r="A16" s="2">
        <v>44713</v>
      </c>
    </row>
    <row r="17" spans="1:2" x14ac:dyDescent="0.25">
      <c r="A17" s="2">
        <v>44743</v>
      </c>
    </row>
    <row r="18" spans="1:2" x14ac:dyDescent="0.25">
      <c r="A18" s="2">
        <v>44774</v>
      </c>
    </row>
    <row r="19" spans="1:2" x14ac:dyDescent="0.25">
      <c r="A19" s="2">
        <v>44805</v>
      </c>
    </row>
    <row r="20" spans="1:2" x14ac:dyDescent="0.25">
      <c r="A20" s="2">
        <v>44835</v>
      </c>
    </row>
    <row r="21" spans="1:2" x14ac:dyDescent="0.25">
      <c r="A21" s="2">
        <v>44866</v>
      </c>
    </row>
    <row r="22" spans="1:2" x14ac:dyDescent="0.25">
      <c r="A22" s="2">
        <v>44896</v>
      </c>
      <c r="B22" s="6">
        <v>3000000</v>
      </c>
    </row>
    <row r="23" spans="1:2" x14ac:dyDescent="0.25">
      <c r="A23" s="2"/>
    </row>
    <row r="24" spans="1:2" x14ac:dyDescent="0.25">
      <c r="A24" s="2"/>
    </row>
    <row r="25" spans="1:2" x14ac:dyDescent="0.25">
      <c r="A25" s="2"/>
    </row>
    <row r="26" spans="1:2" x14ac:dyDescent="0.25">
      <c r="A26" s="2"/>
    </row>
    <row r="27" spans="1:2" x14ac:dyDescent="0.25">
      <c r="A27" s="2"/>
    </row>
    <row r="28" spans="1:2" x14ac:dyDescent="0.25">
      <c r="A28" s="2"/>
    </row>
    <row r="29" spans="1:2" x14ac:dyDescent="0.25">
      <c r="A29" s="2"/>
    </row>
    <row r="30" spans="1:2" x14ac:dyDescent="0.25">
      <c r="A30" s="2"/>
    </row>
    <row r="31" spans="1:2" x14ac:dyDescent="0.25">
      <c r="A31" s="2"/>
    </row>
    <row r="32" spans="1: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pane xSplit="1" ySplit="1" topLeftCell="B74" activePane="bottomRight" state="frozen"/>
      <selection pane="topRight" activeCell="B1" sqref="B1"/>
      <selection pane="bottomLeft" activeCell="A5" sqref="A5"/>
      <selection pane="bottomRight" activeCell="E53" sqref="E53"/>
    </sheetView>
  </sheetViews>
  <sheetFormatPr defaultColWidth="8.85546875" defaultRowHeight="15" x14ac:dyDescent="0.25"/>
  <cols>
    <col min="1" max="1" width="9.42578125" style="1" customWidth="1"/>
    <col min="2" max="2" width="18.42578125" style="3" customWidth="1"/>
    <col min="3" max="3" width="18.28515625" style="3" customWidth="1"/>
  </cols>
  <sheetData>
    <row r="1" spans="1:3" x14ac:dyDescent="0.25">
      <c r="A1" s="5" t="s">
        <v>0</v>
      </c>
      <c r="B1" s="4" t="s">
        <v>1</v>
      </c>
      <c r="C1" s="4" t="s">
        <v>2</v>
      </c>
    </row>
    <row r="2" spans="1:3" x14ac:dyDescent="0.25">
      <c r="A2" s="2">
        <v>42735</v>
      </c>
      <c r="B2" s="3">
        <v>6000000</v>
      </c>
      <c r="C2" s="3">
        <v>6000000</v>
      </c>
    </row>
    <row r="3" spans="1:3" x14ac:dyDescent="0.25">
      <c r="A3" s="2">
        <v>42766</v>
      </c>
      <c r="B3" s="3">
        <v>6000000</v>
      </c>
      <c r="C3" s="3">
        <v>0</v>
      </c>
    </row>
    <row r="4" spans="1:3" x14ac:dyDescent="0.25">
      <c r="A4" s="2">
        <v>42794</v>
      </c>
      <c r="B4" s="3">
        <v>6002589.1200000001</v>
      </c>
      <c r="C4" s="3">
        <v>0</v>
      </c>
    </row>
    <row r="5" spans="1:3" x14ac:dyDescent="0.25">
      <c r="A5" s="2">
        <v>42825</v>
      </c>
      <c r="B5" s="3">
        <v>6006042.7699999996</v>
      </c>
      <c r="C5" s="3">
        <v>0</v>
      </c>
    </row>
    <row r="6" spans="1:3" x14ac:dyDescent="0.25">
      <c r="A6" s="2">
        <v>42855</v>
      </c>
      <c r="B6" s="3">
        <v>6006042.7699999996</v>
      </c>
      <c r="C6" s="3">
        <v>0</v>
      </c>
    </row>
    <row r="7" spans="1:3" x14ac:dyDescent="0.25">
      <c r="A7" s="2">
        <v>42886</v>
      </c>
      <c r="B7" s="3">
        <v>6006042.7699999996</v>
      </c>
      <c r="C7" s="3">
        <v>0</v>
      </c>
    </row>
    <row r="8" spans="1:3" x14ac:dyDescent="0.25">
      <c r="A8" s="2">
        <v>42916</v>
      </c>
      <c r="B8" s="3">
        <v>6017404.1600000001</v>
      </c>
      <c r="C8" s="3">
        <v>0</v>
      </c>
    </row>
    <row r="9" spans="1:3" x14ac:dyDescent="0.25">
      <c r="A9" s="2">
        <v>42947</v>
      </c>
      <c r="B9" s="3">
        <v>6017404.1600000001</v>
      </c>
      <c r="C9" s="3">
        <v>0</v>
      </c>
    </row>
    <row r="10" spans="1:3" x14ac:dyDescent="0.25">
      <c r="A10" s="2">
        <v>42978</v>
      </c>
      <c r="B10" s="3">
        <v>6017404.1600000001</v>
      </c>
      <c r="C10" s="3">
        <v>0</v>
      </c>
    </row>
    <row r="11" spans="1:3" x14ac:dyDescent="0.25">
      <c r="A11" s="2">
        <v>43008</v>
      </c>
      <c r="B11" s="3">
        <v>6029480.4199999999</v>
      </c>
      <c r="C11" s="3">
        <v>0</v>
      </c>
    </row>
    <row r="12" spans="1:3" x14ac:dyDescent="0.25">
      <c r="A12" s="2">
        <v>43039</v>
      </c>
      <c r="B12" s="3">
        <v>6033800.3600000003</v>
      </c>
      <c r="C12" s="3">
        <v>0</v>
      </c>
    </row>
    <row r="13" spans="1:3" x14ac:dyDescent="0.25">
      <c r="A13" s="2">
        <v>43069</v>
      </c>
      <c r="B13" s="3">
        <v>6038825.9699999997</v>
      </c>
      <c r="C13" s="3">
        <v>0</v>
      </c>
    </row>
    <row r="14" spans="1:3" x14ac:dyDescent="0.25">
      <c r="A14" s="2">
        <v>43100</v>
      </c>
      <c r="B14" s="3">
        <v>6043541.4500000002</v>
      </c>
      <c r="C14" s="3">
        <v>0</v>
      </c>
    </row>
    <row r="15" spans="1:3" x14ac:dyDescent="0.25">
      <c r="A15" s="2">
        <v>43131</v>
      </c>
      <c r="B15" s="3">
        <v>6048103.2999999998</v>
      </c>
      <c r="C15" s="3">
        <v>0</v>
      </c>
    </row>
    <row r="16" spans="1:3" x14ac:dyDescent="0.25">
      <c r="A16" s="2">
        <v>43159</v>
      </c>
      <c r="B16" s="3">
        <v>6053472.2599999998</v>
      </c>
      <c r="C16" s="3">
        <v>0</v>
      </c>
    </row>
    <row r="17" spans="1:3" x14ac:dyDescent="0.25">
      <c r="A17" s="2">
        <v>43190</v>
      </c>
      <c r="B17" s="3">
        <v>6058580.6600000001</v>
      </c>
      <c r="C17" s="3">
        <v>0</v>
      </c>
    </row>
    <row r="18" spans="1:3" x14ac:dyDescent="0.25">
      <c r="A18" s="2">
        <v>43220</v>
      </c>
      <c r="B18" s="3">
        <v>6063875.9800000004</v>
      </c>
      <c r="C18" s="3">
        <v>0</v>
      </c>
    </row>
    <row r="19" spans="1:3" x14ac:dyDescent="0.25">
      <c r="A19" s="2">
        <v>43251</v>
      </c>
      <c r="B19" s="3">
        <v>6069724.1600000001</v>
      </c>
      <c r="C19" s="3">
        <v>0</v>
      </c>
    </row>
    <row r="20" spans="1:3" x14ac:dyDescent="0.25">
      <c r="A20" s="2">
        <v>43281</v>
      </c>
      <c r="B20" s="3">
        <v>6075395.0999999996</v>
      </c>
      <c r="C20" s="3">
        <v>0</v>
      </c>
    </row>
    <row r="21" spans="1:3" x14ac:dyDescent="0.25">
      <c r="A21" s="2">
        <v>43312</v>
      </c>
      <c r="B21" s="3">
        <v>6080705.1200000001</v>
      </c>
      <c r="C21" s="3">
        <v>0</v>
      </c>
    </row>
    <row r="22" spans="1:3" x14ac:dyDescent="0.25">
      <c r="A22" s="2">
        <v>43343</v>
      </c>
      <c r="B22" s="3">
        <v>6087360.9400000004</v>
      </c>
      <c r="C22" s="3">
        <v>0</v>
      </c>
    </row>
    <row r="23" spans="1:3" x14ac:dyDescent="0.25">
      <c r="A23" s="2">
        <v>43373</v>
      </c>
      <c r="B23" s="3">
        <v>6094341.0099999998</v>
      </c>
      <c r="C23" s="3">
        <v>0</v>
      </c>
    </row>
    <row r="24" spans="1:3" x14ac:dyDescent="0.25">
      <c r="A24" s="2">
        <v>43404</v>
      </c>
      <c r="B24" s="3">
        <v>6100652.7999999998</v>
      </c>
      <c r="C24" s="3">
        <v>0</v>
      </c>
    </row>
    <row r="25" spans="1:3" x14ac:dyDescent="0.25">
      <c r="A25" s="2">
        <v>43434</v>
      </c>
      <c r="B25" s="3">
        <v>6108099.3799999999</v>
      </c>
      <c r="C25" s="3">
        <v>0</v>
      </c>
    </row>
    <row r="26" spans="1:3" x14ac:dyDescent="0.25">
      <c r="A26" s="2">
        <v>43465</v>
      </c>
      <c r="B26" s="3">
        <v>6116132.5099999998</v>
      </c>
      <c r="C26" s="3">
        <v>0</v>
      </c>
    </row>
    <row r="27" spans="1:3" x14ac:dyDescent="0.25">
      <c r="A27" s="2">
        <v>43496</v>
      </c>
      <c r="B27" s="3">
        <v>6124444.21</v>
      </c>
      <c r="C27" s="3">
        <v>0</v>
      </c>
    </row>
    <row r="28" spans="1:3" x14ac:dyDescent="0.25">
      <c r="A28" s="2">
        <v>43524</v>
      </c>
      <c r="B28" s="3">
        <v>6132767.2699999996</v>
      </c>
      <c r="C28" s="3">
        <v>0</v>
      </c>
    </row>
    <row r="29" spans="1:3" x14ac:dyDescent="0.25">
      <c r="A29" s="2">
        <v>43555</v>
      </c>
      <c r="B29" s="3">
        <v>6140295.0599999996</v>
      </c>
      <c r="C29" s="3">
        <v>0</v>
      </c>
    </row>
    <row r="30" spans="1:3" x14ac:dyDescent="0.25">
      <c r="A30" s="2">
        <v>43585</v>
      </c>
      <c r="B30" s="3">
        <v>6148101.3399999999</v>
      </c>
      <c r="C30" s="3">
        <v>0</v>
      </c>
    </row>
    <row r="31" spans="1:3" x14ac:dyDescent="0.25">
      <c r="A31" s="2">
        <v>43616</v>
      </c>
      <c r="B31" s="3">
        <v>6156726.0199999996</v>
      </c>
      <c r="C31" s="3">
        <v>0</v>
      </c>
    </row>
    <row r="32" spans="1:3" x14ac:dyDescent="0.25">
      <c r="A32" s="2">
        <v>43646</v>
      </c>
      <c r="B32" s="3">
        <v>6165092.9500000002</v>
      </c>
      <c r="C32" s="3">
        <v>0</v>
      </c>
    </row>
    <row r="33" spans="1:3" x14ac:dyDescent="0.25">
      <c r="A33" s="2">
        <v>43677</v>
      </c>
      <c r="B33" s="3">
        <v>6172660.4800000004</v>
      </c>
      <c r="C33" s="3">
        <v>0</v>
      </c>
    </row>
    <row r="34" spans="1:3" x14ac:dyDescent="0.25">
      <c r="A34" s="2">
        <v>43708</v>
      </c>
      <c r="B34" s="3">
        <v>6181590.2199999997</v>
      </c>
      <c r="C34" s="3">
        <v>0</v>
      </c>
    </row>
    <row r="35" spans="1:3" x14ac:dyDescent="0.25">
      <c r="A35" s="2">
        <v>43738</v>
      </c>
      <c r="B35" s="3">
        <v>6039719.9400000004</v>
      </c>
      <c r="C35" s="3">
        <v>-150000</v>
      </c>
    </row>
    <row r="36" spans="1:3" x14ac:dyDescent="0.25">
      <c r="A36" s="2">
        <v>43769</v>
      </c>
      <c r="B36" s="3">
        <v>6048046.1600000001</v>
      </c>
      <c r="C36" s="3">
        <v>0</v>
      </c>
    </row>
    <row r="37" spans="1:3" x14ac:dyDescent="0.25">
      <c r="A37" s="2">
        <v>43799</v>
      </c>
      <c r="B37" s="3">
        <v>5656265.3899999997</v>
      </c>
      <c r="C37" s="3">
        <f>-400000</f>
        <v>-400000</v>
      </c>
    </row>
    <row r="38" spans="1:3" x14ac:dyDescent="0.25">
      <c r="A38" s="2">
        <v>43830</v>
      </c>
      <c r="B38" s="3">
        <v>5663894.7000000002</v>
      </c>
      <c r="C38" s="3">
        <v>0</v>
      </c>
    </row>
    <row r="39" spans="1:3" x14ac:dyDescent="0.25">
      <c r="A39" s="2">
        <v>43861</v>
      </c>
      <c r="B39" s="3">
        <v>5671840.1200000001</v>
      </c>
      <c r="C39" s="3">
        <v>0</v>
      </c>
    </row>
    <row r="40" spans="1:3" x14ac:dyDescent="0.25">
      <c r="A40" s="2">
        <v>43890</v>
      </c>
      <c r="B40" s="3">
        <v>5679548.0899999999</v>
      </c>
      <c r="C40" s="3">
        <v>0</v>
      </c>
    </row>
    <row r="41" spans="1:3" x14ac:dyDescent="0.25">
      <c r="A41" s="2">
        <v>43921</v>
      </c>
      <c r="B41" s="3">
        <v>5686519.5599999996</v>
      </c>
      <c r="C41" s="3">
        <v>0</v>
      </c>
    </row>
    <row r="42" spans="1:3" x14ac:dyDescent="0.25">
      <c r="A42" s="2">
        <v>43951</v>
      </c>
      <c r="B42" s="3">
        <v>4585834.5999999996</v>
      </c>
      <c r="C42" s="3">
        <v>-1106000</v>
      </c>
    </row>
    <row r="43" spans="1:3" x14ac:dyDescent="0.25">
      <c r="A43" s="2">
        <v>43982</v>
      </c>
      <c r="B43" s="3">
        <v>4287072.99</v>
      </c>
      <c r="C43" s="3">
        <v>-300000</v>
      </c>
    </row>
    <row r="44" spans="1:3" x14ac:dyDescent="0.25">
      <c r="A44" s="2">
        <v>44012</v>
      </c>
      <c r="B44" s="3">
        <v>4288069.93</v>
      </c>
      <c r="C44" s="3">
        <v>0</v>
      </c>
    </row>
    <row r="45" spans="1:3" x14ac:dyDescent="0.25">
      <c r="A45" s="2">
        <v>44043</v>
      </c>
      <c r="B45" s="3">
        <v>4289170.24</v>
      </c>
      <c r="C45" s="3">
        <v>0</v>
      </c>
    </row>
    <row r="46" spans="1:3" x14ac:dyDescent="0.25">
      <c r="A46" s="2">
        <v>44074</v>
      </c>
      <c r="B46" s="3">
        <v>4290236.4400000004</v>
      </c>
      <c r="C46" s="3">
        <v>0</v>
      </c>
    </row>
    <row r="47" spans="1:3" x14ac:dyDescent="0.25">
      <c r="A47" s="2">
        <v>44104</v>
      </c>
      <c r="B47" s="3">
        <v>12767975.189999999</v>
      </c>
      <c r="C47" s="3">
        <f>12767000-4290246</f>
        <v>8476754</v>
      </c>
    </row>
    <row r="48" spans="1:3" x14ac:dyDescent="0.25">
      <c r="A48" s="2">
        <v>44135</v>
      </c>
      <c r="B48" s="3">
        <v>11479256.83</v>
      </c>
      <c r="C48" s="3">
        <v>-1300000</v>
      </c>
    </row>
    <row r="49" spans="1:3" x14ac:dyDescent="0.25">
      <c r="A49" s="2">
        <v>44165</v>
      </c>
      <c r="B49" s="3">
        <v>6860317.1699999999</v>
      </c>
    </row>
    <row r="50" spans="1:3" x14ac:dyDescent="0.25">
      <c r="A50" s="2">
        <v>44196</v>
      </c>
      <c r="B50" s="3">
        <v>10844265.02</v>
      </c>
    </row>
    <row r="51" spans="1:3" x14ac:dyDescent="0.25">
      <c r="A51" s="2">
        <v>44227</v>
      </c>
      <c r="B51" s="3">
        <v>10574709.380000001</v>
      </c>
      <c r="C51" s="3">
        <v>-300000</v>
      </c>
    </row>
    <row r="52" spans="1:3" x14ac:dyDescent="0.25">
      <c r="A52" s="2">
        <v>44255</v>
      </c>
      <c r="B52" s="3">
        <v>10233841.699999999</v>
      </c>
      <c r="C52" s="3">
        <v>-300000</v>
      </c>
    </row>
    <row r="53" spans="1:3" x14ac:dyDescent="0.25">
      <c r="A53" s="2">
        <v>44286</v>
      </c>
      <c r="B53" s="3">
        <v>9843587.3200000003</v>
      </c>
      <c r="C53" s="3">
        <v>-300000</v>
      </c>
    </row>
    <row r="54" spans="1:3" x14ac:dyDescent="0.25">
      <c r="A54" s="2">
        <v>44316</v>
      </c>
      <c r="B54" s="3">
        <v>8355342.3399999999</v>
      </c>
    </row>
    <row r="55" spans="1:3" x14ac:dyDescent="0.25">
      <c r="A55" s="2">
        <v>44347</v>
      </c>
      <c r="B55" s="3">
        <v>6310041.3600000003</v>
      </c>
    </row>
    <row r="56" spans="1:3" x14ac:dyDescent="0.25">
      <c r="A56" s="2">
        <v>44377</v>
      </c>
      <c r="B56" s="3">
        <f>8238225.77-1289832.2</f>
        <v>6948393.5699999994</v>
      </c>
    </row>
    <row r="57" spans="1:3" x14ac:dyDescent="0.25">
      <c r="A57" s="2">
        <v>44408</v>
      </c>
      <c r="B57" s="3">
        <v>6484528.9800000004</v>
      </c>
    </row>
    <row r="58" spans="1:3" x14ac:dyDescent="0.25">
      <c r="A58" s="2">
        <v>44439</v>
      </c>
      <c r="B58" s="3">
        <v>6548279.2800000003</v>
      </c>
    </row>
    <row r="59" spans="1:3" x14ac:dyDescent="0.25">
      <c r="A59" s="2">
        <v>44469</v>
      </c>
      <c r="B59" s="3">
        <v>6927301.9400000004</v>
      </c>
    </row>
    <row r="60" spans="1:3" x14ac:dyDescent="0.25">
      <c r="A60" s="2">
        <v>44500</v>
      </c>
      <c r="B60" s="3">
        <f>3684.54+6801121.48</f>
        <v>6804806.0200000005</v>
      </c>
    </row>
    <row r="61" spans="1:3" x14ac:dyDescent="0.25">
      <c r="A61" s="2">
        <v>44530</v>
      </c>
      <c r="B61" s="3">
        <f>3800.56+6986142.99</f>
        <v>6989943.5499999998</v>
      </c>
    </row>
    <row r="62" spans="1:3" x14ac:dyDescent="0.25">
      <c r="A62" s="2">
        <v>44561</v>
      </c>
      <c r="B62" s="3">
        <v>6934623.3200000003</v>
      </c>
    </row>
    <row r="63" spans="1:3" x14ac:dyDescent="0.25">
      <c r="A63" s="2">
        <v>44592</v>
      </c>
      <c r="B63" s="3">
        <f>12339.96+6953260.09</f>
        <v>6965600.0499999998</v>
      </c>
    </row>
    <row r="64" spans="1:3" x14ac:dyDescent="0.25">
      <c r="A64" s="2">
        <v>44620</v>
      </c>
      <c r="B64" s="3">
        <f>12325.38+6747405.37</f>
        <v>6759730.75</v>
      </c>
      <c r="C64" s="3">
        <v>-200000</v>
      </c>
    </row>
    <row r="65" spans="1:3" x14ac:dyDescent="0.25">
      <c r="A65" s="2">
        <v>44651</v>
      </c>
      <c r="B65" s="3">
        <f>17105.63+6661202.15</f>
        <v>6678307.7800000003</v>
      </c>
    </row>
    <row r="66" spans="1:3" x14ac:dyDescent="0.25">
      <c r="A66" s="2">
        <v>44681</v>
      </c>
      <c r="B66" s="3">
        <f>21680.52+6677973.9</f>
        <v>6699654.4199999999</v>
      </c>
      <c r="C66" s="3">
        <v>-150000</v>
      </c>
    </row>
    <row r="67" spans="1:3" x14ac:dyDescent="0.25">
      <c r="A67" s="2">
        <v>44712</v>
      </c>
      <c r="B67" s="3">
        <f>21334.64+6583426.23</f>
        <v>6604760.8700000001</v>
      </c>
    </row>
    <row r="68" spans="1:3" x14ac:dyDescent="0.25">
      <c r="A68" s="2">
        <v>44742</v>
      </c>
      <c r="B68" s="3">
        <f>26831.5+6695425.25</f>
        <v>6722256.75</v>
      </c>
    </row>
    <row r="69" spans="1:3" x14ac:dyDescent="0.25">
      <c r="A69" s="2">
        <v>44773</v>
      </c>
      <c r="B69" s="3">
        <f>364492.35+((24027.5+4726737.9)*'USA Stocks1'!D110)</f>
        <v>6464475.1236000005</v>
      </c>
      <c r="C69" s="3">
        <v>-250000</v>
      </c>
    </row>
    <row r="70" spans="1:3" x14ac:dyDescent="0.25">
      <c r="A70" s="2">
        <v>44804</v>
      </c>
      <c r="B70" s="3">
        <f>364990.18+((24027.5+4732183.67)*'USA Stocks1'!D111)</f>
        <v>6600383.0238699997</v>
      </c>
    </row>
    <row r="71" spans="1:3" x14ac:dyDescent="0.25">
      <c r="A71" s="2">
        <v>44834</v>
      </c>
      <c r="B71" s="3">
        <f>365732.64+((27995.5+4740876.31)*'USA Stocks1'!D112)</f>
        <v>6915778.0710349986</v>
      </c>
    </row>
    <row r="72" spans="1:3" x14ac:dyDescent="0.25">
      <c r="A72" s="2">
        <v>44865</v>
      </c>
      <c r="B72" s="3">
        <v>6835547.5</v>
      </c>
    </row>
    <row r="73" spans="1:3" x14ac:dyDescent="0.25">
      <c r="A73" s="2">
        <v>44895</v>
      </c>
      <c r="B73" s="3">
        <v>6768246.0099999998</v>
      </c>
    </row>
    <row r="74" spans="1:3" x14ac:dyDescent="0.25">
      <c r="A74" s="2">
        <v>44926</v>
      </c>
      <c r="B74" s="3">
        <v>8826679.3100000005</v>
      </c>
      <c r="C74" s="3">
        <v>2000000</v>
      </c>
    </row>
    <row r="75" spans="1:3" x14ac:dyDescent="0.25">
      <c r="A75" s="2">
        <v>44957</v>
      </c>
      <c r="B75" s="3">
        <v>8739760.7200000007</v>
      </c>
    </row>
    <row r="76" spans="1:3" x14ac:dyDescent="0.25">
      <c r="A76" s="2">
        <v>44985</v>
      </c>
      <c r="B76" s="3">
        <v>8934027.5299999993</v>
      </c>
    </row>
    <row r="77" spans="1:3" x14ac:dyDescent="0.25">
      <c r="A77" s="2">
        <v>45016</v>
      </c>
      <c r="B77" s="3">
        <v>15073529.300000001</v>
      </c>
      <c r="C77" s="3">
        <v>6844067.0499999998</v>
      </c>
    </row>
    <row r="78" spans="1:3" x14ac:dyDescent="0.25">
      <c r="A78" s="2">
        <v>45046</v>
      </c>
      <c r="B78" s="3">
        <v>15113529.26</v>
      </c>
    </row>
    <row r="79" spans="1:3" x14ac:dyDescent="0.25">
      <c r="A79" s="2">
        <v>45077</v>
      </c>
      <c r="B79" s="3">
        <v>9617951.1099999994</v>
      </c>
    </row>
    <row r="80" spans="1:3" x14ac:dyDescent="0.25">
      <c r="A80" s="2">
        <v>45107</v>
      </c>
      <c r="B80" s="3">
        <v>8914125.8200000003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pane xSplit="1" ySplit="1" topLeftCell="B107" activePane="bottomRight" state="frozen"/>
      <selection pane="topRight" activeCell="B1" sqref="B1"/>
      <selection pane="bottomLeft" activeCell="A5" sqref="A5"/>
      <selection pane="bottomRight" activeCell="G2" sqref="G2"/>
    </sheetView>
  </sheetViews>
  <sheetFormatPr defaultColWidth="9.140625" defaultRowHeight="15" x14ac:dyDescent="0.25"/>
  <cols>
    <col min="1" max="1" width="12.5703125" style="27" customWidth="1"/>
    <col min="2" max="2" width="18.42578125" style="28" customWidth="1"/>
    <col min="3" max="3" width="18.28515625" style="28" customWidth="1"/>
    <col min="4" max="4" width="9.140625" style="33"/>
    <col min="5" max="5" width="9.140625" style="13"/>
    <col min="6" max="6" width="10.42578125" style="13" bestFit="1" customWidth="1"/>
    <col min="7" max="7" width="12" style="35" customWidth="1"/>
    <col min="8" max="16384" width="9.140625" style="13"/>
  </cols>
  <sheetData>
    <row r="1" spans="1:7" x14ac:dyDescent="0.25">
      <c r="A1" s="7" t="s">
        <v>4</v>
      </c>
      <c r="B1" s="3" t="s">
        <v>1</v>
      </c>
      <c r="C1" s="3" t="s">
        <v>2</v>
      </c>
      <c r="D1" s="32" t="s">
        <v>14</v>
      </c>
      <c r="F1" s="1" t="s">
        <v>4</v>
      </c>
      <c r="G1" s="34" t="s">
        <v>15</v>
      </c>
    </row>
    <row r="2" spans="1:7" x14ac:dyDescent="0.25">
      <c r="A2" s="27">
        <v>41305</v>
      </c>
      <c r="B2" s="28">
        <v>12840850.6</v>
      </c>
      <c r="C2" s="28">
        <v>0</v>
      </c>
      <c r="D2" s="33">
        <v>18.610001</v>
      </c>
      <c r="F2" s="7">
        <v>41354</v>
      </c>
      <c r="G2" s="34">
        <v>0.16500000000000001</v>
      </c>
    </row>
    <row r="3" spans="1:7" x14ac:dyDescent="0.25">
      <c r="A3" s="27">
        <v>41333</v>
      </c>
      <c r="B3" s="28">
        <v>8508584.1099999994</v>
      </c>
      <c r="C3" s="28">
        <f>701000-5211004</f>
        <v>-4510004</v>
      </c>
      <c r="D3" s="33">
        <v>18.34</v>
      </c>
      <c r="F3" s="7">
        <v>41444</v>
      </c>
      <c r="G3" s="34">
        <v>0.13900000000000001</v>
      </c>
    </row>
    <row r="4" spans="1:7" x14ac:dyDescent="0.25">
      <c r="A4" s="27">
        <v>41364</v>
      </c>
      <c r="B4" s="28">
        <v>8695328.6699999999</v>
      </c>
      <c r="C4" s="28">
        <v>0</v>
      </c>
      <c r="D4" s="33">
        <v>17.860001</v>
      </c>
      <c r="F4" s="7">
        <v>41535</v>
      </c>
      <c r="G4" s="34">
        <v>0.14599999999999999</v>
      </c>
    </row>
    <row r="5" spans="1:7" x14ac:dyDescent="0.25">
      <c r="A5" s="27">
        <v>41394</v>
      </c>
      <c r="B5" s="28">
        <v>8549716.1999999993</v>
      </c>
      <c r="C5" s="28">
        <f>-500000+454463.33</f>
        <v>-45536.669999999984</v>
      </c>
      <c r="D5" s="33">
        <v>18.260000000000002</v>
      </c>
      <c r="F5" s="7">
        <v>41635</v>
      </c>
      <c r="G5" s="34">
        <v>7.9000000000000001E-2</v>
      </c>
    </row>
    <row r="6" spans="1:7" x14ac:dyDescent="0.25">
      <c r="A6" s="27">
        <v>41425</v>
      </c>
      <c r="B6" s="28">
        <v>8247238</v>
      </c>
      <c r="C6" s="28">
        <f>-200000+174683.6</f>
        <v>-25316.399999999994</v>
      </c>
      <c r="D6" s="33">
        <v>17.459999</v>
      </c>
      <c r="F6" s="7">
        <v>41717</v>
      </c>
      <c r="G6" s="34">
        <v>0.13600000000000001</v>
      </c>
    </row>
    <row r="7" spans="1:7" x14ac:dyDescent="0.25">
      <c r="A7" s="27">
        <v>41455</v>
      </c>
      <c r="B7" s="28">
        <v>8029595.9400000004</v>
      </c>
      <c r="C7" s="28">
        <v>0</v>
      </c>
      <c r="D7" s="33">
        <v>17.950001</v>
      </c>
      <c r="F7" s="7">
        <v>41808</v>
      </c>
      <c r="G7" s="34">
        <v>0.14299999999999999</v>
      </c>
    </row>
    <row r="8" spans="1:7" x14ac:dyDescent="0.25">
      <c r="A8" s="27">
        <v>41486</v>
      </c>
      <c r="B8" s="28">
        <v>8060049.7000000002</v>
      </c>
      <c r="C8" s="28">
        <v>-150000</v>
      </c>
      <c r="D8" s="33">
        <v>18.299999</v>
      </c>
      <c r="F8" s="7">
        <v>41899</v>
      </c>
      <c r="G8" s="34">
        <v>0.15</v>
      </c>
    </row>
    <row r="9" spans="1:7" x14ac:dyDescent="0.25">
      <c r="A9" s="27">
        <v>41517</v>
      </c>
      <c r="B9" s="28">
        <v>7774308.9000000004</v>
      </c>
      <c r="C9" s="28">
        <v>-200000</v>
      </c>
      <c r="D9" s="33">
        <v>18.379999000000002</v>
      </c>
      <c r="F9" s="7">
        <v>42002</v>
      </c>
      <c r="G9" s="34">
        <v>0.14000000000000001</v>
      </c>
    </row>
    <row r="10" spans="1:7" x14ac:dyDescent="0.25">
      <c r="A10" s="27">
        <v>41547</v>
      </c>
      <c r="B10" s="28">
        <v>7409172.7300000004</v>
      </c>
      <c r="C10" s="28">
        <v>0</v>
      </c>
      <c r="D10" s="33">
        <v>19.280000999999999</v>
      </c>
      <c r="F10" s="7">
        <v>42081</v>
      </c>
      <c r="G10" s="34">
        <v>0.15</v>
      </c>
    </row>
    <row r="11" spans="1:7" x14ac:dyDescent="0.25">
      <c r="A11" s="27">
        <v>41578</v>
      </c>
      <c r="B11" s="28">
        <v>7778076.7000000002</v>
      </c>
      <c r="C11" s="28">
        <v>-100000</v>
      </c>
      <c r="D11" s="33">
        <v>19.450001</v>
      </c>
      <c r="F11" s="7">
        <v>42172</v>
      </c>
      <c r="G11" s="34">
        <v>0.156</v>
      </c>
    </row>
    <row r="12" spans="1:7" x14ac:dyDescent="0.25">
      <c r="A12" s="27">
        <v>41608</v>
      </c>
      <c r="B12" s="28">
        <v>7539673</v>
      </c>
      <c r="C12" s="28">
        <v>-220000</v>
      </c>
      <c r="D12" s="33">
        <v>19.690000999999999</v>
      </c>
      <c r="F12" s="7">
        <v>42263</v>
      </c>
      <c r="G12" s="34">
        <v>0.156</v>
      </c>
    </row>
    <row r="13" spans="1:7" x14ac:dyDescent="0.25">
      <c r="A13" s="27">
        <v>41639</v>
      </c>
      <c r="B13" s="28">
        <v>7351539.9900000002</v>
      </c>
      <c r="C13" s="28">
        <v>-9300</v>
      </c>
      <c r="D13" s="33">
        <v>19.780000999999999</v>
      </c>
      <c r="F13" s="7">
        <v>42367</v>
      </c>
      <c r="G13" s="34">
        <v>0.151</v>
      </c>
    </row>
    <row r="14" spans="1:7" x14ac:dyDescent="0.25">
      <c r="A14" s="27">
        <v>41670</v>
      </c>
      <c r="B14" s="28">
        <v>7158686.6900000004</v>
      </c>
      <c r="C14" s="28">
        <v>0</v>
      </c>
      <c r="D14" s="33">
        <v>20.559999000000001</v>
      </c>
      <c r="F14" s="7">
        <v>42536</v>
      </c>
      <c r="G14" s="34">
        <v>0.15</v>
      </c>
    </row>
    <row r="15" spans="1:7" x14ac:dyDescent="0.25">
      <c r="A15" s="27">
        <v>41698</v>
      </c>
      <c r="B15" s="28">
        <v>6960536.5</v>
      </c>
      <c r="C15" s="28">
        <v>-59567.39</v>
      </c>
      <c r="D15" s="33">
        <v>20.67</v>
      </c>
      <c r="F15" s="7">
        <v>42606</v>
      </c>
      <c r="G15" s="34">
        <v>0.151</v>
      </c>
    </row>
    <row r="16" spans="1:7" x14ac:dyDescent="0.25">
      <c r="A16" s="27">
        <v>41729</v>
      </c>
      <c r="B16" s="28">
        <v>7411869.3499999996</v>
      </c>
      <c r="C16" s="28">
        <v>0</v>
      </c>
      <c r="D16" s="33">
        <v>21.120000999999998</v>
      </c>
      <c r="F16" s="7">
        <v>42697</v>
      </c>
      <c r="G16" s="34">
        <v>0.153</v>
      </c>
    </row>
    <row r="17" spans="1:7" x14ac:dyDescent="0.25">
      <c r="A17" s="27">
        <v>41759</v>
      </c>
      <c r="B17" s="28">
        <v>7445158.5</v>
      </c>
      <c r="C17" s="28">
        <v>-48900.05</v>
      </c>
      <c r="D17" s="33">
        <v>21.129999000000002</v>
      </c>
      <c r="F17" s="7">
        <v>42787</v>
      </c>
      <c r="G17" s="34">
        <v>0.153</v>
      </c>
    </row>
    <row r="18" spans="1:7" x14ac:dyDescent="0.25">
      <c r="A18" s="27">
        <v>41790</v>
      </c>
      <c r="B18" s="28">
        <v>7571271.5</v>
      </c>
      <c r="C18" s="28">
        <v>-22573.200000000001</v>
      </c>
      <c r="D18" s="33">
        <v>21.76</v>
      </c>
      <c r="F18" s="7">
        <v>42879</v>
      </c>
      <c r="G18" s="34">
        <v>0.157</v>
      </c>
    </row>
    <row r="19" spans="1:7" x14ac:dyDescent="0.25">
      <c r="A19" s="27">
        <v>41820</v>
      </c>
      <c r="B19" s="28">
        <v>7491414.0999999996</v>
      </c>
      <c r="C19" s="28">
        <v>0</v>
      </c>
      <c r="D19" s="33">
        <v>22.290001</v>
      </c>
      <c r="F19" s="7">
        <v>42971</v>
      </c>
      <c r="G19" s="34">
        <v>0.155</v>
      </c>
    </row>
    <row r="20" spans="1:7" x14ac:dyDescent="0.25">
      <c r="A20" s="27">
        <v>41851</v>
      </c>
      <c r="B20" s="28">
        <v>7498064.5</v>
      </c>
      <c r="C20" s="28">
        <f>-320000+271078.2</f>
        <v>-48921.799999999988</v>
      </c>
      <c r="D20" s="33">
        <v>22.65</v>
      </c>
      <c r="F20" s="7">
        <v>43061</v>
      </c>
      <c r="G20" s="34">
        <v>0.159</v>
      </c>
    </row>
    <row r="21" spans="1:7" x14ac:dyDescent="0.25">
      <c r="A21" s="27">
        <v>41882</v>
      </c>
      <c r="B21" s="28">
        <v>7587106.7000000002</v>
      </c>
      <c r="C21" s="28">
        <v>0</v>
      </c>
      <c r="D21" s="33">
        <v>21.74</v>
      </c>
      <c r="F21" s="7">
        <v>43153</v>
      </c>
      <c r="G21" s="34">
        <v>0.16300000000000001</v>
      </c>
    </row>
    <row r="22" spans="1:7" x14ac:dyDescent="0.25">
      <c r="A22" s="27">
        <v>41912</v>
      </c>
      <c r="B22" s="28">
        <v>7787571</v>
      </c>
      <c r="C22" s="28">
        <v>-60041</v>
      </c>
      <c r="D22" s="33">
        <v>21.459999</v>
      </c>
      <c r="F22" s="7">
        <v>43245</v>
      </c>
      <c r="G22" s="34">
        <v>0.17100000000000001</v>
      </c>
    </row>
    <row r="23" spans="1:7" x14ac:dyDescent="0.25">
      <c r="A23" s="27">
        <v>41943</v>
      </c>
      <c r="B23" s="28">
        <v>8049278</v>
      </c>
      <c r="C23" s="28">
        <v>0</v>
      </c>
      <c r="D23" s="33">
        <v>21.709999</v>
      </c>
      <c r="F23" s="7">
        <v>43339</v>
      </c>
      <c r="G23" s="34">
        <v>0.17599999999999999</v>
      </c>
    </row>
    <row r="24" spans="1:7" x14ac:dyDescent="0.25">
      <c r="A24" s="27">
        <v>41973</v>
      </c>
      <c r="B24" s="28">
        <v>8491293</v>
      </c>
      <c r="C24" s="28">
        <v>0</v>
      </c>
      <c r="D24" s="33">
        <v>21.469999000000001</v>
      </c>
      <c r="F24" s="7">
        <v>43431</v>
      </c>
      <c r="G24" s="34">
        <v>0.17799999999999999</v>
      </c>
    </row>
    <row r="25" spans="1:7" x14ac:dyDescent="0.25">
      <c r="A25" s="27">
        <v>42004</v>
      </c>
      <c r="B25" s="28">
        <v>8740673.0500000007</v>
      </c>
      <c r="C25" s="28">
        <v>0</v>
      </c>
      <c r="D25" s="33">
        <v>21.68</v>
      </c>
      <c r="F25" s="7">
        <v>43518</v>
      </c>
      <c r="G25" s="34">
        <v>0.17899999999999999</v>
      </c>
    </row>
    <row r="26" spans="1:7" x14ac:dyDescent="0.25">
      <c r="A26" s="27">
        <v>42035</v>
      </c>
      <c r="B26" s="28">
        <v>8588868.5500000007</v>
      </c>
      <c r="C26" s="28">
        <v>0</v>
      </c>
      <c r="D26" s="33">
        <v>22.51</v>
      </c>
      <c r="F26" s="7">
        <v>43609</v>
      </c>
      <c r="G26" s="34">
        <v>0.18</v>
      </c>
    </row>
    <row r="27" spans="1:7" x14ac:dyDescent="0.25">
      <c r="A27" s="27">
        <v>42063</v>
      </c>
      <c r="B27" s="28">
        <v>8633220.5500000007</v>
      </c>
      <c r="C27" s="28">
        <v>0</v>
      </c>
      <c r="D27" s="33">
        <v>21.9</v>
      </c>
      <c r="F27" s="7">
        <v>43703</v>
      </c>
      <c r="G27" s="34">
        <v>0.18099999999999999</v>
      </c>
    </row>
    <row r="28" spans="1:7" x14ac:dyDescent="0.25">
      <c r="A28" s="27">
        <v>42094</v>
      </c>
      <c r="B28" s="28">
        <v>9911183</v>
      </c>
      <c r="C28" s="28">
        <v>1370466</v>
      </c>
      <c r="D28" s="33">
        <v>22.35</v>
      </c>
      <c r="F28" s="7">
        <v>43795</v>
      </c>
      <c r="G28" s="34">
        <v>0.193</v>
      </c>
    </row>
    <row r="29" spans="1:7" x14ac:dyDescent="0.25">
      <c r="A29" s="27">
        <v>42124</v>
      </c>
      <c r="B29" s="28">
        <v>10184857.279999999</v>
      </c>
      <c r="C29" s="28">
        <v>0</v>
      </c>
      <c r="D29" s="33">
        <v>22.110001</v>
      </c>
      <c r="F29" s="7">
        <v>43885</v>
      </c>
      <c r="G29" s="34">
        <v>0.19400000000000001</v>
      </c>
    </row>
    <row r="30" spans="1:7" x14ac:dyDescent="0.25">
      <c r="A30" s="27">
        <v>42155</v>
      </c>
      <c r="B30" s="28">
        <v>9989836.2799999993</v>
      </c>
      <c r="C30" s="28">
        <v>0</v>
      </c>
      <c r="D30" s="33">
        <v>21.309999000000001</v>
      </c>
      <c r="F30" s="7">
        <v>43973</v>
      </c>
      <c r="G30" s="34">
        <v>0.20699999999999999</v>
      </c>
    </row>
    <row r="31" spans="1:7" x14ac:dyDescent="0.25">
      <c r="A31" s="27">
        <v>42185</v>
      </c>
      <c r="B31" s="28">
        <v>9838705.2200000007</v>
      </c>
      <c r="C31" s="28">
        <v>-100000</v>
      </c>
      <c r="D31" s="33">
        <v>21.5</v>
      </c>
      <c r="F31" s="7">
        <v>44068</v>
      </c>
      <c r="G31" s="34">
        <v>0.189</v>
      </c>
    </row>
    <row r="32" spans="1:7" x14ac:dyDescent="0.25">
      <c r="A32" s="27">
        <v>42216</v>
      </c>
      <c r="B32" s="28">
        <v>9838705.2200000007</v>
      </c>
      <c r="C32" s="28">
        <v>0</v>
      </c>
      <c r="D32" s="33">
        <v>20.52</v>
      </c>
      <c r="F32" s="7">
        <v>44159</v>
      </c>
      <c r="G32" s="34">
        <v>0.19900000000000001</v>
      </c>
    </row>
    <row r="33" spans="1:7" x14ac:dyDescent="0.25">
      <c r="A33" s="27">
        <v>42247</v>
      </c>
      <c r="B33" s="28">
        <v>9564238</v>
      </c>
      <c r="C33" s="28">
        <v>-174167.22</v>
      </c>
      <c r="D33" s="33">
        <v>19.719999000000001</v>
      </c>
      <c r="F33" s="7">
        <v>44249</v>
      </c>
      <c r="G33" s="34">
        <v>0.19400000000000001</v>
      </c>
    </row>
    <row r="34" spans="1:7" x14ac:dyDescent="0.25">
      <c r="A34" s="27">
        <v>42277</v>
      </c>
      <c r="B34" s="28">
        <v>10159649.390000001</v>
      </c>
      <c r="C34" s="28">
        <v>0</v>
      </c>
      <c r="D34" s="33">
        <v>20.010000000000002</v>
      </c>
      <c r="F34" s="7">
        <v>44337</v>
      </c>
      <c r="G34" s="34">
        <v>0.19700000000000001</v>
      </c>
    </row>
    <row r="35" spans="1:7" x14ac:dyDescent="0.25">
      <c r="A35" s="27">
        <v>42308</v>
      </c>
      <c r="B35" s="28">
        <v>10256511.189999999</v>
      </c>
      <c r="C35" s="28">
        <v>0</v>
      </c>
      <c r="D35" s="33">
        <v>19.98</v>
      </c>
      <c r="F35" s="7">
        <v>44433</v>
      </c>
      <c r="G35" s="34">
        <v>0.20399999999999999</v>
      </c>
    </row>
    <row r="36" spans="1:7" x14ac:dyDescent="0.25">
      <c r="A36" s="27">
        <v>42338</v>
      </c>
      <c r="B36" s="28">
        <v>10233468.550000001</v>
      </c>
      <c r="C36" s="28">
        <v>0</v>
      </c>
      <c r="D36" s="33">
        <v>19.219999000000001</v>
      </c>
      <c r="F36" s="7">
        <v>44523</v>
      </c>
      <c r="G36" s="34">
        <v>0.19600000000000001</v>
      </c>
    </row>
    <row r="37" spans="1:7" x14ac:dyDescent="0.25">
      <c r="A37" s="27">
        <v>42369</v>
      </c>
      <c r="B37" s="28">
        <v>10245107.710000001</v>
      </c>
      <c r="C37" s="28">
        <v>-100000</v>
      </c>
      <c r="D37" s="33">
        <v>18.920000000000002</v>
      </c>
      <c r="F37" s="7">
        <v>44614</v>
      </c>
      <c r="G37" s="34">
        <v>0.20799999999999999</v>
      </c>
    </row>
    <row r="38" spans="1:7" x14ac:dyDescent="0.25">
      <c r="A38" s="27">
        <v>42400</v>
      </c>
      <c r="B38" s="28">
        <v>9954520.3100000005</v>
      </c>
      <c r="C38" s="28">
        <v>0</v>
      </c>
      <c r="D38" s="33">
        <v>19</v>
      </c>
      <c r="F38" s="7">
        <v>44705</v>
      </c>
      <c r="G38" s="34">
        <v>0.221</v>
      </c>
    </row>
    <row r="39" spans="1:7" x14ac:dyDescent="0.25">
      <c r="A39" s="27">
        <v>42429</v>
      </c>
      <c r="B39" s="28">
        <v>9332840.1600000001</v>
      </c>
      <c r="C39" s="28">
        <f>-100000+34008.82-300000+282877.62</f>
        <v>-83113.56</v>
      </c>
      <c r="D39" s="33">
        <v>19.870000999999998</v>
      </c>
      <c r="F39" s="7">
        <v>44798</v>
      </c>
      <c r="G39" s="34">
        <v>0.23</v>
      </c>
    </row>
    <row r="40" spans="1:7" x14ac:dyDescent="0.25">
      <c r="A40" s="27">
        <v>42460</v>
      </c>
      <c r="B40" s="28">
        <v>9365740.4600000009</v>
      </c>
      <c r="C40" s="28">
        <v>0</v>
      </c>
      <c r="D40" s="33">
        <v>20.540001</v>
      </c>
      <c r="F40" s="7">
        <v>44886</v>
      </c>
      <c r="G40" s="34">
        <v>0.23599999999999999</v>
      </c>
    </row>
    <row r="41" spans="1:7" x14ac:dyDescent="0.25">
      <c r="A41" s="27">
        <v>42490</v>
      </c>
      <c r="B41" s="28">
        <v>9652165.1300000008</v>
      </c>
      <c r="C41" s="28">
        <v>0</v>
      </c>
      <c r="D41" s="33">
        <v>20.719999000000001</v>
      </c>
    </row>
    <row r="42" spans="1:7" x14ac:dyDescent="0.25">
      <c r="A42" s="27">
        <v>42521</v>
      </c>
      <c r="B42" s="28">
        <v>9912327.4800000004</v>
      </c>
      <c r="C42" s="28">
        <f>-200000+119823.36</f>
        <v>-80176.639999999999</v>
      </c>
      <c r="D42" s="33">
        <v>20.559999000000001</v>
      </c>
    </row>
    <row r="43" spans="1:7" x14ac:dyDescent="0.25">
      <c r="A43" s="27">
        <v>42551</v>
      </c>
      <c r="B43" s="28">
        <v>10417030.58</v>
      </c>
      <c r="C43" s="28">
        <v>0</v>
      </c>
      <c r="D43" s="33">
        <v>21.35</v>
      </c>
    </row>
    <row r="44" spans="1:7" x14ac:dyDescent="0.25">
      <c r="A44" s="27">
        <v>42582</v>
      </c>
      <c r="B44" s="28">
        <v>10570399.439999999</v>
      </c>
      <c r="C44" s="28">
        <v>0</v>
      </c>
      <c r="D44" s="33">
        <v>21.33</v>
      </c>
    </row>
    <row r="45" spans="1:7" x14ac:dyDescent="0.25">
      <c r="A45" s="27">
        <v>42613</v>
      </c>
      <c r="B45" s="28">
        <v>10433626.34</v>
      </c>
      <c r="C45" s="28">
        <v>0</v>
      </c>
      <c r="D45" s="33">
        <v>21.6</v>
      </c>
    </row>
    <row r="46" spans="1:7" x14ac:dyDescent="0.25">
      <c r="A46" s="27">
        <v>42643</v>
      </c>
      <c r="B46" s="28">
        <v>10223688.01</v>
      </c>
      <c r="C46" s="28">
        <v>0</v>
      </c>
      <c r="D46" s="33">
        <v>21.879999000000002</v>
      </c>
    </row>
    <row r="47" spans="1:7" x14ac:dyDescent="0.25">
      <c r="A47" s="27">
        <v>42674</v>
      </c>
      <c r="B47" s="28">
        <v>9618695.0899999999</v>
      </c>
      <c r="C47" s="28">
        <v>-100000</v>
      </c>
      <c r="D47" s="33">
        <v>22.25</v>
      </c>
    </row>
    <row r="48" spans="1:7" x14ac:dyDescent="0.25">
      <c r="A48" s="27">
        <v>42704</v>
      </c>
      <c r="B48" s="28">
        <v>9858853.0199999996</v>
      </c>
      <c r="C48" s="28">
        <v>0</v>
      </c>
      <c r="D48" s="33">
        <v>22.639999</v>
      </c>
    </row>
    <row r="49" spans="1:4" x14ac:dyDescent="0.25">
      <c r="A49" s="27">
        <v>42735</v>
      </c>
      <c r="B49" s="28">
        <v>9005871.7699999996</v>
      </c>
      <c r="C49" s="28">
        <v>-234790.98</v>
      </c>
      <c r="D49" s="33">
        <v>22.9</v>
      </c>
    </row>
    <row r="50" spans="1:4" x14ac:dyDescent="0.25">
      <c r="A50" s="27">
        <v>42766</v>
      </c>
      <c r="B50" s="28">
        <v>9881861.6400000006</v>
      </c>
      <c r="C50" s="28">
        <v>0</v>
      </c>
      <c r="D50" s="33">
        <v>22.77</v>
      </c>
    </row>
    <row r="51" spans="1:4" x14ac:dyDescent="0.25">
      <c r="A51" s="27">
        <v>42794</v>
      </c>
      <c r="B51" s="28">
        <v>10116492.140000001</v>
      </c>
      <c r="C51" s="28">
        <v>-70910.53</v>
      </c>
      <c r="D51" s="33">
        <v>23.02</v>
      </c>
    </row>
    <row r="52" spans="1:4" x14ac:dyDescent="0.25">
      <c r="A52" s="27">
        <v>42825</v>
      </c>
      <c r="B52" s="28">
        <v>10155244.449999999</v>
      </c>
      <c r="C52" s="28">
        <v>-49977.84</v>
      </c>
      <c r="D52" s="33">
        <v>23.16</v>
      </c>
    </row>
    <row r="53" spans="1:4" x14ac:dyDescent="0.25">
      <c r="A53" s="27">
        <v>42855</v>
      </c>
      <c r="B53" s="3">
        <v>10523589.41</v>
      </c>
      <c r="C53" s="28">
        <v>-25867.5</v>
      </c>
      <c r="D53" s="33">
        <v>22.709999</v>
      </c>
    </row>
    <row r="54" spans="1:4" x14ac:dyDescent="0.25">
      <c r="A54" s="27">
        <v>42886</v>
      </c>
      <c r="B54" s="3">
        <v>10206744.720000001</v>
      </c>
      <c r="C54" s="28">
        <v>-31510.58</v>
      </c>
      <c r="D54" s="33">
        <v>22.43</v>
      </c>
    </row>
    <row r="55" spans="1:4" x14ac:dyDescent="0.25">
      <c r="A55" s="27">
        <v>42916</v>
      </c>
      <c r="B55" s="3">
        <v>10175341.890000001</v>
      </c>
      <c r="C55" s="28">
        <v>-50222.23</v>
      </c>
      <c r="D55" s="33">
        <v>22.450001</v>
      </c>
    </row>
    <row r="56" spans="1:4" x14ac:dyDescent="0.25">
      <c r="A56" s="27">
        <v>42947</v>
      </c>
      <c r="B56" s="28">
        <v>9969213.7100000009</v>
      </c>
      <c r="C56" s="28">
        <v>0</v>
      </c>
      <c r="D56" s="33">
        <v>22.35</v>
      </c>
    </row>
    <row r="57" spans="1:4" x14ac:dyDescent="0.25">
      <c r="A57" s="27">
        <v>42978</v>
      </c>
      <c r="B57" s="28">
        <v>9798324.8599999994</v>
      </c>
      <c r="C57" s="28">
        <v>-38321.199999999997</v>
      </c>
      <c r="D57" s="33">
        <v>23.15</v>
      </c>
    </row>
    <row r="58" spans="1:4" x14ac:dyDescent="0.25">
      <c r="A58" s="27">
        <v>43008</v>
      </c>
      <c r="B58" s="28">
        <v>10360457.699999999</v>
      </c>
      <c r="C58" s="28">
        <v>0</v>
      </c>
      <c r="D58" s="33">
        <v>23.870000999999998</v>
      </c>
    </row>
    <row r="59" spans="1:4" x14ac:dyDescent="0.25">
      <c r="A59" s="27">
        <v>43039</v>
      </c>
      <c r="B59" s="28">
        <v>10112769.85</v>
      </c>
      <c r="C59" s="28">
        <f>-200000+99247.01</f>
        <v>-100752.99</v>
      </c>
      <c r="D59" s="33">
        <v>23.870000999999998</v>
      </c>
    </row>
    <row r="60" spans="1:4" x14ac:dyDescent="0.25">
      <c r="A60" s="27">
        <v>43069</v>
      </c>
      <c r="B60" s="28">
        <v>10510450.619999999</v>
      </c>
      <c r="C60" s="28">
        <v>0</v>
      </c>
      <c r="D60" s="33">
        <v>24.15</v>
      </c>
    </row>
    <row r="61" spans="1:4" x14ac:dyDescent="0.25">
      <c r="A61" s="27">
        <v>43100</v>
      </c>
      <c r="B61" s="28">
        <v>10614401.02</v>
      </c>
      <c r="C61" s="28">
        <v>0</v>
      </c>
      <c r="D61" s="33">
        <v>23.790001</v>
      </c>
    </row>
    <row r="62" spans="1:4" x14ac:dyDescent="0.25">
      <c r="A62" s="27">
        <v>43131</v>
      </c>
      <c r="B62" s="28">
        <v>10837104.77</v>
      </c>
      <c r="C62" s="28">
        <v>0</v>
      </c>
      <c r="D62" s="33">
        <v>22.92</v>
      </c>
    </row>
    <row r="63" spans="1:4" x14ac:dyDescent="0.25">
      <c r="A63" s="27">
        <v>43159</v>
      </c>
      <c r="B63" s="28">
        <v>9987368.1300000008</v>
      </c>
      <c r="C63" s="28">
        <f>462280.02-600000</f>
        <v>-137719.97999999998</v>
      </c>
      <c r="D63" s="33">
        <v>22.870000999999998</v>
      </c>
    </row>
    <row r="64" spans="1:4" x14ac:dyDescent="0.25">
      <c r="A64" s="27">
        <v>43190</v>
      </c>
      <c r="B64" s="28">
        <v>8306480.4900000002</v>
      </c>
      <c r="C64" s="28">
        <f>-718600.5</f>
        <v>-718600.5</v>
      </c>
      <c r="D64" s="33">
        <v>23.23</v>
      </c>
    </row>
    <row r="65" spans="1:4" x14ac:dyDescent="0.25">
      <c r="A65" s="27">
        <v>43220</v>
      </c>
      <c r="B65" s="28">
        <v>8501158.1300000008</v>
      </c>
      <c r="C65" s="28">
        <v>-100000</v>
      </c>
      <c r="D65" s="33">
        <v>23.83</v>
      </c>
    </row>
    <row r="66" spans="1:4" x14ac:dyDescent="0.25">
      <c r="A66" s="27">
        <v>43251</v>
      </c>
      <c r="B66" s="28">
        <v>8493931.6099999994</v>
      </c>
      <c r="C66" s="28">
        <v>0</v>
      </c>
      <c r="D66" s="33">
        <v>24.280000999999999</v>
      </c>
    </row>
    <row r="67" spans="1:4" x14ac:dyDescent="0.25">
      <c r="A67" s="27">
        <v>43281</v>
      </c>
      <c r="B67" s="28">
        <v>8570357.2100000009</v>
      </c>
      <c r="C67" s="28">
        <v>0</v>
      </c>
      <c r="D67" s="33">
        <v>24.629999000000002</v>
      </c>
    </row>
    <row r="68" spans="1:4" x14ac:dyDescent="0.25">
      <c r="A68" s="27">
        <v>43312</v>
      </c>
      <c r="B68" s="28">
        <v>8783401.5500000007</v>
      </c>
      <c r="C68" s="28">
        <v>0</v>
      </c>
      <c r="D68" s="33">
        <v>24.25</v>
      </c>
    </row>
    <row r="69" spans="1:4" x14ac:dyDescent="0.25">
      <c r="A69" s="27">
        <v>43343</v>
      </c>
      <c r="B69" s="28">
        <v>8557837.7799999993</v>
      </c>
      <c r="C69" s="28">
        <v>-400000</v>
      </c>
      <c r="D69" s="33">
        <v>23.940000999999999</v>
      </c>
    </row>
    <row r="70" spans="1:4" x14ac:dyDescent="0.25">
      <c r="A70" s="27">
        <v>43373</v>
      </c>
      <c r="B70" s="28">
        <v>8626021.4800000004</v>
      </c>
      <c r="C70" s="28">
        <f>-23086.68-109959.08</f>
        <v>-133045.76000000001</v>
      </c>
      <c r="D70" s="33">
        <v>22.540001</v>
      </c>
    </row>
    <row r="71" spans="1:4" x14ac:dyDescent="0.25">
      <c r="A71" s="27">
        <v>43404</v>
      </c>
      <c r="B71" s="28">
        <v>8285718.2400000002</v>
      </c>
      <c r="C71" s="28">
        <v>0</v>
      </c>
      <c r="D71" s="33">
        <v>22.889999</v>
      </c>
    </row>
    <row r="72" spans="1:4" x14ac:dyDescent="0.25">
      <c r="A72" s="27">
        <v>43434</v>
      </c>
      <c r="B72" s="28">
        <v>9136320.4199999999</v>
      </c>
      <c r="C72" s="28">
        <v>0</v>
      </c>
      <c r="D72" s="33">
        <v>21.620000999999998</v>
      </c>
    </row>
    <row r="73" spans="1:4" x14ac:dyDescent="0.25">
      <c r="A73" s="27">
        <v>43465</v>
      </c>
      <c r="B73" s="28">
        <v>9379169.3399999999</v>
      </c>
      <c r="C73" s="28">
        <v>-57359.54</v>
      </c>
      <c r="D73" s="33">
        <v>23.450001</v>
      </c>
    </row>
    <row r="74" spans="1:4" x14ac:dyDescent="0.25">
      <c r="A74" s="27">
        <v>43496</v>
      </c>
      <c r="B74" s="28">
        <v>9231798.9600000009</v>
      </c>
      <c r="C74" s="28">
        <v>0</v>
      </c>
      <c r="D74" s="33">
        <v>23.9</v>
      </c>
    </row>
    <row r="75" spans="1:4" x14ac:dyDescent="0.25">
      <c r="A75" s="27">
        <v>43524</v>
      </c>
      <c r="B75" s="28">
        <v>9584673.5999999996</v>
      </c>
      <c r="C75" s="28">
        <v>0</v>
      </c>
      <c r="D75" s="33">
        <v>24.16</v>
      </c>
    </row>
    <row r="76" spans="1:4" x14ac:dyDescent="0.25">
      <c r="A76" s="27">
        <v>43555</v>
      </c>
      <c r="B76" s="28">
        <v>10128871.619999999</v>
      </c>
      <c r="C76" s="28">
        <v>0</v>
      </c>
      <c r="D76" s="33">
        <v>25.08</v>
      </c>
    </row>
    <row r="77" spans="1:4" x14ac:dyDescent="0.25">
      <c r="A77" s="27">
        <v>43585</v>
      </c>
      <c r="B77" s="28">
        <v>10311439.32</v>
      </c>
      <c r="C77" s="28">
        <v>-65015.97</v>
      </c>
      <c r="D77" s="33">
        <v>24.129999000000002</v>
      </c>
    </row>
    <row r="78" spans="1:4" x14ac:dyDescent="0.25">
      <c r="A78" s="27">
        <v>43616</v>
      </c>
      <c r="B78" s="28">
        <v>10522573.039999999</v>
      </c>
      <c r="C78" s="28">
        <v>0</v>
      </c>
      <c r="D78" s="33">
        <v>24.65</v>
      </c>
    </row>
    <row r="79" spans="1:4" x14ac:dyDescent="0.25">
      <c r="A79" s="27">
        <v>43646</v>
      </c>
      <c r="B79" s="28">
        <v>10769180.220000001</v>
      </c>
      <c r="C79" s="28">
        <v>-56275.27</v>
      </c>
      <c r="D79" s="33">
        <v>24.719999000000001</v>
      </c>
    </row>
    <row r="80" spans="1:4" x14ac:dyDescent="0.25">
      <c r="A80" s="27">
        <v>43677</v>
      </c>
      <c r="B80" s="28">
        <v>11027801.23</v>
      </c>
      <c r="C80" s="28">
        <v>0</v>
      </c>
      <c r="D80" s="33">
        <v>24.65</v>
      </c>
    </row>
    <row r="81" spans="1:4" x14ac:dyDescent="0.25">
      <c r="A81" s="27">
        <v>43708</v>
      </c>
      <c r="B81" s="28">
        <v>11543028.310000001</v>
      </c>
      <c r="C81" s="28">
        <v>0</v>
      </c>
      <c r="D81" s="33">
        <v>25.15</v>
      </c>
    </row>
    <row r="82" spans="1:4" x14ac:dyDescent="0.25">
      <c r="A82" s="27">
        <v>43738</v>
      </c>
      <c r="B82" s="28">
        <v>11051669.800000001</v>
      </c>
      <c r="C82" s="28">
        <v>0</v>
      </c>
      <c r="D82" s="33">
        <v>24.889999</v>
      </c>
    </row>
    <row r="83" spans="1:4" x14ac:dyDescent="0.25">
      <c r="A83" s="27">
        <v>43769</v>
      </c>
      <c r="B83" s="28">
        <v>11522701.640000001</v>
      </c>
      <c r="C83" s="28">
        <v>0</v>
      </c>
      <c r="D83" s="33">
        <v>25.6</v>
      </c>
    </row>
    <row r="84" spans="1:4" x14ac:dyDescent="0.25">
      <c r="A84" s="27">
        <v>43799</v>
      </c>
      <c r="B84" s="28">
        <v>11426292.67</v>
      </c>
      <c r="C84" s="28">
        <v>0</v>
      </c>
      <c r="D84" s="33">
        <v>25.559999000000001</v>
      </c>
    </row>
    <row r="85" spans="1:4" x14ac:dyDescent="0.25">
      <c r="A85" s="27">
        <v>43830</v>
      </c>
      <c r="B85" s="28">
        <v>11909147.529999999</v>
      </c>
      <c r="C85" s="28">
        <v>0</v>
      </c>
      <c r="D85" s="33">
        <v>26.08</v>
      </c>
    </row>
    <row r="86" spans="1:4" x14ac:dyDescent="0.25">
      <c r="A86" s="27">
        <v>43861</v>
      </c>
      <c r="B86" s="28">
        <v>11827737.68</v>
      </c>
      <c r="C86" s="28">
        <v>0</v>
      </c>
      <c r="D86" s="33">
        <v>24.48</v>
      </c>
    </row>
    <row r="87" spans="1:4" x14ac:dyDescent="0.25">
      <c r="A87" s="27">
        <v>43890</v>
      </c>
      <c r="B87" s="28">
        <v>11412138.189999999</v>
      </c>
      <c r="C87" s="28">
        <v>0</v>
      </c>
      <c r="D87" s="33">
        <v>20.65</v>
      </c>
    </row>
    <row r="88" spans="1:4" x14ac:dyDescent="0.25">
      <c r="A88" s="27">
        <v>43921</v>
      </c>
      <c r="B88" s="28">
        <v>11697316.24</v>
      </c>
      <c r="C88" s="28">
        <v>0</v>
      </c>
      <c r="D88" s="33">
        <v>22.57</v>
      </c>
    </row>
    <row r="89" spans="1:4" x14ac:dyDescent="0.25">
      <c r="A89" s="27">
        <v>43951</v>
      </c>
      <c r="B89" s="28">
        <f>1687.5+10960581+126842.86</f>
        <v>11089111.359999999</v>
      </c>
      <c r="C89" s="28">
        <v>0</v>
      </c>
      <c r="D89" s="33">
        <v>23</v>
      </c>
    </row>
    <row r="90" spans="1:4" x14ac:dyDescent="0.25">
      <c r="A90" s="27">
        <v>43982</v>
      </c>
      <c r="B90" s="28">
        <f>10945222+130000+27271.02</f>
        <v>11102493.02</v>
      </c>
      <c r="C90" s="14">
        <v>0</v>
      </c>
      <c r="D90" s="33">
        <v>23.549999</v>
      </c>
    </row>
    <row r="91" spans="1:4" x14ac:dyDescent="0.25">
      <c r="A91" s="27">
        <v>44012</v>
      </c>
      <c r="B91" s="28">
        <f>10549877+125090+13975.53</f>
        <v>10688942.529999999</v>
      </c>
      <c r="C91" s="28">
        <v>0</v>
      </c>
      <c r="D91" s="33">
        <v>24.52</v>
      </c>
    </row>
    <row r="92" spans="1:4" x14ac:dyDescent="0.25">
      <c r="A92" s="27">
        <v>44043</v>
      </c>
      <c r="B92" s="28">
        <f>11130932+125220</f>
        <v>11256152</v>
      </c>
      <c r="C92" s="28">
        <v>0</v>
      </c>
      <c r="D92" s="33">
        <v>24.879999000000002</v>
      </c>
    </row>
    <row r="93" spans="1:4" x14ac:dyDescent="0.25">
      <c r="A93" s="27">
        <v>44074</v>
      </c>
      <c r="B93" s="28">
        <v>12948837</v>
      </c>
      <c r="C93" s="28">
        <f>200000+1815000</f>
        <v>2015000</v>
      </c>
      <c r="D93" s="33">
        <v>24.379999000000002</v>
      </c>
    </row>
    <row r="94" spans="1:4" x14ac:dyDescent="0.25">
      <c r="A94" s="27">
        <v>44104</v>
      </c>
      <c r="B94" s="28">
        <v>12679049</v>
      </c>
      <c r="C94" s="28">
        <f>85000</f>
        <v>85000</v>
      </c>
      <c r="D94" s="33">
        <v>23.530000999999999</v>
      </c>
    </row>
    <row r="95" spans="1:4" x14ac:dyDescent="0.25">
      <c r="A95" s="27">
        <v>44135</v>
      </c>
      <c r="B95" s="28">
        <v>13556691</v>
      </c>
      <c r="C95" s="28">
        <v>441415</v>
      </c>
      <c r="D95" s="33">
        <v>25.83</v>
      </c>
    </row>
    <row r="96" spans="1:4" x14ac:dyDescent="0.25">
      <c r="A96" s="27">
        <v>44165</v>
      </c>
      <c r="B96" s="28">
        <v>14298536</v>
      </c>
      <c r="C96" s="28">
        <v>0</v>
      </c>
      <c r="D96" s="33">
        <v>26.07</v>
      </c>
    </row>
    <row r="97" spans="1:4" x14ac:dyDescent="0.25">
      <c r="A97" s="27">
        <v>44196</v>
      </c>
      <c r="B97" s="28">
        <v>13676407</v>
      </c>
      <c r="C97" s="28">
        <v>0</v>
      </c>
      <c r="D97" s="33">
        <v>26.02</v>
      </c>
    </row>
    <row r="98" spans="1:4" x14ac:dyDescent="0.25">
      <c r="A98" s="27">
        <v>44227</v>
      </c>
      <c r="B98" s="28">
        <v>14530693</v>
      </c>
      <c r="C98" s="28">
        <v>0</v>
      </c>
      <c r="D98" s="33">
        <v>26.969999000000001</v>
      </c>
    </row>
    <row r="99" spans="1:4" x14ac:dyDescent="0.25">
      <c r="A99" s="27">
        <v>44255</v>
      </c>
      <c r="B99" s="28">
        <v>14696180</v>
      </c>
      <c r="C99" s="28">
        <v>0</v>
      </c>
      <c r="D99" s="33">
        <v>28.200001</v>
      </c>
    </row>
    <row r="100" spans="1:4" x14ac:dyDescent="0.25">
      <c r="A100" s="27">
        <v>44286</v>
      </c>
      <c r="B100" s="28">
        <v>14880533</v>
      </c>
      <c r="C100" s="28">
        <v>0</v>
      </c>
      <c r="D100" s="33">
        <v>28.85</v>
      </c>
    </row>
    <row r="101" spans="1:4" x14ac:dyDescent="0.25">
      <c r="A101" s="27">
        <v>44316</v>
      </c>
      <c r="B101" s="28">
        <v>15141855</v>
      </c>
      <c r="C101" s="28">
        <v>0</v>
      </c>
      <c r="D101" s="33">
        <v>29.74</v>
      </c>
    </row>
    <row r="102" spans="1:4" x14ac:dyDescent="0.25">
      <c r="A102" s="27">
        <v>44347</v>
      </c>
      <c r="B102" s="28">
        <v>14613213</v>
      </c>
      <c r="C102" s="28">
        <v>0</v>
      </c>
      <c r="D102" s="33">
        <v>30.530000999999999</v>
      </c>
    </row>
    <row r="103" spans="1:4" x14ac:dyDescent="0.25">
      <c r="A103" s="27">
        <v>44377</v>
      </c>
      <c r="B103" s="28">
        <v>15113483</v>
      </c>
      <c r="C103" s="28">
        <v>-110000</v>
      </c>
      <c r="D103" s="33">
        <v>30.790001</v>
      </c>
    </row>
    <row r="104" spans="1:4" x14ac:dyDescent="0.25">
      <c r="A104" s="7">
        <v>44408</v>
      </c>
      <c r="B104" s="3">
        <v>15206745.311245687</v>
      </c>
      <c r="C104" s="3">
        <v>0</v>
      </c>
      <c r="D104" s="33">
        <v>30.98</v>
      </c>
    </row>
    <row r="105" spans="1:4" x14ac:dyDescent="0.25">
      <c r="A105" s="7">
        <v>44439</v>
      </c>
      <c r="B105" s="3">
        <v>14912230.708486076</v>
      </c>
      <c r="C105" s="3">
        <v>0</v>
      </c>
      <c r="D105" s="33">
        <v>30.379999000000002</v>
      </c>
    </row>
    <row r="106" spans="1:4" x14ac:dyDescent="0.25">
      <c r="A106" s="7">
        <v>44469</v>
      </c>
      <c r="B106" s="3">
        <v>15727054.066464076</v>
      </c>
      <c r="C106" s="3">
        <v>0</v>
      </c>
      <c r="D106" s="33">
        <v>32.040000999999997</v>
      </c>
    </row>
    <row r="107" spans="1:4" x14ac:dyDescent="0.25">
      <c r="A107" s="7">
        <v>44500</v>
      </c>
      <c r="B107" s="3">
        <v>15476717.071346734</v>
      </c>
      <c r="C107" s="3">
        <v>0</v>
      </c>
      <c r="D107" s="33">
        <v>31.530000999999999</v>
      </c>
    </row>
    <row r="108" spans="1:4" x14ac:dyDescent="0.25">
      <c r="A108" s="7">
        <v>44530</v>
      </c>
      <c r="B108" s="3">
        <v>15962664.865129432</v>
      </c>
      <c r="C108" s="3">
        <v>0</v>
      </c>
      <c r="D108" s="33">
        <v>32.520000000000003</v>
      </c>
    </row>
    <row r="109" spans="1:4" x14ac:dyDescent="0.25">
      <c r="A109" s="7">
        <v>44561</v>
      </c>
      <c r="B109" s="3">
        <v>15923395.826018875</v>
      </c>
      <c r="C109" s="3">
        <v>0</v>
      </c>
      <c r="D109" s="33">
        <v>32.439999</v>
      </c>
    </row>
    <row r="110" spans="1:4" x14ac:dyDescent="0.25">
      <c r="A110" s="7">
        <v>44592</v>
      </c>
      <c r="B110" s="3">
        <v>15810498.749789486</v>
      </c>
      <c r="C110" s="3">
        <v>0</v>
      </c>
      <c r="D110" s="33">
        <v>32.209999000000003</v>
      </c>
    </row>
    <row r="111" spans="1:4" x14ac:dyDescent="0.25">
      <c r="A111" s="7">
        <v>44620</v>
      </c>
      <c r="B111" s="3">
        <v>16433887.444173839</v>
      </c>
      <c r="C111" s="3">
        <v>0</v>
      </c>
      <c r="D111" s="33">
        <v>33.479999999999997</v>
      </c>
    </row>
    <row r="112" spans="1:4" x14ac:dyDescent="0.25">
      <c r="A112" s="7">
        <v>44651</v>
      </c>
      <c r="B112" s="3">
        <v>15609247.439989267</v>
      </c>
      <c r="C112" s="3">
        <v>0</v>
      </c>
      <c r="D112" s="33">
        <v>31.799999</v>
      </c>
    </row>
    <row r="113" spans="1:4" x14ac:dyDescent="0.25">
      <c r="A113" s="7">
        <v>44681</v>
      </c>
      <c r="B113" s="3">
        <v>15515985.619600434</v>
      </c>
      <c r="C113" s="3">
        <v>-150000</v>
      </c>
      <c r="D113" s="33">
        <v>31.610001</v>
      </c>
    </row>
    <row r="114" spans="1:4" x14ac:dyDescent="0.25">
      <c r="A114" s="7">
        <v>44712</v>
      </c>
      <c r="B114" s="3">
        <v>14239757.310498301</v>
      </c>
      <c r="C114" s="3">
        <v>0</v>
      </c>
      <c r="D114" s="33">
        <v>29.01</v>
      </c>
    </row>
    <row r="115" spans="1:4" x14ac:dyDescent="0.25">
      <c r="A115" s="7">
        <v>44742</v>
      </c>
      <c r="B115" s="3">
        <v>14789516.49519326</v>
      </c>
      <c r="C115" s="3">
        <v>0</v>
      </c>
      <c r="D115" s="33">
        <v>30.129999000000002</v>
      </c>
    </row>
    <row r="116" spans="1:4" x14ac:dyDescent="0.25">
      <c r="A116" s="7">
        <v>44773</v>
      </c>
      <c r="B116" s="3">
        <v>14436100.051766803</v>
      </c>
      <c r="C116" s="3">
        <v>0</v>
      </c>
      <c r="D116" s="33">
        <v>29.41</v>
      </c>
    </row>
    <row r="117" spans="1:4" x14ac:dyDescent="0.25">
      <c r="A117" s="7">
        <v>44804</v>
      </c>
      <c r="B117" s="3">
        <v>13881432.29854013</v>
      </c>
      <c r="C117" s="3">
        <v>0</v>
      </c>
      <c r="D117" s="33">
        <v>28.280000999999999</v>
      </c>
    </row>
    <row r="118" spans="1:4" x14ac:dyDescent="0.25">
      <c r="A118" s="7">
        <v>44834</v>
      </c>
      <c r="B118" s="3">
        <v>14656986.126550723</v>
      </c>
      <c r="C118" s="3">
        <v>0</v>
      </c>
      <c r="D118" s="33">
        <v>29.860001</v>
      </c>
    </row>
    <row r="119" spans="1:4" x14ac:dyDescent="0.25">
      <c r="A119" s="7">
        <v>44865</v>
      </c>
      <c r="B119" s="3">
        <v>15344185.230133636</v>
      </c>
      <c r="C119" s="3">
        <v>0</v>
      </c>
      <c r="D119" s="33">
        <v>31.26</v>
      </c>
    </row>
    <row r="120" spans="1:4" x14ac:dyDescent="0.25">
      <c r="A120" s="7">
        <v>44895</v>
      </c>
      <c r="B120" s="3">
        <v>14524454.285337629</v>
      </c>
      <c r="C120" s="3">
        <v>0</v>
      </c>
      <c r="D120" s="33">
        <v>29.59</v>
      </c>
    </row>
    <row r="121" spans="1:4" x14ac:dyDescent="0.25">
      <c r="A121" s="7">
        <v>44926</v>
      </c>
      <c r="B121" s="3">
        <v>14635003.390000001</v>
      </c>
      <c r="C121" s="3">
        <v>0</v>
      </c>
      <c r="D121" s="33">
        <v>29.63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pane xSplit="1" ySplit="1" topLeftCell="B110" activePane="bottomRight" state="frozen"/>
      <selection pane="topRight" activeCell="B1" sqref="B1"/>
      <selection pane="bottomLeft" activeCell="A5" sqref="A5"/>
      <selection pane="bottomRight" activeCell="F12" sqref="F12"/>
    </sheetView>
  </sheetViews>
  <sheetFormatPr defaultColWidth="9.140625" defaultRowHeight="15" x14ac:dyDescent="0.25"/>
  <cols>
    <col min="1" max="1" width="18" style="30" customWidth="1"/>
    <col min="2" max="2" width="18.42578125" style="14" customWidth="1"/>
    <col min="3" max="3" width="18.28515625" style="14" customWidth="1"/>
    <col min="4" max="4" width="18.42578125" style="23" customWidth="1"/>
    <col min="5" max="5" width="9.140625" style="15" customWidth="1"/>
    <col min="6" max="16384" width="9.140625" style="15"/>
  </cols>
  <sheetData>
    <row r="1" spans="1:4" x14ac:dyDescent="0.25">
      <c r="A1" s="29" t="s">
        <v>0</v>
      </c>
      <c r="B1" s="4" t="s">
        <v>8</v>
      </c>
      <c r="C1" s="16" t="s">
        <v>2</v>
      </c>
      <c r="D1" s="19" t="s">
        <v>10</v>
      </c>
    </row>
    <row r="2" spans="1:4" x14ac:dyDescent="0.25">
      <c r="A2" s="30">
        <v>41305</v>
      </c>
      <c r="B2" s="3"/>
      <c r="C2" s="3"/>
      <c r="D2" s="31"/>
    </row>
    <row r="3" spans="1:4" x14ac:dyDescent="0.25">
      <c r="A3" s="30">
        <f>EOMONTH(A2,1)</f>
        <v>41333</v>
      </c>
      <c r="B3" s="3"/>
      <c r="C3" s="3"/>
      <c r="D3" s="31"/>
    </row>
    <row r="4" spans="1:4" x14ac:dyDescent="0.25">
      <c r="A4" s="30">
        <f t="shared" ref="A4:A67" si="0">EOMONTH(A3,1)</f>
        <v>41364</v>
      </c>
      <c r="B4" s="3"/>
      <c r="C4" s="3"/>
      <c r="D4" s="31"/>
    </row>
    <row r="5" spans="1:4" x14ac:dyDescent="0.25">
      <c r="A5" s="30">
        <f t="shared" si="0"/>
        <v>41394</v>
      </c>
      <c r="B5" s="3"/>
      <c r="C5" s="3"/>
      <c r="D5" s="31"/>
    </row>
    <row r="6" spans="1:4" x14ac:dyDescent="0.25">
      <c r="A6" s="30">
        <f t="shared" si="0"/>
        <v>41425</v>
      </c>
      <c r="B6" s="3"/>
      <c r="C6" s="3"/>
      <c r="D6" s="31"/>
    </row>
    <row r="7" spans="1:4" x14ac:dyDescent="0.25">
      <c r="A7" s="30">
        <f t="shared" si="0"/>
        <v>41455</v>
      </c>
      <c r="B7" s="3"/>
      <c r="C7" s="3"/>
      <c r="D7" s="31"/>
    </row>
    <row r="8" spans="1:4" x14ac:dyDescent="0.25">
      <c r="A8" s="30">
        <f t="shared" si="0"/>
        <v>41486</v>
      </c>
      <c r="B8" s="3"/>
      <c r="C8" s="3"/>
      <c r="D8" s="31"/>
    </row>
    <row r="9" spans="1:4" x14ac:dyDescent="0.25">
      <c r="A9" s="30">
        <f t="shared" si="0"/>
        <v>41517</v>
      </c>
      <c r="B9" s="3"/>
      <c r="C9" s="3"/>
      <c r="D9" s="31"/>
    </row>
    <row r="10" spans="1:4" x14ac:dyDescent="0.25">
      <c r="A10" s="30">
        <f t="shared" si="0"/>
        <v>41547</v>
      </c>
      <c r="B10" s="3"/>
      <c r="C10" s="3"/>
      <c r="D10" s="31"/>
    </row>
    <row r="11" spans="1:4" x14ac:dyDescent="0.25">
      <c r="A11" s="30">
        <f t="shared" si="0"/>
        <v>41578</v>
      </c>
      <c r="B11" s="3"/>
      <c r="C11" s="3"/>
      <c r="D11" s="31"/>
    </row>
    <row r="12" spans="1:4" x14ac:dyDescent="0.25">
      <c r="A12" s="30">
        <f t="shared" si="0"/>
        <v>41608</v>
      </c>
      <c r="B12" s="3"/>
      <c r="C12" s="3"/>
      <c r="D12" s="31"/>
    </row>
    <row r="13" spans="1:4" x14ac:dyDescent="0.25">
      <c r="A13" s="30">
        <f t="shared" si="0"/>
        <v>41639</v>
      </c>
      <c r="B13" s="3"/>
      <c r="C13" s="3"/>
      <c r="D13" s="31"/>
    </row>
    <row r="14" spans="1:4" x14ac:dyDescent="0.25">
      <c r="A14" s="30">
        <f t="shared" si="0"/>
        <v>41670</v>
      </c>
      <c r="B14" s="3"/>
      <c r="C14" s="3"/>
      <c r="D14" s="31"/>
    </row>
    <row r="15" spans="1:4" x14ac:dyDescent="0.25">
      <c r="A15" s="30">
        <f t="shared" si="0"/>
        <v>41698</v>
      </c>
      <c r="B15" s="3"/>
      <c r="C15" s="3"/>
      <c r="D15" s="31"/>
    </row>
    <row r="16" spans="1:4" x14ac:dyDescent="0.25">
      <c r="A16" s="30">
        <f t="shared" si="0"/>
        <v>41729</v>
      </c>
      <c r="B16" s="3"/>
      <c r="C16" s="3"/>
      <c r="D16" s="31"/>
    </row>
    <row r="17" spans="1:4" x14ac:dyDescent="0.25">
      <c r="A17" s="30">
        <f t="shared" si="0"/>
        <v>41759</v>
      </c>
      <c r="B17" s="3"/>
      <c r="C17" s="3"/>
      <c r="D17" s="31"/>
    </row>
    <row r="18" spans="1:4" x14ac:dyDescent="0.25">
      <c r="A18" s="30">
        <f t="shared" si="0"/>
        <v>41790</v>
      </c>
      <c r="B18" s="3"/>
      <c r="C18" s="3"/>
      <c r="D18" s="31"/>
    </row>
    <row r="19" spans="1:4" x14ac:dyDescent="0.25">
      <c r="A19" s="30">
        <f t="shared" si="0"/>
        <v>41820</v>
      </c>
      <c r="B19" s="3"/>
      <c r="C19" s="3"/>
      <c r="D19" s="31"/>
    </row>
    <row r="20" spans="1:4" x14ac:dyDescent="0.25">
      <c r="A20" s="30">
        <f t="shared" si="0"/>
        <v>41851</v>
      </c>
      <c r="B20" s="3"/>
      <c r="C20" s="3">
        <v>0</v>
      </c>
      <c r="D20" s="31">
        <v>1.2729999999999999</v>
      </c>
    </row>
    <row r="21" spans="1:4" x14ac:dyDescent="0.25">
      <c r="A21" s="30">
        <f t="shared" si="0"/>
        <v>41882</v>
      </c>
      <c r="B21" s="3"/>
      <c r="C21" s="3">
        <v>-558209.91</v>
      </c>
      <c r="D21" s="31">
        <v>1.2517</v>
      </c>
    </row>
    <row r="22" spans="1:4" x14ac:dyDescent="0.25">
      <c r="A22" s="30">
        <f t="shared" si="0"/>
        <v>41912</v>
      </c>
      <c r="B22" s="3"/>
      <c r="C22" s="3">
        <v>0</v>
      </c>
      <c r="D22" s="31">
        <v>1.2677</v>
      </c>
    </row>
    <row r="23" spans="1:4" x14ac:dyDescent="0.25">
      <c r="A23" s="30">
        <f t="shared" si="0"/>
        <v>41943</v>
      </c>
      <c r="B23" s="3"/>
      <c r="C23" s="3">
        <f>-366059.87</f>
        <v>-366059.87</v>
      </c>
      <c r="D23" s="31">
        <v>1.2070000000000001</v>
      </c>
    </row>
    <row r="24" spans="1:4" x14ac:dyDescent="0.25">
      <c r="A24" s="30">
        <f t="shared" si="0"/>
        <v>41973</v>
      </c>
      <c r="B24" s="3"/>
      <c r="C24" s="3">
        <f>-140477.36</f>
        <v>-140477.35999999999</v>
      </c>
      <c r="D24" s="31">
        <v>1.2445999999999999</v>
      </c>
    </row>
    <row r="25" spans="1:4" x14ac:dyDescent="0.25">
      <c r="A25" s="30">
        <f t="shared" si="0"/>
        <v>42004</v>
      </c>
      <c r="B25" s="3"/>
      <c r="C25" s="3">
        <v>0</v>
      </c>
      <c r="D25" s="31">
        <v>1.2488999999999999</v>
      </c>
    </row>
    <row r="26" spans="1:4" x14ac:dyDescent="0.25">
      <c r="A26" s="30">
        <f t="shared" si="0"/>
        <v>42035</v>
      </c>
      <c r="B26" s="3"/>
      <c r="C26" s="3">
        <v>0</v>
      </c>
      <c r="D26" s="31">
        <v>1.3002</v>
      </c>
    </row>
    <row r="27" spans="1:4" x14ac:dyDescent="0.25">
      <c r="A27" s="30">
        <f t="shared" si="0"/>
        <v>42063</v>
      </c>
      <c r="B27" s="3"/>
      <c r="C27" s="3">
        <v>0</v>
      </c>
      <c r="D27" s="31">
        <v>1.3329</v>
      </c>
    </row>
    <row r="28" spans="1:4" x14ac:dyDescent="0.25">
      <c r="A28" s="30">
        <f t="shared" si="0"/>
        <v>42094</v>
      </c>
      <c r="B28" s="3"/>
      <c r="C28" s="3">
        <v>0</v>
      </c>
      <c r="D28" s="31">
        <v>1.3329</v>
      </c>
    </row>
    <row r="29" spans="1:4" x14ac:dyDescent="0.25">
      <c r="A29" s="30">
        <f t="shared" si="0"/>
        <v>42124</v>
      </c>
      <c r="B29" s="3"/>
      <c r="C29" s="3">
        <v>0</v>
      </c>
      <c r="D29" s="31">
        <v>1.3902405116085081</v>
      </c>
    </row>
    <row r="30" spans="1:4" x14ac:dyDescent="0.25">
      <c r="A30" s="30">
        <f t="shared" si="0"/>
        <v>42155</v>
      </c>
      <c r="B30" s="3"/>
      <c r="C30" s="3">
        <v>-157567.85</v>
      </c>
      <c r="D30" s="31">
        <v>1.3343</v>
      </c>
    </row>
    <row r="31" spans="1:4" x14ac:dyDescent="0.25">
      <c r="A31" s="30">
        <f t="shared" si="0"/>
        <v>42185</v>
      </c>
      <c r="B31" s="3"/>
      <c r="C31" s="3">
        <v>-29893.5</v>
      </c>
      <c r="D31" s="31">
        <v>1.3900999999999999</v>
      </c>
    </row>
    <row r="32" spans="1:4" x14ac:dyDescent="0.25">
      <c r="A32" s="30">
        <f t="shared" si="0"/>
        <v>42216</v>
      </c>
      <c r="B32" s="3"/>
      <c r="C32" s="3">
        <v>0</v>
      </c>
      <c r="D32" s="31">
        <v>1.3987000000000001</v>
      </c>
    </row>
    <row r="33" spans="1:4" x14ac:dyDescent="0.25">
      <c r="A33" s="30">
        <f t="shared" si="0"/>
        <v>42247</v>
      </c>
      <c r="B33" s="3"/>
      <c r="C33" s="3">
        <v>-538261.56999999995</v>
      </c>
      <c r="D33" s="31">
        <v>1.3529</v>
      </c>
    </row>
    <row r="34" spans="1:4" x14ac:dyDescent="0.25">
      <c r="A34" s="30">
        <f t="shared" si="0"/>
        <v>42277</v>
      </c>
      <c r="B34" s="3"/>
      <c r="C34" s="3">
        <v>0</v>
      </c>
      <c r="D34" s="31">
        <v>1.2986</v>
      </c>
    </row>
    <row r="35" spans="1:4" x14ac:dyDescent="0.25">
      <c r="A35" s="30">
        <f t="shared" si="0"/>
        <v>42308</v>
      </c>
      <c r="B35" s="3">
        <v>50081673.399999999</v>
      </c>
      <c r="C35" s="3">
        <v>-358325.76000000001</v>
      </c>
      <c r="D35" s="31">
        <v>1.2556504269211453</v>
      </c>
    </row>
    <row r="36" spans="1:4" x14ac:dyDescent="0.25">
      <c r="A36" s="30">
        <f t="shared" si="0"/>
        <v>42338</v>
      </c>
      <c r="B36" s="3">
        <v>51248849.310000002</v>
      </c>
      <c r="C36" s="3">
        <v>-97832.48</v>
      </c>
      <c r="D36" s="31">
        <v>1.3071895424836601</v>
      </c>
    </row>
    <row r="37" spans="1:4" x14ac:dyDescent="0.25">
      <c r="A37" s="30">
        <f t="shared" si="0"/>
        <v>42369</v>
      </c>
      <c r="B37" s="3">
        <v>50393742.270000003</v>
      </c>
      <c r="C37" s="3">
        <v>0</v>
      </c>
      <c r="D37" s="31">
        <v>1.2987012987012987</v>
      </c>
    </row>
    <row r="38" spans="1:4" x14ac:dyDescent="0.25">
      <c r="A38" s="30">
        <f t="shared" si="0"/>
        <v>42400</v>
      </c>
      <c r="B38" s="3">
        <v>50500878.840000004</v>
      </c>
      <c r="C38" s="3">
        <f>-221415.74</f>
        <v>-221415.74</v>
      </c>
      <c r="D38" s="31">
        <v>1.3056000000000001</v>
      </c>
    </row>
    <row r="39" spans="1:4" x14ac:dyDescent="0.25">
      <c r="A39" s="30">
        <f t="shared" si="0"/>
        <v>42429</v>
      </c>
      <c r="B39" s="3">
        <v>51208421.979999997</v>
      </c>
      <c r="C39" s="3">
        <v>0</v>
      </c>
      <c r="D39" s="31">
        <v>1.3116000000000001</v>
      </c>
    </row>
    <row r="40" spans="1:4" x14ac:dyDescent="0.25">
      <c r="A40" s="30">
        <f t="shared" si="0"/>
        <v>42460</v>
      </c>
      <c r="B40" s="3">
        <v>50233891.93</v>
      </c>
      <c r="C40" s="3">
        <v>-2000000</v>
      </c>
      <c r="D40" s="31">
        <v>1.3117000000000001</v>
      </c>
    </row>
    <row r="41" spans="1:4" x14ac:dyDescent="0.25">
      <c r="A41" s="30">
        <f t="shared" si="0"/>
        <v>42490</v>
      </c>
      <c r="B41" s="3">
        <v>51260177.259999998</v>
      </c>
      <c r="C41" s="3">
        <v>0</v>
      </c>
      <c r="D41" s="31">
        <v>1.3411</v>
      </c>
    </row>
    <row r="42" spans="1:4" x14ac:dyDescent="0.25">
      <c r="A42" s="30">
        <f t="shared" si="0"/>
        <v>42521</v>
      </c>
      <c r="B42" s="3">
        <v>48565724.920000002</v>
      </c>
      <c r="C42" s="3">
        <v>0</v>
      </c>
      <c r="D42" s="31">
        <v>1.3429</v>
      </c>
    </row>
    <row r="43" spans="1:4" x14ac:dyDescent="0.25">
      <c r="A43" s="30">
        <f t="shared" si="0"/>
        <v>42551</v>
      </c>
      <c r="B43" s="3">
        <v>47954327.729999997</v>
      </c>
      <c r="C43" s="3">
        <v>0</v>
      </c>
      <c r="D43" s="31">
        <v>1.3427</v>
      </c>
    </row>
    <row r="44" spans="1:4" x14ac:dyDescent="0.25">
      <c r="A44" s="30">
        <f t="shared" si="0"/>
        <v>42582</v>
      </c>
      <c r="B44" s="3">
        <v>51277321.780000001</v>
      </c>
      <c r="C44" s="3">
        <v>0</v>
      </c>
      <c r="D44" s="31">
        <v>1.3042</v>
      </c>
    </row>
    <row r="45" spans="1:4" x14ac:dyDescent="0.25">
      <c r="A45" s="30">
        <f t="shared" si="0"/>
        <v>42613</v>
      </c>
      <c r="B45" s="3">
        <v>50753901.140000001</v>
      </c>
      <c r="C45" s="3">
        <v>0</v>
      </c>
      <c r="D45" s="31">
        <v>1.3310999999999999</v>
      </c>
    </row>
    <row r="46" spans="1:4" x14ac:dyDescent="0.25">
      <c r="A46" s="30">
        <f t="shared" si="0"/>
        <v>42643</v>
      </c>
      <c r="B46" s="3">
        <v>51046741.140000001</v>
      </c>
      <c r="C46" s="3">
        <v>-1039137.93</v>
      </c>
      <c r="D46" s="31">
        <v>1.33</v>
      </c>
    </row>
    <row r="47" spans="1:4" x14ac:dyDescent="0.25">
      <c r="A47" s="30">
        <f t="shared" si="0"/>
        <v>42674</v>
      </c>
      <c r="B47" s="3">
        <v>50571224.450000003</v>
      </c>
      <c r="C47" s="3">
        <v>0</v>
      </c>
      <c r="D47" s="31">
        <v>1.3653</v>
      </c>
    </row>
    <row r="48" spans="1:4" x14ac:dyDescent="0.25">
      <c r="A48" s="30">
        <f t="shared" si="0"/>
        <v>42704</v>
      </c>
      <c r="B48" s="3">
        <v>49604019.479999997</v>
      </c>
      <c r="C48" s="3">
        <v>0</v>
      </c>
      <c r="D48" s="31">
        <v>1.3494999999999999</v>
      </c>
    </row>
    <row r="49" spans="1:4" x14ac:dyDescent="0.25">
      <c r="A49" s="30">
        <f t="shared" si="0"/>
        <v>42735</v>
      </c>
      <c r="B49" s="3">
        <v>51865617.359999999</v>
      </c>
      <c r="C49" s="3">
        <v>0</v>
      </c>
      <c r="D49" s="31">
        <v>1.2966</v>
      </c>
    </row>
    <row r="50" spans="1:4" x14ac:dyDescent="0.25">
      <c r="A50" s="30">
        <f t="shared" si="0"/>
        <v>42766</v>
      </c>
      <c r="B50" s="3">
        <v>52317607.780000001</v>
      </c>
      <c r="C50" s="3">
        <v>0</v>
      </c>
      <c r="D50" s="31">
        <v>1.2966</v>
      </c>
    </row>
    <row r="51" spans="1:4" x14ac:dyDescent="0.25">
      <c r="A51" s="30">
        <f t="shared" si="0"/>
        <v>42794</v>
      </c>
      <c r="B51" s="3">
        <v>52665747.859999999</v>
      </c>
      <c r="C51" s="3">
        <v>0</v>
      </c>
      <c r="D51" s="31">
        <v>1.252</v>
      </c>
    </row>
    <row r="52" spans="1:4" x14ac:dyDescent="0.25">
      <c r="A52" s="30">
        <f t="shared" si="0"/>
        <v>42825</v>
      </c>
      <c r="B52" s="3">
        <v>54417729.689999998</v>
      </c>
      <c r="C52" s="3">
        <v>0</v>
      </c>
      <c r="D52" s="31">
        <v>1.248</v>
      </c>
    </row>
    <row r="53" spans="1:4" x14ac:dyDescent="0.25">
      <c r="A53" s="30">
        <f t="shared" si="0"/>
        <v>42855</v>
      </c>
      <c r="B53" s="3">
        <v>55038893.689999998</v>
      </c>
      <c r="C53" s="3">
        <v>0</v>
      </c>
      <c r="D53" s="31">
        <v>1.2882</v>
      </c>
    </row>
    <row r="54" spans="1:4" x14ac:dyDescent="0.25">
      <c r="A54" s="30">
        <f t="shared" si="0"/>
        <v>42886</v>
      </c>
      <c r="B54" s="3">
        <v>54540470.399999999</v>
      </c>
      <c r="C54" s="3">
        <v>0</v>
      </c>
      <c r="D54" s="31">
        <v>1.2896000000000001</v>
      </c>
    </row>
    <row r="55" spans="1:4" x14ac:dyDescent="0.25">
      <c r="A55" s="30">
        <f t="shared" si="0"/>
        <v>42916</v>
      </c>
      <c r="B55" s="3">
        <v>52497941.969999999</v>
      </c>
      <c r="C55" s="3">
        <v>0</v>
      </c>
      <c r="D55" s="31">
        <v>1.2544999999999999</v>
      </c>
    </row>
    <row r="56" spans="1:4" x14ac:dyDescent="0.25">
      <c r="A56" s="30">
        <f t="shared" si="0"/>
        <v>42947</v>
      </c>
      <c r="B56" s="3">
        <v>51242529.509999998</v>
      </c>
      <c r="C56" s="3">
        <v>0</v>
      </c>
      <c r="D56" s="31">
        <v>1.2310000000000001</v>
      </c>
    </row>
    <row r="57" spans="1:4" x14ac:dyDescent="0.25">
      <c r="A57" s="30">
        <f t="shared" si="0"/>
        <v>42978</v>
      </c>
      <c r="B57" s="3">
        <v>50695195.270000003</v>
      </c>
      <c r="C57" s="3">
        <f>-27141.92-222545.53</f>
        <v>-249687.45</v>
      </c>
      <c r="D57" s="31">
        <v>1.2849999999999999</v>
      </c>
    </row>
    <row r="58" spans="1:4" x14ac:dyDescent="0.25">
      <c r="A58" s="30">
        <f t="shared" si="0"/>
        <v>43008</v>
      </c>
      <c r="B58" s="3">
        <v>52302820.520000003</v>
      </c>
      <c r="C58" s="3">
        <v>0</v>
      </c>
      <c r="D58" s="31">
        <v>1.29</v>
      </c>
    </row>
    <row r="59" spans="1:4" x14ac:dyDescent="0.25">
      <c r="A59" s="30">
        <f t="shared" si="0"/>
        <v>43039</v>
      </c>
      <c r="B59" s="3">
        <v>52887908.450000003</v>
      </c>
      <c r="C59" s="3">
        <v>0</v>
      </c>
      <c r="D59" s="31">
        <v>1.2829999999999999</v>
      </c>
    </row>
    <row r="60" spans="1:4" x14ac:dyDescent="0.25">
      <c r="A60" s="30">
        <f t="shared" si="0"/>
        <v>43069</v>
      </c>
      <c r="B60" s="3">
        <v>55211769.100000001</v>
      </c>
      <c r="C60" s="3">
        <f>-93758.5</f>
        <v>-93758.5</v>
      </c>
      <c r="D60" s="31">
        <v>1.2969999999999999</v>
      </c>
    </row>
    <row r="61" spans="1:4" x14ac:dyDescent="0.25">
      <c r="A61" s="30">
        <f t="shared" si="0"/>
        <v>43100</v>
      </c>
      <c r="B61" s="3">
        <v>54337772.829999998</v>
      </c>
      <c r="C61" s="3">
        <v>0</v>
      </c>
      <c r="D61" s="31">
        <v>1.3149999999999999</v>
      </c>
    </row>
    <row r="62" spans="1:4" x14ac:dyDescent="0.25">
      <c r="A62" s="30">
        <f t="shared" si="0"/>
        <v>43131</v>
      </c>
      <c r="B62" s="3">
        <v>54310072.649999999</v>
      </c>
      <c r="C62" s="3">
        <v>0</v>
      </c>
      <c r="D62" s="31">
        <v>1.3</v>
      </c>
    </row>
    <row r="63" spans="1:4" x14ac:dyDescent="0.25">
      <c r="A63" s="30">
        <f t="shared" si="0"/>
        <v>43159</v>
      </c>
      <c r="B63" s="3">
        <v>55311915.450000003</v>
      </c>
      <c r="C63" s="3">
        <v>0</v>
      </c>
      <c r="D63" s="31">
        <v>1.306</v>
      </c>
    </row>
    <row r="64" spans="1:4" x14ac:dyDescent="0.25">
      <c r="A64" s="30">
        <f t="shared" si="0"/>
        <v>43190</v>
      </c>
      <c r="B64" s="3">
        <v>55788187.399999999</v>
      </c>
      <c r="C64" s="3">
        <v>0</v>
      </c>
      <c r="D64" s="31">
        <v>1.2923</v>
      </c>
    </row>
    <row r="65" spans="1:4" x14ac:dyDescent="0.25">
      <c r="A65" s="30">
        <f t="shared" si="0"/>
        <v>43220</v>
      </c>
      <c r="B65" s="3">
        <v>55788187.399999999</v>
      </c>
      <c r="C65" s="3">
        <v>0</v>
      </c>
      <c r="D65" s="31">
        <v>1.3154999999999999</v>
      </c>
    </row>
    <row r="66" spans="1:4" x14ac:dyDescent="0.25">
      <c r="A66" s="30">
        <f t="shared" si="0"/>
        <v>43251</v>
      </c>
      <c r="B66" s="3">
        <v>55627164.640000001</v>
      </c>
      <c r="C66" s="3">
        <v>0</v>
      </c>
      <c r="D66" s="31">
        <v>1.3302</v>
      </c>
    </row>
    <row r="67" spans="1:4" x14ac:dyDescent="0.25">
      <c r="A67" s="30">
        <f t="shared" si="0"/>
        <v>43281</v>
      </c>
      <c r="B67" s="3">
        <v>56546607.549999997</v>
      </c>
      <c r="C67" s="3">
        <v>-236465.88</v>
      </c>
      <c r="D67" s="31">
        <v>1.365</v>
      </c>
    </row>
    <row r="68" spans="1:4" x14ac:dyDescent="0.25">
      <c r="A68" s="30">
        <f t="shared" ref="A68:A121" si="1">EOMONTH(A67,1)</f>
        <v>43312</v>
      </c>
      <c r="B68" s="3">
        <v>57103234.590000004</v>
      </c>
      <c r="C68" s="3">
        <v>0</v>
      </c>
      <c r="D68" s="31">
        <v>1.3134999999999999</v>
      </c>
    </row>
    <row r="69" spans="1:4" x14ac:dyDescent="0.25">
      <c r="A69" s="30">
        <f t="shared" si="1"/>
        <v>43343</v>
      </c>
      <c r="B69" s="3">
        <v>58587342.289999999</v>
      </c>
      <c r="C69" s="3">
        <v>-174080.14</v>
      </c>
      <c r="D69" s="31">
        <v>1.3149999999999999</v>
      </c>
    </row>
    <row r="70" spans="1:4" x14ac:dyDescent="0.25">
      <c r="A70" s="30">
        <f t="shared" si="1"/>
        <v>43373</v>
      </c>
      <c r="B70" s="3">
        <v>59335336.200000003</v>
      </c>
      <c r="C70" s="3">
        <v>-37781.089999999997</v>
      </c>
      <c r="D70" s="31">
        <v>1.3365</v>
      </c>
    </row>
    <row r="71" spans="1:4" x14ac:dyDescent="0.25">
      <c r="A71" s="30">
        <f t="shared" si="1"/>
        <v>43404</v>
      </c>
      <c r="B71" s="3">
        <v>60358704.479999997</v>
      </c>
      <c r="C71" s="3">
        <v>-56054.82</v>
      </c>
      <c r="D71" s="31">
        <v>1.3385</v>
      </c>
    </row>
    <row r="72" spans="1:4" x14ac:dyDescent="0.25">
      <c r="A72" s="30">
        <f t="shared" si="1"/>
        <v>43434</v>
      </c>
      <c r="B72" s="3">
        <v>56552810.359999999</v>
      </c>
      <c r="C72" s="3">
        <v>-125131.39</v>
      </c>
      <c r="D72" s="31">
        <v>1.3525</v>
      </c>
    </row>
    <row r="73" spans="1:4" x14ac:dyDescent="0.25">
      <c r="A73" s="30">
        <f t="shared" si="1"/>
        <v>43465</v>
      </c>
      <c r="B73" s="3">
        <v>55407635.509999998</v>
      </c>
      <c r="C73" s="3">
        <v>-276108.14</v>
      </c>
      <c r="D73" s="31">
        <v>1.3089999999999999</v>
      </c>
    </row>
    <row r="74" spans="1:4" x14ac:dyDescent="0.25">
      <c r="A74" s="30">
        <f t="shared" si="1"/>
        <v>43496</v>
      </c>
      <c r="B74" s="3">
        <v>54777073.450000003</v>
      </c>
      <c r="C74" s="3">
        <v>0</v>
      </c>
      <c r="D74" s="31">
        <v>1.32</v>
      </c>
    </row>
    <row r="75" spans="1:4" x14ac:dyDescent="0.25">
      <c r="A75" s="30">
        <f t="shared" si="1"/>
        <v>43524</v>
      </c>
      <c r="B75" s="3">
        <v>54234877.729999997</v>
      </c>
      <c r="C75" s="3">
        <v>-122530.35</v>
      </c>
      <c r="D75" s="31">
        <v>1.3320000000000001</v>
      </c>
    </row>
    <row r="76" spans="1:4" x14ac:dyDescent="0.25">
      <c r="A76" s="30">
        <f t="shared" si="1"/>
        <v>43555</v>
      </c>
      <c r="B76" s="3">
        <v>55067434.450000003</v>
      </c>
      <c r="C76" s="3">
        <v>-60000</v>
      </c>
      <c r="D76" s="31">
        <v>1.3240000000000001</v>
      </c>
    </row>
    <row r="77" spans="1:4" x14ac:dyDescent="0.25">
      <c r="A77" s="30">
        <f t="shared" si="1"/>
        <v>43585</v>
      </c>
      <c r="B77" s="3">
        <v>57742676.520000003</v>
      </c>
      <c r="C77" s="3">
        <f>-150000-76373.23</f>
        <v>-226373.22999999998</v>
      </c>
      <c r="D77" s="31">
        <v>1.3160000000000001</v>
      </c>
    </row>
    <row r="78" spans="1:4" x14ac:dyDescent="0.25">
      <c r="A78" s="30">
        <f t="shared" si="1"/>
        <v>43616</v>
      </c>
      <c r="B78" s="3">
        <v>58148243.93</v>
      </c>
      <c r="C78" s="3">
        <f>-50000</f>
        <v>-50000</v>
      </c>
      <c r="D78" s="31">
        <v>1.3280000000000001</v>
      </c>
    </row>
    <row r="79" spans="1:4" x14ac:dyDescent="0.25">
      <c r="A79" s="30">
        <f t="shared" si="1"/>
        <v>43646</v>
      </c>
      <c r="B79" s="3">
        <v>58936680.520000003</v>
      </c>
      <c r="C79" s="3">
        <v>0</v>
      </c>
      <c r="D79" s="31">
        <v>1.298</v>
      </c>
    </row>
    <row r="80" spans="1:4" x14ac:dyDescent="0.25">
      <c r="A80" s="30">
        <f t="shared" si="1"/>
        <v>43677</v>
      </c>
      <c r="B80" s="3">
        <v>58118040.780000001</v>
      </c>
      <c r="C80" s="3">
        <v>0</v>
      </c>
      <c r="D80" s="31">
        <v>1.3234999999999999</v>
      </c>
    </row>
    <row r="81" spans="1:4" x14ac:dyDescent="0.25">
      <c r="A81" s="30">
        <f t="shared" si="1"/>
        <v>43708</v>
      </c>
      <c r="B81" s="3">
        <v>60488008.859999999</v>
      </c>
      <c r="C81" s="3">
        <f>-349022.29</f>
        <v>-349022.29</v>
      </c>
      <c r="D81" s="31">
        <v>1.341</v>
      </c>
    </row>
    <row r="82" spans="1:4" x14ac:dyDescent="0.25">
      <c r="A82" s="30">
        <f t="shared" si="1"/>
        <v>43738</v>
      </c>
      <c r="B82" s="3">
        <v>56467573.299999997</v>
      </c>
      <c r="C82" s="3">
        <f>-1054779.3-1896750</f>
        <v>-2951529.3</v>
      </c>
      <c r="D82" s="31">
        <v>1.4025000000000001</v>
      </c>
    </row>
    <row r="83" spans="1:4" x14ac:dyDescent="0.25">
      <c r="A83" s="30">
        <f t="shared" si="1"/>
        <v>43769</v>
      </c>
      <c r="B83" s="3">
        <v>58170074.259999998</v>
      </c>
      <c r="C83" s="3">
        <v>-50000</v>
      </c>
      <c r="D83" s="31">
        <v>1.3919999999999999</v>
      </c>
    </row>
    <row r="84" spans="1:4" x14ac:dyDescent="0.25">
      <c r="A84" s="30">
        <f t="shared" si="1"/>
        <v>43799</v>
      </c>
      <c r="B84" s="3">
        <v>59097830.479999997</v>
      </c>
      <c r="C84" s="3">
        <v>0</v>
      </c>
      <c r="D84" s="31">
        <v>1.3759999999999999</v>
      </c>
    </row>
    <row r="85" spans="1:4" x14ac:dyDescent="0.25">
      <c r="A85" s="30">
        <f t="shared" si="1"/>
        <v>43830</v>
      </c>
      <c r="B85" s="3">
        <v>60642832.450000003</v>
      </c>
      <c r="C85" s="3">
        <v>0</v>
      </c>
      <c r="D85" s="31">
        <v>1.3580000000000001</v>
      </c>
    </row>
    <row r="86" spans="1:4" x14ac:dyDescent="0.25">
      <c r="A86" s="30">
        <f t="shared" si="1"/>
        <v>43861</v>
      </c>
      <c r="B86" s="3">
        <v>61427743.920000002</v>
      </c>
      <c r="C86" s="3">
        <v>0</v>
      </c>
      <c r="D86" s="31">
        <v>1.3394999999999999</v>
      </c>
    </row>
    <row r="87" spans="1:4" x14ac:dyDescent="0.25">
      <c r="A87" s="30">
        <f t="shared" si="1"/>
        <v>43890</v>
      </c>
      <c r="B87" s="3">
        <v>58902139.43</v>
      </c>
      <c r="C87" s="3">
        <v>0</v>
      </c>
      <c r="D87" s="31">
        <v>1.3045</v>
      </c>
    </row>
    <row r="88" spans="1:4" x14ac:dyDescent="0.25">
      <c r="A88" s="30">
        <f t="shared" si="1"/>
        <v>43921</v>
      </c>
      <c r="B88" s="3">
        <v>61061226.57</v>
      </c>
      <c r="C88" s="3">
        <v>-6415381.96</v>
      </c>
      <c r="D88" s="31">
        <v>1.3314999999999999</v>
      </c>
    </row>
    <row r="89" spans="1:4" x14ac:dyDescent="0.25">
      <c r="A89" s="30">
        <f t="shared" si="1"/>
        <v>43951</v>
      </c>
      <c r="B89" s="14">
        <v>61046306.640000001</v>
      </c>
      <c r="C89" s="3">
        <v>0</v>
      </c>
      <c r="D89" s="31">
        <v>1.333</v>
      </c>
    </row>
    <row r="90" spans="1:4" x14ac:dyDescent="0.25">
      <c r="A90" s="30">
        <f t="shared" si="1"/>
        <v>43982</v>
      </c>
      <c r="B90" s="14">
        <v>60687030.409999996</v>
      </c>
      <c r="C90" s="3">
        <v>0</v>
      </c>
      <c r="D90" s="31">
        <v>1.2975000000000001</v>
      </c>
    </row>
    <row r="91" spans="1:4" x14ac:dyDescent="0.25">
      <c r="A91" s="30">
        <f t="shared" si="1"/>
        <v>44012</v>
      </c>
      <c r="B91" s="14">
        <v>61679518.039999999</v>
      </c>
      <c r="C91" s="3">
        <f>-197336.44-1300000-2900000-49356.65-2150800-1816143</f>
        <v>-8413636.0899999999</v>
      </c>
      <c r="D91" s="31">
        <v>1.2735000000000001</v>
      </c>
    </row>
    <row r="92" spans="1:4" x14ac:dyDescent="0.25">
      <c r="A92" s="30">
        <f t="shared" si="1"/>
        <v>44043</v>
      </c>
      <c r="B92" s="14">
        <v>61808658.240000002</v>
      </c>
      <c r="C92" s="3">
        <v>0</v>
      </c>
      <c r="D92" s="31">
        <v>1.278</v>
      </c>
    </row>
    <row r="93" spans="1:4" x14ac:dyDescent="0.25">
      <c r="A93" s="30">
        <f t="shared" si="1"/>
        <v>44074</v>
      </c>
      <c r="B93" s="14">
        <v>62875734.409999996</v>
      </c>
      <c r="C93" s="3">
        <v>0</v>
      </c>
      <c r="D93" s="31">
        <v>1.2715000000000001</v>
      </c>
    </row>
    <row r="94" spans="1:4" x14ac:dyDescent="0.25">
      <c r="A94" s="30">
        <f t="shared" si="1"/>
        <v>44104</v>
      </c>
      <c r="B94" s="14">
        <v>64538879.590000004</v>
      </c>
      <c r="C94" s="3">
        <v>0</v>
      </c>
      <c r="D94" s="31">
        <v>1.2575000000000001</v>
      </c>
    </row>
    <row r="95" spans="1:4" x14ac:dyDescent="0.25">
      <c r="A95" s="30">
        <f t="shared" si="1"/>
        <v>44135</v>
      </c>
      <c r="B95" s="14">
        <v>64679055.710000001</v>
      </c>
      <c r="C95" s="3">
        <v>-230294.58</v>
      </c>
      <c r="D95" s="31">
        <v>1.2290000000000001</v>
      </c>
    </row>
    <row r="96" spans="1:4" x14ac:dyDescent="0.25">
      <c r="A96" s="30">
        <f t="shared" si="1"/>
        <v>44165</v>
      </c>
      <c r="B96" s="14">
        <v>59153126.560000002</v>
      </c>
      <c r="C96" s="3">
        <v>0</v>
      </c>
      <c r="D96" s="31">
        <v>1.206</v>
      </c>
    </row>
    <row r="97" spans="1:4" x14ac:dyDescent="0.25">
      <c r="A97" s="30">
        <f t="shared" si="1"/>
        <v>44196</v>
      </c>
      <c r="B97" s="14">
        <v>52379619.109999999</v>
      </c>
      <c r="C97" s="3">
        <v>-233742.63</v>
      </c>
      <c r="D97" s="31">
        <v>1.2404999999999999</v>
      </c>
    </row>
    <row r="98" spans="1:4" x14ac:dyDescent="0.25">
      <c r="A98" s="30">
        <f t="shared" si="1"/>
        <v>44227</v>
      </c>
      <c r="B98" s="14">
        <v>57288555.07</v>
      </c>
      <c r="C98" s="3">
        <v>0</v>
      </c>
      <c r="D98" s="31">
        <v>1.2475000000000001</v>
      </c>
    </row>
    <row r="99" spans="1:4" x14ac:dyDescent="0.25">
      <c r="A99" s="30">
        <f t="shared" si="1"/>
        <v>44255</v>
      </c>
      <c r="B99" s="14">
        <v>58048436.25</v>
      </c>
      <c r="C99" s="3">
        <v>0</v>
      </c>
      <c r="D99" s="31">
        <v>1.2615000000000001</v>
      </c>
    </row>
    <row r="100" spans="1:4" x14ac:dyDescent="0.25">
      <c r="A100" s="30">
        <f t="shared" si="1"/>
        <v>44286</v>
      </c>
      <c r="B100" s="14">
        <v>57850930.960000001</v>
      </c>
      <c r="C100" s="3">
        <v>-238632.67</v>
      </c>
      <c r="D100" s="31">
        <v>1.2655000000000001</v>
      </c>
    </row>
    <row r="101" spans="1:4" x14ac:dyDescent="0.25">
      <c r="A101" s="30">
        <f t="shared" si="1"/>
        <v>44316</v>
      </c>
      <c r="B101" s="14">
        <v>60328413.420000002</v>
      </c>
      <c r="C101" s="3">
        <v>0</v>
      </c>
      <c r="D101" s="31">
        <v>1.2384999999999999</v>
      </c>
    </row>
    <row r="102" spans="1:4" x14ac:dyDescent="0.25">
      <c r="A102" s="30">
        <f t="shared" si="1"/>
        <v>44347</v>
      </c>
      <c r="B102" s="14">
        <v>63001245.850000001</v>
      </c>
      <c r="C102" s="3">
        <v>0</v>
      </c>
      <c r="D102" s="31">
        <v>1.2775000000000001</v>
      </c>
    </row>
    <row r="103" spans="1:4" x14ac:dyDescent="0.25">
      <c r="A103" s="30">
        <f t="shared" si="1"/>
        <v>44377</v>
      </c>
      <c r="B103" s="14">
        <v>55432117.729999997</v>
      </c>
      <c r="C103" s="3">
        <v>0</v>
      </c>
      <c r="D103" s="31">
        <v>1.2645</v>
      </c>
    </row>
    <row r="104" spans="1:4" x14ac:dyDescent="0.25">
      <c r="A104" s="30">
        <f t="shared" si="1"/>
        <v>44408</v>
      </c>
      <c r="B104" s="14">
        <v>53149062.759999998</v>
      </c>
      <c r="C104" s="14">
        <v>0</v>
      </c>
      <c r="D104" s="23">
        <v>1.2715000000000001</v>
      </c>
    </row>
    <row r="105" spans="1:4" x14ac:dyDescent="0.25">
      <c r="A105" s="30">
        <f t="shared" si="1"/>
        <v>44439</v>
      </c>
      <c r="B105" s="14">
        <v>57880337.159999996</v>
      </c>
      <c r="C105" s="14">
        <v>0</v>
      </c>
      <c r="D105" s="23">
        <v>1.2666999999999999</v>
      </c>
    </row>
    <row r="106" spans="1:4" x14ac:dyDescent="0.25">
      <c r="A106" s="30">
        <f t="shared" si="1"/>
        <v>44469</v>
      </c>
      <c r="B106" s="14">
        <v>51307062.640000001</v>
      </c>
      <c r="C106" s="14">
        <v>0</v>
      </c>
      <c r="D106" s="23">
        <v>1.2507999999999999</v>
      </c>
    </row>
    <row r="107" spans="1:4" x14ac:dyDescent="0.25">
      <c r="A107" s="30">
        <f t="shared" si="1"/>
        <v>44500</v>
      </c>
      <c r="B107" s="14">
        <v>51248364.719999999</v>
      </c>
      <c r="C107" s="14">
        <v>0</v>
      </c>
      <c r="D107" s="24">
        <v>1.2809999999999999</v>
      </c>
    </row>
    <row r="108" spans="1:4" x14ac:dyDescent="0.25">
      <c r="A108" s="30">
        <f t="shared" si="1"/>
        <v>44530</v>
      </c>
      <c r="B108" s="14">
        <v>52232905.880000003</v>
      </c>
      <c r="C108" s="14">
        <v>0</v>
      </c>
      <c r="D108" s="24">
        <v>1.2669999999999999</v>
      </c>
    </row>
    <row r="109" spans="1:4" x14ac:dyDescent="0.25">
      <c r="A109" s="30">
        <f t="shared" si="1"/>
        <v>44561</v>
      </c>
      <c r="B109" s="14">
        <v>53876352.439999998</v>
      </c>
      <c r="C109" s="14">
        <v>0</v>
      </c>
      <c r="D109" s="24">
        <v>1.2929999999999999</v>
      </c>
    </row>
    <row r="110" spans="1:4" x14ac:dyDescent="0.25">
      <c r="A110" s="30">
        <f t="shared" si="1"/>
        <v>44592</v>
      </c>
      <c r="B110" s="14">
        <v>55816765.380000003</v>
      </c>
      <c r="C110" s="14">
        <v>0</v>
      </c>
      <c r="D110" s="23">
        <v>1.284</v>
      </c>
    </row>
    <row r="111" spans="1:4" x14ac:dyDescent="0.25">
      <c r="A111" s="30">
        <f t="shared" si="1"/>
        <v>44620</v>
      </c>
      <c r="B111" s="14">
        <v>56607631.039999999</v>
      </c>
      <c r="C111" s="14">
        <f>-411814-1414432.67-154942.67</f>
        <v>-1981189.3399999999</v>
      </c>
      <c r="D111" s="23">
        <v>1.3109999999999999</v>
      </c>
    </row>
    <row r="112" spans="1:4" x14ac:dyDescent="0.25">
      <c r="A112" s="30">
        <f t="shared" si="1"/>
        <v>44651</v>
      </c>
      <c r="B112" s="14">
        <v>56905790.189999998</v>
      </c>
      <c r="C112" s="14">
        <f>-63551.4</f>
        <v>-63551.4</v>
      </c>
      <c r="D112" s="23">
        <v>1.3734999999999999</v>
      </c>
    </row>
    <row r="113" spans="1:4" x14ac:dyDescent="0.25">
      <c r="A113" s="30">
        <f t="shared" si="1"/>
        <v>44681</v>
      </c>
      <c r="B113" s="14">
        <v>59058992.670000002</v>
      </c>
      <c r="C113" s="14">
        <v>-325000</v>
      </c>
      <c r="D113" s="23">
        <v>1.3660000000000001</v>
      </c>
    </row>
    <row r="114" spans="1:4" x14ac:dyDescent="0.25">
      <c r="A114" s="30">
        <f t="shared" si="1"/>
        <v>44712</v>
      </c>
      <c r="B114" s="14">
        <v>60581850.649999999</v>
      </c>
      <c r="C114" s="14">
        <v>0</v>
      </c>
      <c r="D114" s="23">
        <v>1.3514999999999999</v>
      </c>
    </row>
    <row r="115" spans="1:4" x14ac:dyDescent="0.25">
      <c r="A115" s="30">
        <f t="shared" si="1"/>
        <v>44742</v>
      </c>
      <c r="B115" s="14">
        <v>57100727.549999997</v>
      </c>
      <c r="C115" s="14">
        <v>-889162</v>
      </c>
      <c r="D115" s="23">
        <v>1.3540000000000001</v>
      </c>
    </row>
    <row r="116" spans="1:4" x14ac:dyDescent="0.25">
      <c r="A116" s="30">
        <f t="shared" si="1"/>
        <v>44773</v>
      </c>
      <c r="B116" s="14">
        <v>60673396.200000003</v>
      </c>
      <c r="C116" s="14">
        <v>0</v>
      </c>
      <c r="D116" s="23">
        <v>1.33</v>
      </c>
    </row>
    <row r="117" spans="1:4" x14ac:dyDescent="0.25">
      <c r="A117" s="30">
        <f t="shared" si="1"/>
        <v>44804</v>
      </c>
      <c r="B117" s="14">
        <v>59583950.079999998</v>
      </c>
      <c r="C117" s="14">
        <v>0</v>
      </c>
      <c r="D117" s="23">
        <v>1.3645</v>
      </c>
    </row>
    <row r="118" spans="1:4" x14ac:dyDescent="0.25">
      <c r="A118" s="30">
        <f t="shared" si="1"/>
        <v>44834</v>
      </c>
      <c r="B118" s="14">
        <v>63766775.950000003</v>
      </c>
      <c r="C118" s="14">
        <v>0</v>
      </c>
      <c r="D118" s="23">
        <v>1.353</v>
      </c>
    </row>
    <row r="119" spans="1:4" x14ac:dyDescent="0.25">
      <c r="A119" s="30">
        <f t="shared" si="1"/>
        <v>44865</v>
      </c>
      <c r="B119" s="14">
        <v>60736235.600000001</v>
      </c>
      <c r="C119" s="14">
        <v>0</v>
      </c>
      <c r="D119" s="23">
        <v>1.355</v>
      </c>
    </row>
    <row r="120" spans="1:4" x14ac:dyDescent="0.25">
      <c r="A120" s="30">
        <f t="shared" si="1"/>
        <v>44895</v>
      </c>
      <c r="B120" s="14">
        <v>59054986.299999997</v>
      </c>
      <c r="C120" s="14">
        <v>0</v>
      </c>
      <c r="D120" s="23">
        <v>1.3574999999999999</v>
      </c>
    </row>
    <row r="121" spans="1:4" x14ac:dyDescent="0.25">
      <c r="A121" s="30">
        <f t="shared" si="1"/>
        <v>44926</v>
      </c>
      <c r="B121" s="14">
        <v>61494192.25</v>
      </c>
      <c r="C121" s="14">
        <f>83018.87-3095000</f>
        <v>-3011981.13</v>
      </c>
      <c r="D121" s="23">
        <v>1.3245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pane xSplit="1" ySplit="1" topLeftCell="B65" activePane="bottomRight" state="frozen"/>
      <selection pane="topRight" activeCell="B1" sqref="B1"/>
      <selection pane="bottomLeft" activeCell="A5" sqref="A5"/>
      <selection pane="bottomRight" activeCell="H34" sqref="H34"/>
    </sheetView>
  </sheetViews>
  <sheetFormatPr defaultColWidth="9.140625" defaultRowHeight="15" x14ac:dyDescent="0.25"/>
  <cols>
    <col min="1" max="1" width="18" style="30" customWidth="1"/>
    <col min="2" max="2" width="18.42578125" style="14" customWidth="1"/>
    <col min="3" max="3" width="18.28515625" style="14" customWidth="1"/>
    <col min="4" max="4" width="18.42578125" style="23" customWidth="1"/>
    <col min="5" max="5" width="9.140625" style="15" customWidth="1"/>
    <col min="6" max="16384" width="9.140625" style="15"/>
  </cols>
  <sheetData>
    <row r="1" spans="1:4" x14ac:dyDescent="0.25">
      <c r="A1" s="29" t="s">
        <v>0</v>
      </c>
      <c r="B1" s="4" t="s">
        <v>8</v>
      </c>
      <c r="C1" s="16" t="s">
        <v>2</v>
      </c>
      <c r="D1" s="19" t="s">
        <v>10</v>
      </c>
    </row>
    <row r="2" spans="1:4" x14ac:dyDescent="0.25">
      <c r="A2" s="30">
        <v>41305</v>
      </c>
      <c r="B2" s="3"/>
      <c r="C2" s="3"/>
      <c r="D2" s="31"/>
    </row>
    <row r="3" spans="1:4" x14ac:dyDescent="0.25">
      <c r="A3" s="30">
        <f>EOMONTH(A2,1)</f>
        <v>41333</v>
      </c>
      <c r="B3" s="3"/>
      <c r="C3" s="3"/>
      <c r="D3" s="31"/>
    </row>
    <row r="4" spans="1:4" x14ac:dyDescent="0.25">
      <c r="A4" s="30">
        <f t="shared" ref="A4:A67" si="0">EOMONTH(A3,1)</f>
        <v>41364</v>
      </c>
      <c r="B4" s="3"/>
      <c r="C4" s="3"/>
      <c r="D4" s="31"/>
    </row>
    <row r="5" spans="1:4" x14ac:dyDescent="0.25">
      <c r="A5" s="30">
        <f t="shared" si="0"/>
        <v>41394</v>
      </c>
      <c r="B5" s="3"/>
      <c r="C5" s="3"/>
      <c r="D5" s="31"/>
    </row>
    <row r="6" spans="1:4" x14ac:dyDescent="0.25">
      <c r="A6" s="30">
        <f t="shared" si="0"/>
        <v>41425</v>
      </c>
      <c r="B6" s="3"/>
      <c r="C6" s="3"/>
      <c r="D6" s="31"/>
    </row>
    <row r="7" spans="1:4" x14ac:dyDescent="0.25">
      <c r="A7" s="30">
        <f t="shared" si="0"/>
        <v>41455</v>
      </c>
      <c r="B7" s="3"/>
      <c r="C7" s="3"/>
      <c r="D7" s="31"/>
    </row>
    <row r="8" spans="1:4" x14ac:dyDescent="0.25">
      <c r="A8" s="30">
        <f t="shared" si="0"/>
        <v>41486</v>
      </c>
      <c r="B8" s="3"/>
      <c r="C8" s="3"/>
      <c r="D8" s="31"/>
    </row>
    <row r="9" spans="1:4" x14ac:dyDescent="0.25">
      <c r="A9" s="30">
        <f t="shared" si="0"/>
        <v>41517</v>
      </c>
      <c r="B9" s="3"/>
      <c r="C9" s="3"/>
      <c r="D9" s="31"/>
    </row>
    <row r="10" spans="1:4" x14ac:dyDescent="0.25">
      <c r="A10" s="30">
        <f t="shared" si="0"/>
        <v>41547</v>
      </c>
      <c r="B10" s="3"/>
      <c r="C10" s="3"/>
      <c r="D10" s="31"/>
    </row>
    <row r="11" spans="1:4" x14ac:dyDescent="0.25">
      <c r="A11" s="30">
        <f t="shared" si="0"/>
        <v>41578</v>
      </c>
      <c r="B11" s="3"/>
      <c r="C11" s="3"/>
      <c r="D11" s="31"/>
    </row>
    <row r="12" spans="1:4" x14ac:dyDescent="0.25">
      <c r="A12" s="30">
        <f t="shared" si="0"/>
        <v>41608</v>
      </c>
      <c r="B12" s="3"/>
      <c r="C12" s="3"/>
      <c r="D12" s="31"/>
    </row>
    <row r="13" spans="1:4" x14ac:dyDescent="0.25">
      <c r="A13" s="30">
        <f t="shared" si="0"/>
        <v>41639</v>
      </c>
      <c r="B13" s="3"/>
      <c r="C13" s="3"/>
      <c r="D13" s="31"/>
    </row>
    <row r="14" spans="1:4" x14ac:dyDescent="0.25">
      <c r="A14" s="30">
        <f t="shared" si="0"/>
        <v>41670</v>
      </c>
      <c r="B14" s="3"/>
      <c r="C14" s="3"/>
      <c r="D14" s="31"/>
    </row>
    <row r="15" spans="1:4" x14ac:dyDescent="0.25">
      <c r="A15" s="30">
        <f t="shared" si="0"/>
        <v>41698</v>
      </c>
      <c r="B15" s="3"/>
      <c r="C15" s="3"/>
      <c r="D15" s="31"/>
    </row>
    <row r="16" spans="1:4" x14ac:dyDescent="0.25">
      <c r="A16" s="30">
        <f t="shared" si="0"/>
        <v>41729</v>
      </c>
      <c r="B16" s="3"/>
      <c r="C16" s="3"/>
      <c r="D16" s="31"/>
    </row>
    <row r="17" spans="1:4" x14ac:dyDescent="0.25">
      <c r="A17" s="30">
        <f t="shared" si="0"/>
        <v>41759</v>
      </c>
      <c r="B17" s="3"/>
      <c r="C17" s="3"/>
      <c r="D17" s="31"/>
    </row>
    <row r="18" spans="1:4" x14ac:dyDescent="0.25">
      <c r="A18" s="30">
        <f t="shared" si="0"/>
        <v>41790</v>
      </c>
      <c r="B18" s="3"/>
      <c r="C18" s="3"/>
      <c r="D18" s="31"/>
    </row>
    <row r="19" spans="1:4" x14ac:dyDescent="0.25">
      <c r="A19" s="30">
        <f t="shared" si="0"/>
        <v>41820</v>
      </c>
      <c r="B19" s="3"/>
      <c r="C19" s="3"/>
      <c r="D19" s="31"/>
    </row>
    <row r="20" spans="1:4" x14ac:dyDescent="0.25">
      <c r="A20" s="30">
        <f t="shared" si="0"/>
        <v>41851</v>
      </c>
      <c r="B20" s="3"/>
      <c r="C20" s="3">
        <v>0</v>
      </c>
      <c r="D20" s="31">
        <v>1.2729999999999999</v>
      </c>
    </row>
    <row r="21" spans="1:4" x14ac:dyDescent="0.25">
      <c r="A21" s="30">
        <f t="shared" si="0"/>
        <v>41882</v>
      </c>
      <c r="B21" s="3"/>
      <c r="C21" s="3">
        <v>-558209.91</v>
      </c>
      <c r="D21" s="31">
        <v>1.2517</v>
      </c>
    </row>
    <row r="22" spans="1:4" x14ac:dyDescent="0.25">
      <c r="A22" s="30">
        <f t="shared" si="0"/>
        <v>41912</v>
      </c>
      <c r="B22" s="3"/>
      <c r="C22" s="3">
        <v>0</v>
      </c>
      <c r="D22" s="31">
        <v>1.2677</v>
      </c>
    </row>
    <row r="23" spans="1:4" x14ac:dyDescent="0.25">
      <c r="A23" s="30">
        <f t="shared" si="0"/>
        <v>41943</v>
      </c>
      <c r="B23" s="3"/>
      <c r="C23" s="3">
        <f>-366059.87</f>
        <v>-366059.87</v>
      </c>
      <c r="D23" s="31">
        <v>1.2070000000000001</v>
      </c>
    </row>
    <row r="24" spans="1:4" x14ac:dyDescent="0.25">
      <c r="A24" s="30">
        <f t="shared" si="0"/>
        <v>41973</v>
      </c>
      <c r="B24" s="3"/>
      <c r="C24" s="3">
        <f>-140477.36</f>
        <v>-140477.35999999999</v>
      </c>
      <c r="D24" s="31">
        <v>1.2445999999999999</v>
      </c>
    </row>
    <row r="25" spans="1:4" x14ac:dyDescent="0.25">
      <c r="A25" s="30">
        <f t="shared" si="0"/>
        <v>42004</v>
      </c>
      <c r="B25" s="3"/>
      <c r="C25" s="3">
        <v>0</v>
      </c>
      <c r="D25" s="31">
        <v>1.2488999999999999</v>
      </c>
    </row>
    <row r="26" spans="1:4" x14ac:dyDescent="0.25">
      <c r="A26" s="30">
        <f t="shared" si="0"/>
        <v>42035</v>
      </c>
      <c r="B26" s="3"/>
      <c r="C26" s="3">
        <v>0</v>
      </c>
      <c r="D26" s="31">
        <v>1.3002</v>
      </c>
    </row>
    <row r="27" spans="1:4" x14ac:dyDescent="0.25">
      <c r="A27" s="30">
        <f t="shared" si="0"/>
        <v>42063</v>
      </c>
      <c r="B27" s="3"/>
      <c r="C27" s="3">
        <v>0</v>
      </c>
      <c r="D27" s="31">
        <v>1.3329</v>
      </c>
    </row>
    <row r="28" spans="1:4" x14ac:dyDescent="0.25">
      <c r="A28" s="30">
        <f t="shared" si="0"/>
        <v>42094</v>
      </c>
      <c r="B28" s="3"/>
      <c r="C28" s="3">
        <v>0</v>
      </c>
      <c r="D28" s="31">
        <v>1.3329</v>
      </c>
    </row>
    <row r="29" spans="1:4" x14ac:dyDescent="0.25">
      <c r="A29" s="30">
        <f t="shared" si="0"/>
        <v>42124</v>
      </c>
      <c r="B29" s="3"/>
      <c r="C29" s="3">
        <v>0</v>
      </c>
      <c r="D29" s="31">
        <v>1.3902405116085081</v>
      </c>
    </row>
    <row r="30" spans="1:4" x14ac:dyDescent="0.25">
      <c r="A30" s="30">
        <f t="shared" si="0"/>
        <v>42155</v>
      </c>
      <c r="B30" s="3"/>
      <c r="C30" s="3">
        <v>-157567.85</v>
      </c>
      <c r="D30" s="31">
        <v>1.3343</v>
      </c>
    </row>
    <row r="31" spans="1:4" x14ac:dyDescent="0.25">
      <c r="A31" s="30">
        <f t="shared" si="0"/>
        <v>42185</v>
      </c>
      <c r="B31" s="3"/>
      <c r="C31" s="3">
        <v>-29893.5</v>
      </c>
      <c r="D31" s="31">
        <v>1.3900999999999999</v>
      </c>
    </row>
    <row r="32" spans="1:4" x14ac:dyDescent="0.25">
      <c r="A32" s="30">
        <f t="shared" si="0"/>
        <v>42216</v>
      </c>
      <c r="B32" s="3"/>
      <c r="C32" s="3">
        <v>0</v>
      </c>
      <c r="D32" s="31">
        <v>1.3987000000000001</v>
      </c>
    </row>
    <row r="33" spans="1:4" x14ac:dyDescent="0.25">
      <c r="A33" s="30">
        <f t="shared" si="0"/>
        <v>42247</v>
      </c>
      <c r="B33" s="3"/>
      <c r="C33" s="3">
        <v>-538261.56999999995</v>
      </c>
      <c r="D33" s="31">
        <v>1.3529</v>
      </c>
    </row>
    <row r="34" spans="1:4" x14ac:dyDescent="0.25">
      <c r="A34" s="30">
        <f t="shared" si="0"/>
        <v>42277</v>
      </c>
      <c r="B34" s="3"/>
      <c r="C34" s="3">
        <v>0</v>
      </c>
      <c r="D34" s="31">
        <v>1.2986</v>
      </c>
    </row>
    <row r="35" spans="1:4" x14ac:dyDescent="0.25">
      <c r="A35" s="30">
        <f t="shared" si="0"/>
        <v>42308</v>
      </c>
      <c r="B35" s="3">
        <v>50533422.614486344</v>
      </c>
      <c r="C35" s="3">
        <v>-358325.76000000001</v>
      </c>
      <c r="D35" s="31">
        <v>1.2556504269211453</v>
      </c>
    </row>
    <row r="36" spans="1:4" x14ac:dyDescent="0.25">
      <c r="A36" s="30">
        <f t="shared" si="0"/>
        <v>42338</v>
      </c>
      <c r="B36" s="3">
        <v>51711126.742988519</v>
      </c>
      <c r="C36" s="3">
        <v>-97832.48</v>
      </c>
      <c r="D36" s="31">
        <v>1.3071895424836601</v>
      </c>
    </row>
    <row r="37" spans="1:4" x14ac:dyDescent="0.25">
      <c r="A37" s="30">
        <f t="shared" si="0"/>
        <v>42369</v>
      </c>
      <c r="B37" s="3">
        <v>50848306.423710965</v>
      </c>
      <c r="C37" s="3">
        <v>0</v>
      </c>
      <c r="D37" s="31">
        <v>1.2987012987012987</v>
      </c>
    </row>
    <row r="38" spans="1:4" x14ac:dyDescent="0.25">
      <c r="A38" s="30">
        <f t="shared" si="0"/>
        <v>42400</v>
      </c>
      <c r="B38" s="3">
        <v>50956409.392356507</v>
      </c>
      <c r="C38" s="3">
        <f>-221415.74</f>
        <v>-221415.74</v>
      </c>
      <c r="D38" s="31">
        <v>1.3056000000000001</v>
      </c>
    </row>
    <row r="39" spans="1:4" x14ac:dyDescent="0.25">
      <c r="A39" s="30">
        <f t="shared" si="0"/>
        <v>42429</v>
      </c>
      <c r="B39" s="3">
        <v>51670334.748365089</v>
      </c>
      <c r="C39" s="3">
        <v>0</v>
      </c>
      <c r="D39" s="31">
        <v>1.3116000000000001</v>
      </c>
    </row>
    <row r="40" spans="1:4" x14ac:dyDescent="0.25">
      <c r="A40" s="30">
        <f t="shared" si="0"/>
        <v>42460</v>
      </c>
      <c r="B40" s="3">
        <v>50687014.193681575</v>
      </c>
      <c r="C40" s="3">
        <v>-2000000</v>
      </c>
      <c r="D40" s="31">
        <v>1.3117000000000001</v>
      </c>
    </row>
    <row r="41" spans="1:4" x14ac:dyDescent="0.25">
      <c r="A41" s="30">
        <f t="shared" si="0"/>
        <v>42490</v>
      </c>
      <c r="B41" s="3">
        <v>51722556.873929508</v>
      </c>
      <c r="C41" s="3">
        <v>0</v>
      </c>
      <c r="D41" s="31">
        <v>1.3411</v>
      </c>
    </row>
    <row r="42" spans="1:4" x14ac:dyDescent="0.25">
      <c r="A42" s="30">
        <f t="shared" si="0"/>
        <v>42521</v>
      </c>
      <c r="B42" s="3">
        <v>49003799.900209628</v>
      </c>
      <c r="C42" s="3">
        <v>0</v>
      </c>
      <c r="D42" s="31">
        <v>1.3429</v>
      </c>
    </row>
    <row r="43" spans="1:4" x14ac:dyDescent="0.25">
      <c r="A43" s="30">
        <f t="shared" si="0"/>
        <v>42551</v>
      </c>
      <c r="B43" s="3">
        <v>48386887.754706524</v>
      </c>
      <c r="C43" s="3">
        <v>0</v>
      </c>
      <c r="D43" s="31">
        <v>1.3427</v>
      </c>
    </row>
    <row r="44" spans="1:4" x14ac:dyDescent="0.25">
      <c r="A44" s="30">
        <f t="shared" si="0"/>
        <v>42582</v>
      </c>
      <c r="B44" s="3">
        <v>51739856.041786045</v>
      </c>
      <c r="C44" s="3">
        <v>0</v>
      </c>
      <c r="D44" s="31">
        <v>1.3042</v>
      </c>
    </row>
    <row r="45" spans="1:4" x14ac:dyDescent="0.25">
      <c r="A45" s="30">
        <f t="shared" si="0"/>
        <v>42613</v>
      </c>
      <c r="B45" s="3">
        <v>51211714.016758077</v>
      </c>
      <c r="C45" s="3">
        <v>0</v>
      </c>
      <c r="D45" s="31">
        <v>1.3310999999999999</v>
      </c>
    </row>
    <row r="46" spans="1:4" x14ac:dyDescent="0.25">
      <c r="A46" s="30">
        <f t="shared" si="0"/>
        <v>42643</v>
      </c>
      <c r="B46" s="3">
        <v>51507195.506768085</v>
      </c>
      <c r="C46" s="3">
        <v>-1039137.93</v>
      </c>
      <c r="D46" s="31">
        <v>1.33</v>
      </c>
    </row>
    <row r="47" spans="1:4" x14ac:dyDescent="0.25">
      <c r="A47" s="30">
        <f t="shared" si="0"/>
        <v>42674</v>
      </c>
      <c r="B47" s="3">
        <v>51027389.537345104</v>
      </c>
      <c r="C47" s="3">
        <v>0</v>
      </c>
      <c r="D47" s="31">
        <v>1.3653</v>
      </c>
    </row>
    <row r="48" spans="1:4" x14ac:dyDescent="0.25">
      <c r="A48" s="30">
        <f t="shared" si="0"/>
        <v>42704</v>
      </c>
      <c r="B48" s="3">
        <v>50051460.136714466</v>
      </c>
      <c r="C48" s="3">
        <v>0</v>
      </c>
      <c r="D48" s="31">
        <v>1.3494999999999999</v>
      </c>
    </row>
    <row r="49" spans="1:4" x14ac:dyDescent="0.25">
      <c r="A49" s="30">
        <f t="shared" si="0"/>
        <v>42735</v>
      </c>
      <c r="B49" s="3">
        <v>52333458.194991536</v>
      </c>
      <c r="C49" s="3">
        <v>0</v>
      </c>
      <c r="D49" s="31">
        <v>1.2966</v>
      </c>
    </row>
    <row r="50" spans="1:4" x14ac:dyDescent="0.25">
      <c r="A50" s="30">
        <f t="shared" si="0"/>
        <v>42766</v>
      </c>
      <c r="B50" s="3">
        <v>52789525.681577541</v>
      </c>
      <c r="C50" s="3">
        <v>0</v>
      </c>
      <c r="D50" s="31">
        <v>1.2966</v>
      </c>
    </row>
    <row r="51" spans="1:4" x14ac:dyDescent="0.25">
      <c r="A51" s="30">
        <f t="shared" si="0"/>
        <v>42794</v>
      </c>
      <c r="B51" s="3">
        <v>53140806.07213416</v>
      </c>
      <c r="C51" s="3">
        <v>0</v>
      </c>
      <c r="D51" s="31">
        <v>1.252</v>
      </c>
    </row>
    <row r="52" spans="1:4" x14ac:dyDescent="0.25">
      <c r="A52" s="30">
        <f t="shared" si="0"/>
        <v>42825</v>
      </c>
      <c r="B52" s="3">
        <v>54908591.216236211</v>
      </c>
      <c r="C52" s="3">
        <v>0</v>
      </c>
      <c r="D52" s="31">
        <v>1.248</v>
      </c>
    </row>
    <row r="53" spans="1:4" x14ac:dyDescent="0.25">
      <c r="A53" s="30">
        <f t="shared" si="0"/>
        <v>42855</v>
      </c>
      <c r="B53" s="3">
        <v>55535358.270807214</v>
      </c>
      <c r="C53" s="3">
        <v>0</v>
      </c>
      <c r="D53" s="31">
        <v>1.2882</v>
      </c>
    </row>
    <row r="54" spans="1:4" x14ac:dyDescent="0.25">
      <c r="A54" s="30">
        <f t="shared" si="0"/>
        <v>42886</v>
      </c>
      <c r="B54" s="3">
        <v>55032439.078125589</v>
      </c>
      <c r="C54" s="3">
        <v>0</v>
      </c>
      <c r="D54" s="31">
        <v>1.2896000000000001</v>
      </c>
    </row>
    <row r="55" spans="1:4" x14ac:dyDescent="0.25">
      <c r="A55" s="30">
        <f t="shared" si="0"/>
        <v>42916</v>
      </c>
      <c r="B55" s="3">
        <v>52971486.531054884</v>
      </c>
      <c r="C55" s="3">
        <v>0</v>
      </c>
      <c r="D55" s="31">
        <v>1.2544999999999999</v>
      </c>
    </row>
    <row r="56" spans="1:4" x14ac:dyDescent="0.25">
      <c r="A56" s="30">
        <f t="shared" si="0"/>
        <v>42947</v>
      </c>
      <c r="B56" s="3">
        <v>51704749.936812572</v>
      </c>
      <c r="C56" s="3">
        <v>0</v>
      </c>
      <c r="D56" s="31">
        <v>1.2310000000000001</v>
      </c>
    </row>
    <row r="57" spans="1:4" x14ac:dyDescent="0.25">
      <c r="A57" s="30">
        <f t="shared" si="0"/>
        <v>42978</v>
      </c>
      <c r="B57" s="3">
        <v>51152478.605134219</v>
      </c>
      <c r="C57" s="3">
        <f>-27141.92-222545.53</f>
        <v>-249687.45</v>
      </c>
      <c r="D57" s="31">
        <v>1.2849999999999999</v>
      </c>
    </row>
    <row r="58" spans="1:4" x14ac:dyDescent="0.25">
      <c r="A58" s="30">
        <f t="shared" si="0"/>
        <v>43008</v>
      </c>
      <c r="B58" s="3">
        <v>52774605.036795527</v>
      </c>
      <c r="C58" s="3">
        <v>0</v>
      </c>
      <c r="D58" s="31">
        <v>1.29</v>
      </c>
    </row>
    <row r="59" spans="1:4" x14ac:dyDescent="0.25">
      <c r="A59" s="30">
        <f t="shared" si="0"/>
        <v>43039</v>
      </c>
      <c r="B59" s="3">
        <v>53364970.606196105</v>
      </c>
      <c r="C59" s="3">
        <v>0</v>
      </c>
      <c r="D59" s="31">
        <v>1.2829999999999999</v>
      </c>
    </row>
    <row r="60" spans="1:4" x14ac:dyDescent="0.25">
      <c r="A60" s="30">
        <f t="shared" si="0"/>
        <v>43069</v>
      </c>
      <c r="B60" s="3">
        <v>55709793.060224265</v>
      </c>
      <c r="C60" s="3">
        <f>-93758.5</f>
        <v>-93758.5</v>
      </c>
      <c r="D60" s="31">
        <v>1.2969999999999999</v>
      </c>
    </row>
    <row r="61" spans="1:4" x14ac:dyDescent="0.25">
      <c r="A61" s="30">
        <f t="shared" si="0"/>
        <v>43100</v>
      </c>
      <c r="B61" s="3">
        <v>54827913.125369802</v>
      </c>
      <c r="C61" s="3">
        <v>0</v>
      </c>
      <c r="D61" s="31">
        <v>1.3149999999999999</v>
      </c>
    </row>
    <row r="62" spans="1:4" x14ac:dyDescent="0.25">
      <c r="A62" s="30">
        <f t="shared" si="0"/>
        <v>43131</v>
      </c>
      <c r="B62" s="3">
        <v>54799963.082821153</v>
      </c>
      <c r="C62" s="3">
        <v>0</v>
      </c>
      <c r="D62" s="31">
        <v>1.3</v>
      </c>
    </row>
    <row r="63" spans="1:4" x14ac:dyDescent="0.25">
      <c r="A63" s="30">
        <f t="shared" si="0"/>
        <v>43159</v>
      </c>
      <c r="B63" s="3">
        <v>55810842.755337864</v>
      </c>
      <c r="C63" s="3">
        <v>0</v>
      </c>
      <c r="D63" s="31">
        <v>1.306</v>
      </c>
    </row>
    <row r="64" spans="1:4" x14ac:dyDescent="0.25">
      <c r="A64" s="30">
        <f t="shared" si="0"/>
        <v>43190</v>
      </c>
      <c r="B64" s="3">
        <v>56291410.797394842</v>
      </c>
      <c r="C64" s="3">
        <v>0</v>
      </c>
      <c r="D64" s="31">
        <v>1.2923</v>
      </c>
    </row>
    <row r="65" spans="1:4" x14ac:dyDescent="0.25">
      <c r="A65" s="30">
        <f t="shared" si="0"/>
        <v>43220</v>
      </c>
      <c r="B65" s="3">
        <v>56291410.797394842</v>
      </c>
      <c r="C65" s="3">
        <v>0</v>
      </c>
      <c r="D65" s="31">
        <v>1.3154999999999999</v>
      </c>
    </row>
    <row r="66" spans="1:4" x14ac:dyDescent="0.25">
      <c r="A66" s="30">
        <f t="shared" si="0"/>
        <v>43251</v>
      </c>
      <c r="B66" s="3">
        <v>56128935.571843952</v>
      </c>
      <c r="C66" s="3">
        <v>0</v>
      </c>
      <c r="D66" s="31">
        <v>1.3302</v>
      </c>
    </row>
    <row r="67" spans="1:4" x14ac:dyDescent="0.25">
      <c r="A67" s="30">
        <f t="shared" si="0"/>
        <v>43281</v>
      </c>
      <c r="B67" s="3">
        <v>57056672.086752884</v>
      </c>
      <c r="C67" s="3">
        <v>-236465.88</v>
      </c>
      <c r="D67" s="31">
        <v>1.365</v>
      </c>
    </row>
    <row r="68" spans="1:4" x14ac:dyDescent="0.25">
      <c r="A68" s="30">
        <f t="shared" ref="A68:A121" si="1">EOMONTH(A67,1)</f>
        <v>43312</v>
      </c>
      <c r="B68" s="3">
        <v>57618320.041810445</v>
      </c>
      <c r="C68" s="3">
        <v>0</v>
      </c>
      <c r="D68" s="31">
        <v>1.3134999999999999</v>
      </c>
    </row>
    <row r="69" spans="1:4" x14ac:dyDescent="0.25">
      <c r="A69" s="30">
        <f t="shared" si="1"/>
        <v>43343</v>
      </c>
      <c r="B69" s="3">
        <v>59115814.764291361</v>
      </c>
      <c r="C69" s="3">
        <v>-174080.14</v>
      </c>
      <c r="D69" s="31">
        <v>1.3149999999999999</v>
      </c>
    </row>
    <row r="70" spans="1:4" x14ac:dyDescent="0.25">
      <c r="A70" s="30">
        <f t="shared" si="1"/>
        <v>43373</v>
      </c>
      <c r="B70" s="3">
        <v>59870555.766358048</v>
      </c>
      <c r="C70" s="3">
        <v>-37781.089999999997</v>
      </c>
      <c r="D70" s="31">
        <v>1.3365</v>
      </c>
    </row>
    <row r="71" spans="1:4" x14ac:dyDescent="0.25">
      <c r="A71" s="30">
        <f t="shared" si="1"/>
        <v>43404</v>
      </c>
      <c r="B71" s="3">
        <v>60903155.08408571</v>
      </c>
      <c r="C71" s="3">
        <v>-56054.82</v>
      </c>
      <c r="D71" s="31">
        <v>1.3385</v>
      </c>
    </row>
    <row r="72" spans="1:4" x14ac:dyDescent="0.25">
      <c r="A72" s="30">
        <f t="shared" si="1"/>
        <v>43434</v>
      </c>
      <c r="B72" s="3">
        <v>57062930.847649783</v>
      </c>
      <c r="C72" s="3">
        <v>-125131.39</v>
      </c>
      <c r="D72" s="31">
        <v>1.3525</v>
      </c>
    </row>
    <row r="73" spans="1:4" x14ac:dyDescent="0.25">
      <c r="A73" s="30">
        <f t="shared" si="1"/>
        <v>43465</v>
      </c>
      <c r="B73" s="3">
        <v>55907426.234209068</v>
      </c>
      <c r="C73" s="3">
        <v>-276108.14</v>
      </c>
      <c r="D73" s="31">
        <v>1.3089999999999999</v>
      </c>
    </row>
    <row r="74" spans="1:4" x14ac:dyDescent="0.25">
      <c r="A74" s="30">
        <f t="shared" si="1"/>
        <v>43496</v>
      </c>
      <c r="B74" s="3">
        <v>55271176.346787356</v>
      </c>
      <c r="C74" s="3">
        <v>0</v>
      </c>
      <c r="D74" s="31">
        <v>1.32</v>
      </c>
    </row>
    <row r="75" spans="1:4" x14ac:dyDescent="0.25">
      <c r="A75" s="30">
        <f t="shared" si="1"/>
        <v>43524</v>
      </c>
      <c r="B75" s="3">
        <v>54724089.885844022</v>
      </c>
      <c r="C75" s="3">
        <v>-122530.35</v>
      </c>
      <c r="D75" s="31">
        <v>1.3320000000000001</v>
      </c>
    </row>
    <row r="76" spans="1:4" x14ac:dyDescent="0.25">
      <c r="A76" s="30">
        <f t="shared" si="1"/>
        <v>43555</v>
      </c>
      <c r="B76" s="3">
        <v>55564156.475597605</v>
      </c>
      <c r="C76" s="3">
        <v>-60000</v>
      </c>
      <c r="D76" s="31">
        <v>1.3240000000000001</v>
      </c>
    </row>
    <row r="77" spans="1:4" x14ac:dyDescent="0.25">
      <c r="A77" s="30">
        <f t="shared" si="1"/>
        <v>43585</v>
      </c>
      <c r="B77" s="3">
        <v>58263529.897879533</v>
      </c>
      <c r="C77" s="3">
        <f>-150000-76373.23</f>
        <v>-226373.22999999998</v>
      </c>
      <c r="D77" s="31">
        <v>1.3160000000000001</v>
      </c>
    </row>
    <row r="78" spans="1:4" x14ac:dyDescent="0.25">
      <c r="A78" s="30">
        <f t="shared" si="1"/>
        <v>43616</v>
      </c>
      <c r="B78" s="3">
        <v>58672755.627309576</v>
      </c>
      <c r="C78" s="3">
        <f>-50000</f>
        <v>-50000</v>
      </c>
      <c r="D78" s="31">
        <v>1.3280000000000001</v>
      </c>
    </row>
    <row r="79" spans="1:4" x14ac:dyDescent="0.25">
      <c r="A79" s="30">
        <f t="shared" si="1"/>
        <v>43646</v>
      </c>
      <c r="B79" s="3">
        <v>59468304.112460531</v>
      </c>
      <c r="C79" s="3">
        <v>0</v>
      </c>
      <c r="D79" s="31">
        <v>1.298</v>
      </c>
    </row>
    <row r="80" spans="1:4" x14ac:dyDescent="0.25">
      <c r="A80" s="30">
        <f t="shared" si="1"/>
        <v>43677</v>
      </c>
      <c r="B80" s="3">
        <v>58642280.037345789</v>
      </c>
      <c r="C80" s="3">
        <v>0</v>
      </c>
      <c r="D80" s="31">
        <v>1.3234999999999999</v>
      </c>
    </row>
    <row r="81" spans="1:4" x14ac:dyDescent="0.25">
      <c r="A81" s="30">
        <f t="shared" si="1"/>
        <v>43708</v>
      </c>
      <c r="B81" s="3">
        <v>61033625.821919404</v>
      </c>
      <c r="C81" s="3">
        <f>-349022.29</f>
        <v>-349022.29</v>
      </c>
      <c r="D81" s="31">
        <v>1.341</v>
      </c>
    </row>
    <row r="82" spans="1:4" x14ac:dyDescent="0.25">
      <c r="A82" s="30">
        <f t="shared" si="1"/>
        <v>43738</v>
      </c>
      <c r="B82" s="3">
        <v>56976924.928059317</v>
      </c>
      <c r="C82" s="3">
        <f>-1054779.3-1896750</f>
        <v>-2951529.3</v>
      </c>
      <c r="D82" s="31">
        <v>1.4025000000000001</v>
      </c>
    </row>
    <row r="83" spans="1:4" x14ac:dyDescent="0.25">
      <c r="A83" s="30">
        <f t="shared" si="1"/>
        <v>43769</v>
      </c>
      <c r="B83" s="3">
        <v>58694782.872343756</v>
      </c>
      <c r="C83" s="3">
        <v>-50000</v>
      </c>
      <c r="D83" s="31">
        <v>1.3919999999999999</v>
      </c>
    </row>
    <row r="84" spans="1:4" x14ac:dyDescent="0.25">
      <c r="A84" s="30">
        <f t="shared" si="1"/>
        <v>43799</v>
      </c>
      <c r="B84" s="3">
        <v>59630907.685387209</v>
      </c>
      <c r="C84" s="3">
        <v>0</v>
      </c>
      <c r="D84" s="31">
        <v>1.3759999999999999</v>
      </c>
    </row>
    <row r="85" spans="1:4" x14ac:dyDescent="0.25">
      <c r="A85" s="30">
        <f t="shared" si="1"/>
        <v>43830</v>
      </c>
      <c r="B85" s="3">
        <v>61189845.959407106</v>
      </c>
      <c r="C85" s="3">
        <v>0</v>
      </c>
      <c r="D85" s="31">
        <v>1.3580000000000001</v>
      </c>
    </row>
    <row r="86" spans="1:4" x14ac:dyDescent="0.25">
      <c r="A86" s="30">
        <f t="shared" si="1"/>
        <v>43861</v>
      </c>
      <c r="B86" s="3">
        <v>61981837.527094379</v>
      </c>
      <c r="C86" s="3">
        <v>0</v>
      </c>
      <c r="D86" s="31">
        <v>1.3394999999999999</v>
      </c>
    </row>
    <row r="87" spans="1:4" x14ac:dyDescent="0.25">
      <c r="A87" s="30">
        <f t="shared" si="1"/>
        <v>43890</v>
      </c>
      <c r="B87" s="3">
        <v>59433451.453193456</v>
      </c>
      <c r="C87" s="3">
        <v>0</v>
      </c>
      <c r="D87" s="31">
        <v>1.3045</v>
      </c>
    </row>
    <row r="88" spans="1:4" x14ac:dyDescent="0.25">
      <c r="A88" s="30">
        <f t="shared" si="1"/>
        <v>43921</v>
      </c>
      <c r="B88" s="3">
        <v>61612014.098968036</v>
      </c>
      <c r="C88" s="3">
        <v>-6415381.96</v>
      </c>
      <c r="D88" s="31">
        <v>1.3314999999999999</v>
      </c>
    </row>
    <row r="89" spans="1:4" x14ac:dyDescent="0.25">
      <c r="A89" s="30">
        <f t="shared" si="1"/>
        <v>43951</v>
      </c>
      <c r="B89" s="14">
        <v>61596959.587469451</v>
      </c>
      <c r="C89" s="3">
        <v>0</v>
      </c>
      <c r="D89" s="31">
        <v>1.333</v>
      </c>
    </row>
    <row r="90" spans="1:4" x14ac:dyDescent="0.25">
      <c r="A90" s="30">
        <f t="shared" si="1"/>
        <v>43982</v>
      </c>
      <c r="B90" s="14">
        <v>61234442.596055798</v>
      </c>
      <c r="C90" s="3">
        <v>0</v>
      </c>
      <c r="D90" s="31">
        <v>1.2975000000000001</v>
      </c>
    </row>
    <row r="91" spans="1:4" x14ac:dyDescent="0.25">
      <c r="A91" s="30">
        <f t="shared" si="1"/>
        <v>44012</v>
      </c>
      <c r="B91" s="14">
        <v>62235882.712600306</v>
      </c>
      <c r="C91" s="3">
        <f>-197336.44-1300000-2900000-49356.65-2150800-1816143</f>
        <v>-8413636.0899999999</v>
      </c>
      <c r="D91" s="31">
        <v>1.2735000000000001</v>
      </c>
    </row>
    <row r="92" spans="1:4" x14ac:dyDescent="0.25">
      <c r="A92" s="30">
        <f t="shared" si="1"/>
        <v>44043</v>
      </c>
      <c r="B92" s="14">
        <v>62366187.789489351</v>
      </c>
      <c r="C92" s="3">
        <v>0</v>
      </c>
      <c r="D92" s="31">
        <v>1.278</v>
      </c>
    </row>
    <row r="93" spans="1:4" x14ac:dyDescent="0.25">
      <c r="A93" s="30">
        <f t="shared" si="1"/>
        <v>44074</v>
      </c>
      <c r="B93" s="14">
        <v>63442889.253311791</v>
      </c>
      <c r="C93" s="3">
        <v>0</v>
      </c>
      <c r="D93" s="31">
        <v>1.2715000000000001</v>
      </c>
    </row>
    <row r="94" spans="1:4" x14ac:dyDescent="0.25">
      <c r="A94" s="30">
        <f t="shared" si="1"/>
        <v>44104</v>
      </c>
      <c r="B94" s="14">
        <v>65121036.418621697</v>
      </c>
      <c r="C94" s="3">
        <v>0</v>
      </c>
      <c r="D94" s="31">
        <v>1.2575000000000001</v>
      </c>
    </row>
    <row r="95" spans="1:4" x14ac:dyDescent="0.25">
      <c r="A95" s="30">
        <f t="shared" si="1"/>
        <v>44135</v>
      </c>
      <c r="B95" s="14">
        <v>65262476.962268122</v>
      </c>
      <c r="C95" s="3">
        <v>-230294.58</v>
      </c>
      <c r="D95" s="31">
        <v>1.2290000000000001</v>
      </c>
    </row>
    <row r="96" spans="1:4" x14ac:dyDescent="0.25">
      <c r="A96" s="30">
        <f t="shared" si="1"/>
        <v>44165</v>
      </c>
      <c r="B96" s="14">
        <v>59686702.549852833</v>
      </c>
      <c r="C96" s="3">
        <v>0</v>
      </c>
      <c r="D96" s="31">
        <v>1.206</v>
      </c>
    </row>
    <row r="97" spans="1:4" x14ac:dyDescent="0.25">
      <c r="A97" s="30">
        <f t="shared" si="1"/>
        <v>44196</v>
      </c>
      <c r="B97" s="14">
        <v>52852096.369276971</v>
      </c>
      <c r="C97" s="3">
        <v>-233742.63</v>
      </c>
      <c r="D97" s="31">
        <v>1.2404999999999999</v>
      </c>
    </row>
    <row r="98" spans="1:4" x14ac:dyDescent="0.25">
      <c r="A98" s="30">
        <f t="shared" si="1"/>
        <v>44227</v>
      </c>
      <c r="B98" s="14">
        <v>57805312.158870161</v>
      </c>
      <c r="C98" s="3">
        <v>0</v>
      </c>
      <c r="D98" s="31">
        <v>1.2475000000000001</v>
      </c>
    </row>
    <row r="99" spans="1:4" x14ac:dyDescent="0.25">
      <c r="A99" s="30">
        <f t="shared" si="1"/>
        <v>44255</v>
      </c>
      <c r="B99" s="14">
        <v>58572047.657084055</v>
      </c>
      <c r="C99" s="3">
        <v>0</v>
      </c>
      <c r="D99" s="31">
        <v>1.2615000000000001</v>
      </c>
    </row>
    <row r="100" spans="1:4" x14ac:dyDescent="0.25">
      <c r="A100" s="30">
        <f t="shared" si="1"/>
        <v>44286</v>
      </c>
      <c r="B100" s="14">
        <v>58372760.819991939</v>
      </c>
      <c r="C100" s="3">
        <v>-238632.67</v>
      </c>
      <c r="D100" s="31">
        <v>1.2655000000000001</v>
      </c>
    </row>
    <row r="101" spans="1:4" x14ac:dyDescent="0.25">
      <c r="A101" s="30">
        <f t="shared" si="1"/>
        <v>44316</v>
      </c>
      <c r="B101" s="14">
        <v>60872590.791151755</v>
      </c>
      <c r="C101" s="3">
        <v>0</v>
      </c>
      <c r="D101" s="31">
        <v>1.2384999999999999</v>
      </c>
    </row>
    <row r="102" spans="1:4" x14ac:dyDescent="0.25">
      <c r="A102" s="30">
        <f t="shared" si="1"/>
        <v>44347</v>
      </c>
      <c r="B102" s="14">
        <v>63569532.837878451</v>
      </c>
      <c r="C102" s="3">
        <v>0</v>
      </c>
      <c r="D102" s="31">
        <v>1.2775000000000001</v>
      </c>
    </row>
    <row r="103" spans="1:4" x14ac:dyDescent="0.25">
      <c r="A103" s="30">
        <f t="shared" si="1"/>
        <v>44377</v>
      </c>
      <c r="B103" s="14">
        <v>55932129.289954029</v>
      </c>
      <c r="C103" s="3">
        <v>0</v>
      </c>
      <c r="D103" s="31">
        <v>1.2645</v>
      </c>
    </row>
    <row r="104" spans="1:4" x14ac:dyDescent="0.25">
      <c r="A104" s="30">
        <f t="shared" si="1"/>
        <v>44408</v>
      </c>
      <c r="B104" s="14">
        <v>53628480.593360879</v>
      </c>
      <c r="C104" s="14">
        <v>0</v>
      </c>
      <c r="D104" s="23">
        <v>1.2715000000000001</v>
      </c>
    </row>
    <row r="105" spans="1:4" x14ac:dyDescent="0.25">
      <c r="A105" s="30">
        <f t="shared" si="1"/>
        <v>44439</v>
      </c>
      <c r="B105" s="14">
        <v>58402432.271267481</v>
      </c>
      <c r="C105" s="14">
        <v>0</v>
      </c>
      <c r="D105" s="23">
        <v>1.2666999999999999</v>
      </c>
    </row>
    <row r="106" spans="1:4" x14ac:dyDescent="0.25">
      <c r="A106" s="30">
        <f t="shared" si="1"/>
        <v>44469</v>
      </c>
      <c r="B106" s="14">
        <v>51769865.171778455</v>
      </c>
      <c r="C106" s="14">
        <v>0</v>
      </c>
      <c r="D106" s="23">
        <v>1.2507999999999999</v>
      </c>
    </row>
    <row r="107" spans="1:4" x14ac:dyDescent="0.25">
      <c r="A107" s="30">
        <f t="shared" si="1"/>
        <v>44500</v>
      </c>
      <c r="B107" s="14">
        <v>51710637.781865574</v>
      </c>
      <c r="C107" s="14">
        <v>0</v>
      </c>
      <c r="D107" s="24">
        <v>1.2809999999999999</v>
      </c>
    </row>
    <row r="108" spans="1:4" x14ac:dyDescent="0.25">
      <c r="A108" s="30">
        <f t="shared" si="1"/>
        <v>44530</v>
      </c>
      <c r="B108" s="14">
        <v>52704059.749264069</v>
      </c>
      <c r="C108" s="14">
        <v>0</v>
      </c>
      <c r="D108" s="24">
        <v>1.2669999999999999</v>
      </c>
    </row>
    <row r="109" spans="1:4" x14ac:dyDescent="0.25">
      <c r="A109" s="30">
        <f t="shared" si="1"/>
        <v>44561</v>
      </c>
      <c r="B109" s="14">
        <v>54362330.608096905</v>
      </c>
      <c r="C109" s="14">
        <v>0</v>
      </c>
      <c r="D109" s="24">
        <v>1.2929999999999999</v>
      </c>
    </row>
    <row r="110" spans="1:4" x14ac:dyDescent="0.25">
      <c r="A110" s="30">
        <f t="shared" si="1"/>
        <v>44592</v>
      </c>
      <c r="B110" s="14">
        <v>56320246.557918943</v>
      </c>
      <c r="C110" s="14">
        <v>0</v>
      </c>
      <c r="D110" s="23">
        <v>1.284</v>
      </c>
    </row>
    <row r="111" spans="1:4" x14ac:dyDescent="0.25">
      <c r="A111" s="30">
        <f t="shared" si="1"/>
        <v>44620</v>
      </c>
      <c r="B111" s="14">
        <v>57118246.023888551</v>
      </c>
      <c r="C111" s="14">
        <f>-411814-1414432.67-154942.67</f>
        <v>-1981189.3399999999</v>
      </c>
      <c r="D111" s="23">
        <v>1.3109999999999999</v>
      </c>
    </row>
    <row r="112" spans="1:4" x14ac:dyDescent="0.25">
      <c r="A112" s="30">
        <f t="shared" si="1"/>
        <v>44651</v>
      </c>
      <c r="B112" s="14">
        <v>57419094.64396134</v>
      </c>
      <c r="C112" s="14">
        <f>-63551.4</f>
        <v>-63551.4</v>
      </c>
      <c r="D112" s="23">
        <v>1.3734999999999999</v>
      </c>
    </row>
    <row r="113" spans="1:4" x14ac:dyDescent="0.25">
      <c r="A113" s="30">
        <f t="shared" si="1"/>
        <v>44681</v>
      </c>
      <c r="B113" s="14">
        <v>59591719.548631564</v>
      </c>
      <c r="C113" s="14">
        <v>-325000</v>
      </c>
      <c r="D113" s="23">
        <v>1.3660000000000001</v>
      </c>
    </row>
    <row r="114" spans="1:4" x14ac:dyDescent="0.25">
      <c r="A114" s="30">
        <f t="shared" si="1"/>
        <v>44712</v>
      </c>
      <c r="B114" s="14">
        <v>61128314.088325657</v>
      </c>
      <c r="C114" s="14">
        <v>0</v>
      </c>
      <c r="D114" s="23">
        <v>1.3514999999999999</v>
      </c>
    </row>
    <row r="115" spans="1:4" x14ac:dyDescent="0.25">
      <c r="A115" s="30">
        <f t="shared" si="1"/>
        <v>44742</v>
      </c>
      <c r="B115" s="14">
        <v>57615790.387682885</v>
      </c>
      <c r="C115" s="14">
        <v>-889162</v>
      </c>
      <c r="D115" s="23">
        <v>1.3540000000000001</v>
      </c>
    </row>
    <row r="116" spans="1:4" x14ac:dyDescent="0.25">
      <c r="A116" s="30">
        <f t="shared" si="1"/>
        <v>44773</v>
      </c>
      <c r="B116" s="14">
        <v>61220685.402073048</v>
      </c>
      <c r="C116" s="14">
        <v>0</v>
      </c>
      <c r="D116" s="23">
        <v>1.33</v>
      </c>
    </row>
    <row r="117" spans="1:4" x14ac:dyDescent="0.25">
      <c r="A117" s="30">
        <f t="shared" si="1"/>
        <v>44804</v>
      </c>
      <c r="B117" s="14">
        <v>60121412.205709107</v>
      </c>
      <c r="C117" s="14">
        <v>0</v>
      </c>
      <c r="D117" s="23">
        <v>1.3645</v>
      </c>
    </row>
    <row r="118" spans="1:4" x14ac:dyDescent="0.25">
      <c r="A118" s="30">
        <f t="shared" si="1"/>
        <v>44834</v>
      </c>
      <c r="B118" s="14">
        <v>64341968.210762985</v>
      </c>
      <c r="C118" s="14">
        <v>0</v>
      </c>
      <c r="D118" s="23">
        <v>1.353</v>
      </c>
    </row>
    <row r="119" spans="1:4" x14ac:dyDescent="0.25">
      <c r="A119" s="30">
        <f t="shared" si="1"/>
        <v>44865</v>
      </c>
      <c r="B119" s="14">
        <v>61284091.629170895</v>
      </c>
      <c r="C119" s="14">
        <v>0</v>
      </c>
      <c r="D119" s="23">
        <v>1.355</v>
      </c>
    </row>
    <row r="120" spans="1:4" x14ac:dyDescent="0.25">
      <c r="A120" s="30">
        <f t="shared" si="1"/>
        <v>44895</v>
      </c>
      <c r="B120" s="14">
        <v>59587677.040172569</v>
      </c>
      <c r="C120" s="14">
        <v>0</v>
      </c>
      <c r="D120" s="23">
        <v>1.3574999999999999</v>
      </c>
    </row>
    <row r="121" spans="1:4" x14ac:dyDescent="0.25">
      <c r="A121" s="30">
        <f t="shared" si="1"/>
        <v>44926</v>
      </c>
      <c r="B121" s="14">
        <v>62048885.237643063</v>
      </c>
      <c r="C121" s="14">
        <f>83018.87-3095000</f>
        <v>-3011981.13</v>
      </c>
      <c r="D121" s="23">
        <v>1.3245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" workbookViewId="0">
      <pane xSplit="1" ySplit="1" topLeftCell="B15" activePane="bottomRight" state="frozen"/>
      <selection activeCell="A2" sqref="A2"/>
      <selection pane="topRight" activeCell="B2" sqref="B2"/>
      <selection pane="bottomLeft" activeCell="A5" sqref="A5"/>
      <selection pane="bottomRight" activeCell="C24" sqref="C24"/>
    </sheetView>
  </sheetViews>
  <sheetFormatPr defaultColWidth="9.140625" defaultRowHeight="15" x14ac:dyDescent="0.25"/>
  <cols>
    <col min="1" max="1" width="17.85546875" style="18" customWidth="1"/>
    <col min="2" max="2" width="18.42578125" style="14" customWidth="1"/>
    <col min="3" max="3" width="16.28515625" style="14" customWidth="1"/>
    <col min="4" max="4" width="12" style="23" customWidth="1"/>
    <col min="5" max="16384" width="9.140625" style="15"/>
  </cols>
  <sheetData>
    <row r="1" spans="1:6" x14ac:dyDescent="0.25">
      <c r="A1" s="36" t="s">
        <v>3</v>
      </c>
      <c r="B1" s="36" t="s">
        <v>11</v>
      </c>
      <c r="C1" s="36" t="s">
        <v>12</v>
      </c>
      <c r="D1" s="22" t="s">
        <v>13</v>
      </c>
    </row>
    <row r="2" spans="1:6" x14ac:dyDescent="0.25">
      <c r="A2" s="36" t="s">
        <v>0</v>
      </c>
      <c r="B2" s="4" t="s">
        <v>8</v>
      </c>
      <c r="C2" s="4" t="s">
        <v>9</v>
      </c>
      <c r="D2" s="19" t="s">
        <v>10</v>
      </c>
    </row>
    <row r="3" spans="1:6" x14ac:dyDescent="0.25">
      <c r="A3" s="17">
        <v>44135</v>
      </c>
    </row>
    <row r="4" spans="1:6" x14ac:dyDescent="0.25">
      <c r="A4" s="17">
        <v>44165</v>
      </c>
      <c r="B4" s="14">
        <v>3010476.77</v>
      </c>
      <c r="F4" s="14"/>
    </row>
    <row r="5" spans="1:6" x14ac:dyDescent="0.25">
      <c r="A5" s="17">
        <v>44196</v>
      </c>
      <c r="B5" s="14">
        <v>3119469.79</v>
      </c>
      <c r="C5" s="15"/>
    </row>
    <row r="6" spans="1:6" x14ac:dyDescent="0.25">
      <c r="A6" s="17">
        <v>44227</v>
      </c>
      <c r="B6" s="14">
        <v>3167994.63</v>
      </c>
    </row>
    <row r="7" spans="1:6" x14ac:dyDescent="0.25">
      <c r="A7" s="17">
        <v>44255</v>
      </c>
      <c r="B7" s="14">
        <v>3193914.88</v>
      </c>
    </row>
    <row r="8" spans="1:6" x14ac:dyDescent="0.25">
      <c r="A8" s="17">
        <v>44286</v>
      </c>
      <c r="B8" s="14">
        <v>3226087.37</v>
      </c>
    </row>
    <row r="9" spans="1:6" x14ac:dyDescent="0.25">
      <c r="A9" s="17">
        <v>44316</v>
      </c>
      <c r="B9" s="14">
        <v>3339542.32</v>
      </c>
    </row>
    <row r="10" spans="1:6" x14ac:dyDescent="0.25">
      <c r="A10" s="17">
        <v>44347</v>
      </c>
      <c r="B10" s="14">
        <v>3419049.82</v>
      </c>
    </row>
    <row r="11" spans="1:6" x14ac:dyDescent="0.25">
      <c r="A11" s="17">
        <v>44377</v>
      </c>
      <c r="B11" s="14">
        <v>3425614.08</v>
      </c>
    </row>
    <row r="12" spans="1:6" x14ac:dyDescent="0.25">
      <c r="A12" s="17">
        <v>44408</v>
      </c>
      <c r="B12" s="14">
        <v>3476836.81</v>
      </c>
    </row>
    <row r="13" spans="1:6" x14ac:dyDescent="0.25">
      <c r="A13" s="17">
        <v>44439</v>
      </c>
      <c r="B13" s="14">
        <v>3565328.26</v>
      </c>
    </row>
    <row r="14" spans="1:6" x14ac:dyDescent="0.25">
      <c r="A14" s="17">
        <v>44469</v>
      </c>
      <c r="B14" s="14">
        <v>3399761.2</v>
      </c>
    </row>
    <row r="15" spans="1:6" x14ac:dyDescent="0.25">
      <c r="A15" s="17">
        <v>44500</v>
      </c>
      <c r="B15" s="14">
        <v>3522215.22</v>
      </c>
    </row>
    <row r="16" spans="1:6" x14ac:dyDescent="0.25">
      <c r="A16" s="17">
        <v>44530</v>
      </c>
      <c r="B16" s="14">
        <v>3403589.89</v>
      </c>
    </row>
    <row r="17" spans="1:4" x14ac:dyDescent="0.25">
      <c r="A17" s="17">
        <v>44561</v>
      </c>
      <c r="B17" s="14">
        <v>3598993.31</v>
      </c>
    </row>
    <row r="18" spans="1:4" x14ac:dyDescent="0.25">
      <c r="A18" s="17">
        <v>44592</v>
      </c>
      <c r="B18" s="14">
        <v>3386862.48</v>
      </c>
    </row>
    <row r="19" spans="1:4" x14ac:dyDescent="0.25">
      <c r="A19" s="17">
        <v>44620</v>
      </c>
      <c r="B19" s="14">
        <v>3386862.48</v>
      </c>
    </row>
    <row r="20" spans="1:4" x14ac:dyDescent="0.25">
      <c r="A20" s="17">
        <v>44651</v>
      </c>
      <c r="B20" s="14">
        <v>3289447.05</v>
      </c>
    </row>
    <row r="21" spans="1:4" x14ac:dyDescent="0.25">
      <c r="A21" s="17">
        <v>44681</v>
      </c>
      <c r="B21" s="3">
        <f>516429.05+(C21/D21)</f>
        <v>3058788.1444574553</v>
      </c>
      <c r="C21" s="3">
        <v>3256762</v>
      </c>
      <c r="D21" s="25">
        <f>'USA Stocks1'!D107</f>
        <v>1.2809999999999999</v>
      </c>
    </row>
    <row r="22" spans="1:4" x14ac:dyDescent="0.25">
      <c r="A22" s="17">
        <v>44712</v>
      </c>
      <c r="B22" s="14">
        <f>7271.29+(C22/D22)</f>
        <v>3425474.9206235204</v>
      </c>
      <c r="C22" s="14">
        <v>4330864</v>
      </c>
      <c r="D22" s="25">
        <f>'USA Stocks1'!D108</f>
        <v>1.2669999999999999</v>
      </c>
    </row>
    <row r="23" spans="1:4" x14ac:dyDescent="0.25">
      <c r="A23" s="17">
        <v>44742</v>
      </c>
      <c r="B23" s="14">
        <f>C23/D23</f>
        <v>2824876.2567672082</v>
      </c>
      <c r="C23" s="14">
        <v>3652565</v>
      </c>
      <c r="D23" s="25">
        <f>'USA Stocks1'!D109</f>
        <v>1.2929999999999999</v>
      </c>
    </row>
    <row r="24" spans="1:4" x14ac:dyDescent="0.25">
      <c r="A24" s="17">
        <v>44773</v>
      </c>
      <c r="B24" s="14">
        <f t="shared" ref="B24:B29" si="0">C24/D24</f>
        <v>3023551.4018691587</v>
      </c>
      <c r="C24" s="14">
        <v>3882240</v>
      </c>
      <c r="D24" s="25">
        <f>'USA Stocks1'!D110</f>
        <v>1.284</v>
      </c>
    </row>
    <row r="25" spans="1:4" x14ac:dyDescent="0.25">
      <c r="A25" s="17">
        <v>44804</v>
      </c>
      <c r="B25" s="14">
        <f t="shared" si="0"/>
        <v>2831009.1533180778</v>
      </c>
      <c r="C25" s="14">
        <v>3711453</v>
      </c>
      <c r="D25" s="25">
        <f>'USA Stocks1'!D111</f>
        <v>1.3109999999999999</v>
      </c>
    </row>
    <row r="26" spans="1:4" x14ac:dyDescent="0.25">
      <c r="A26" s="17">
        <v>44834</v>
      </c>
      <c r="B26" s="14">
        <f t="shared" si="0"/>
        <v>2611796.1412449945</v>
      </c>
      <c r="C26" s="14">
        <v>3587302</v>
      </c>
      <c r="D26" s="25">
        <f>'USA Stocks1'!D112</f>
        <v>1.3734999999999999</v>
      </c>
    </row>
    <row r="27" spans="1:4" x14ac:dyDescent="0.25">
      <c r="A27" s="17">
        <v>44865</v>
      </c>
      <c r="B27" s="14">
        <f t="shared" si="0"/>
        <v>2745180.0878477306</v>
      </c>
      <c r="C27" s="14">
        <v>3749916</v>
      </c>
      <c r="D27" s="25">
        <f>'USA Stocks1'!D113</f>
        <v>1.3660000000000001</v>
      </c>
    </row>
    <row r="28" spans="1:4" x14ac:dyDescent="0.25">
      <c r="A28" s="17">
        <v>44895</v>
      </c>
      <c r="B28" s="14">
        <f t="shared" si="0"/>
        <v>3062032.5564187942</v>
      </c>
      <c r="C28" s="14">
        <v>4138337</v>
      </c>
      <c r="D28" s="25">
        <f>'USA Stocks1'!D114</f>
        <v>1.3514999999999999</v>
      </c>
    </row>
    <row r="29" spans="1:4" x14ac:dyDescent="0.25">
      <c r="A29" s="17">
        <v>44926</v>
      </c>
      <c r="B29" s="14">
        <f t="shared" si="0"/>
        <v>3011775.480059084</v>
      </c>
      <c r="C29" s="14">
        <v>4077944</v>
      </c>
      <c r="D29" s="25">
        <f>'USA Stocks1'!D115</f>
        <v>1.3540000000000001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B46" sqref="B46"/>
    </sheetView>
  </sheetViews>
  <sheetFormatPr defaultColWidth="8.85546875" defaultRowHeight="15" x14ac:dyDescent="0.25"/>
  <cols>
    <col min="1" max="1" width="16.140625" style="7" customWidth="1"/>
    <col min="2" max="3" width="16.140625" style="6" customWidth="1"/>
    <col min="4" max="4" width="20.85546875" style="37" customWidth="1"/>
  </cols>
  <sheetData>
    <row r="1" spans="1:4" x14ac:dyDescent="0.25">
      <c r="A1" s="8" t="s">
        <v>0</v>
      </c>
      <c r="B1" s="26" t="s">
        <v>1</v>
      </c>
      <c r="C1" s="26" t="s">
        <v>2</v>
      </c>
      <c r="D1" s="37" t="s">
        <v>7</v>
      </c>
    </row>
    <row r="2" spans="1:4" x14ac:dyDescent="0.25">
      <c r="A2" s="2">
        <v>43646</v>
      </c>
      <c r="C2" s="6">
        <v>-50000</v>
      </c>
      <c r="D2" s="37">
        <v>10000000</v>
      </c>
    </row>
    <row r="3" spans="1:4" x14ac:dyDescent="0.25">
      <c r="A3" s="2">
        <v>43646</v>
      </c>
    </row>
    <row r="4" spans="1:4" x14ac:dyDescent="0.25">
      <c r="A4" s="2">
        <v>43677</v>
      </c>
    </row>
    <row r="5" spans="1:4" x14ac:dyDescent="0.25">
      <c r="A5" s="2">
        <v>43708</v>
      </c>
      <c r="C5" s="6">
        <v>-1000000</v>
      </c>
    </row>
    <row r="6" spans="1:4" x14ac:dyDescent="0.25">
      <c r="A6" s="2">
        <v>43738</v>
      </c>
    </row>
    <row r="7" spans="1:4" x14ac:dyDescent="0.25">
      <c r="A7" s="2">
        <v>43769</v>
      </c>
    </row>
    <row r="8" spans="1:4" x14ac:dyDescent="0.25">
      <c r="A8" s="2">
        <v>43799</v>
      </c>
      <c r="C8" s="6">
        <v>-150000</v>
      </c>
    </row>
    <row r="9" spans="1:4" x14ac:dyDescent="0.25">
      <c r="A9" s="2">
        <v>43830</v>
      </c>
      <c r="C9" s="6">
        <v>-100000</v>
      </c>
    </row>
    <row r="10" spans="1:4" x14ac:dyDescent="0.25">
      <c r="A10" s="2">
        <v>43861</v>
      </c>
    </row>
    <row r="11" spans="1:4" x14ac:dyDescent="0.25">
      <c r="A11" s="2">
        <v>43890</v>
      </c>
    </row>
    <row r="12" spans="1:4" x14ac:dyDescent="0.25">
      <c r="A12" s="2">
        <v>43921</v>
      </c>
    </row>
    <row r="13" spans="1:4" x14ac:dyDescent="0.25">
      <c r="A13" s="2">
        <v>43951</v>
      </c>
      <c r="C13" s="6">
        <v>-2000000</v>
      </c>
    </row>
    <row r="14" spans="1:4" x14ac:dyDescent="0.25">
      <c r="A14" s="2">
        <v>43982</v>
      </c>
    </row>
    <row r="15" spans="1:4" x14ac:dyDescent="0.25">
      <c r="A15" s="2">
        <v>44012</v>
      </c>
    </row>
    <row r="16" spans="1:4" x14ac:dyDescent="0.25">
      <c r="A16" s="2">
        <v>44043</v>
      </c>
    </row>
    <row r="17" spans="1:3" x14ac:dyDescent="0.25">
      <c r="A17" s="2">
        <v>44074</v>
      </c>
      <c r="B17" s="6">
        <v>3000000</v>
      </c>
      <c r="C17" s="6">
        <v>-250000</v>
      </c>
    </row>
    <row r="18" spans="1:3" x14ac:dyDescent="0.25">
      <c r="A18" s="2">
        <v>44104</v>
      </c>
    </row>
    <row r="19" spans="1:3" x14ac:dyDescent="0.25">
      <c r="A19" s="2">
        <v>44135</v>
      </c>
    </row>
    <row r="20" spans="1:3" x14ac:dyDescent="0.25">
      <c r="A20" s="2">
        <v>44165</v>
      </c>
    </row>
    <row r="21" spans="1:3" x14ac:dyDescent="0.25">
      <c r="A21" s="2">
        <v>44196</v>
      </c>
      <c r="C21" s="6">
        <f>150000</f>
        <v>150000</v>
      </c>
    </row>
    <row r="22" spans="1:3" x14ac:dyDescent="0.25">
      <c r="A22" s="2">
        <v>44227</v>
      </c>
      <c r="C22" s="6">
        <v>-200000</v>
      </c>
    </row>
    <row r="23" spans="1:3" x14ac:dyDescent="0.25">
      <c r="A23" s="2">
        <v>44255</v>
      </c>
      <c r="C23" s="6">
        <v>-40000</v>
      </c>
    </row>
    <row r="24" spans="1:3" x14ac:dyDescent="0.25">
      <c r="A24" s="2">
        <v>44286</v>
      </c>
    </row>
    <row r="25" spans="1:3" x14ac:dyDescent="0.25">
      <c r="A25" s="2">
        <v>44316</v>
      </c>
    </row>
    <row r="26" spans="1:3" x14ac:dyDescent="0.25">
      <c r="A26" s="2">
        <v>44347</v>
      </c>
    </row>
    <row r="27" spans="1:3" x14ac:dyDescent="0.25">
      <c r="A27" s="2">
        <v>44377</v>
      </c>
    </row>
    <row r="28" spans="1:3" x14ac:dyDescent="0.25">
      <c r="A28" s="2">
        <v>44408</v>
      </c>
    </row>
    <row r="29" spans="1:3" x14ac:dyDescent="0.25">
      <c r="A29" s="2">
        <v>44439</v>
      </c>
    </row>
    <row r="30" spans="1:3" x14ac:dyDescent="0.25">
      <c r="A30" s="2">
        <v>44469</v>
      </c>
      <c r="C30" s="6">
        <v>-60000</v>
      </c>
    </row>
    <row r="31" spans="1:3" x14ac:dyDescent="0.25">
      <c r="A31" s="2">
        <v>44500</v>
      </c>
    </row>
    <row r="32" spans="1:3" x14ac:dyDescent="0.25">
      <c r="A32" s="2">
        <v>44530</v>
      </c>
      <c r="B32" s="6">
        <v>4000000</v>
      </c>
    </row>
    <row r="33" spans="1:3" x14ac:dyDescent="0.25">
      <c r="A33" s="2">
        <v>44561</v>
      </c>
    </row>
    <row r="34" spans="1:3" x14ac:dyDescent="0.25">
      <c r="A34" s="2">
        <v>44592</v>
      </c>
    </row>
    <row r="35" spans="1:3" x14ac:dyDescent="0.25">
      <c r="A35" s="2">
        <v>44620</v>
      </c>
    </row>
    <row r="36" spans="1:3" x14ac:dyDescent="0.25">
      <c r="A36" s="2">
        <v>44651</v>
      </c>
    </row>
    <row r="37" spans="1:3" x14ac:dyDescent="0.25">
      <c r="A37" s="2">
        <v>44681</v>
      </c>
      <c r="C37" s="6">
        <v>-100000</v>
      </c>
    </row>
    <row r="38" spans="1:3" x14ac:dyDescent="0.25">
      <c r="A38" s="2">
        <v>44712</v>
      </c>
    </row>
    <row r="39" spans="1:3" x14ac:dyDescent="0.25">
      <c r="A39" s="2">
        <v>44742</v>
      </c>
    </row>
    <row r="40" spans="1:3" x14ac:dyDescent="0.25">
      <c r="A40" s="2">
        <v>44773</v>
      </c>
    </row>
    <row r="41" spans="1:3" x14ac:dyDescent="0.25">
      <c r="A41" s="2">
        <v>44804</v>
      </c>
    </row>
    <row r="42" spans="1:3" x14ac:dyDescent="0.25">
      <c r="A42" s="2">
        <v>44834</v>
      </c>
    </row>
    <row r="43" spans="1:3" x14ac:dyDescent="0.25">
      <c r="A43" s="2">
        <v>44865</v>
      </c>
    </row>
    <row r="44" spans="1:3" x14ac:dyDescent="0.25">
      <c r="A44" s="2">
        <v>44895</v>
      </c>
    </row>
    <row r="45" spans="1:3" x14ac:dyDescent="0.25">
      <c r="A45" s="2">
        <v>44926</v>
      </c>
      <c r="B45" s="6">
        <v>4500000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C44" sqref="C44"/>
    </sheetView>
  </sheetViews>
  <sheetFormatPr defaultColWidth="8.85546875" defaultRowHeight="15" x14ac:dyDescent="0.25"/>
  <cols>
    <col min="1" max="1" width="16.140625" style="7" customWidth="1"/>
    <col min="2" max="3" width="16.140625" style="6" customWidth="1"/>
    <col min="4" max="4" width="22.42578125" style="37" customWidth="1"/>
  </cols>
  <sheetData>
    <row r="1" spans="1:4" x14ac:dyDescent="0.25">
      <c r="A1" s="8" t="s">
        <v>0</v>
      </c>
      <c r="B1" s="26" t="s">
        <v>1</v>
      </c>
      <c r="C1" s="26" t="s">
        <v>2</v>
      </c>
      <c r="D1" s="37" t="s">
        <v>7</v>
      </c>
    </row>
    <row r="2" spans="1:4" x14ac:dyDescent="0.25">
      <c r="A2" s="2">
        <v>43646</v>
      </c>
      <c r="D2" s="37">
        <v>3000000</v>
      </c>
    </row>
    <row r="3" spans="1:4" x14ac:dyDescent="0.25">
      <c r="A3" s="2">
        <v>43646</v>
      </c>
    </row>
    <row r="4" spans="1:4" x14ac:dyDescent="0.25">
      <c r="A4" s="2">
        <v>43677</v>
      </c>
    </row>
    <row r="5" spans="1:4" x14ac:dyDescent="0.25">
      <c r="A5" s="2">
        <v>43708</v>
      </c>
      <c r="C5" s="6">
        <v>-75000</v>
      </c>
    </row>
    <row r="6" spans="1:4" x14ac:dyDescent="0.25">
      <c r="A6" s="2">
        <v>43738</v>
      </c>
    </row>
    <row r="7" spans="1:4" x14ac:dyDescent="0.25">
      <c r="A7" s="2">
        <v>43769</v>
      </c>
    </row>
    <row r="8" spans="1:4" x14ac:dyDescent="0.25">
      <c r="A8" s="2">
        <v>43799</v>
      </c>
      <c r="C8" s="6">
        <v>-100000</v>
      </c>
    </row>
    <row r="9" spans="1:4" x14ac:dyDescent="0.25">
      <c r="A9" s="2">
        <v>43830</v>
      </c>
    </row>
    <row r="10" spans="1:4" x14ac:dyDescent="0.25">
      <c r="A10" s="2">
        <v>43861</v>
      </c>
    </row>
    <row r="11" spans="1:4" x14ac:dyDescent="0.25">
      <c r="A11" s="2">
        <v>43890</v>
      </c>
    </row>
    <row r="12" spans="1:4" x14ac:dyDescent="0.25">
      <c r="A12" s="2">
        <v>43921</v>
      </c>
    </row>
    <row r="13" spans="1:4" x14ac:dyDescent="0.25">
      <c r="A13" s="2">
        <v>43951</v>
      </c>
      <c r="C13" s="6">
        <v>-150000</v>
      </c>
    </row>
    <row r="14" spans="1:4" x14ac:dyDescent="0.25">
      <c r="A14" s="2">
        <v>43982</v>
      </c>
    </row>
    <row r="15" spans="1:4" x14ac:dyDescent="0.25">
      <c r="A15" s="2">
        <v>44012</v>
      </c>
    </row>
    <row r="16" spans="1:4" x14ac:dyDescent="0.25">
      <c r="A16" s="2">
        <v>44043</v>
      </c>
    </row>
    <row r="17" spans="1:3" x14ac:dyDescent="0.25">
      <c r="A17" s="2">
        <v>44074</v>
      </c>
    </row>
    <row r="18" spans="1:3" x14ac:dyDescent="0.25">
      <c r="A18" s="2">
        <v>44104</v>
      </c>
    </row>
    <row r="19" spans="1:3" x14ac:dyDescent="0.25">
      <c r="A19" s="2">
        <v>44135</v>
      </c>
      <c r="C19" s="6">
        <v>-50000</v>
      </c>
    </row>
    <row r="20" spans="1:3" x14ac:dyDescent="0.25">
      <c r="A20" s="2">
        <v>44165</v>
      </c>
    </row>
    <row r="21" spans="1:3" x14ac:dyDescent="0.25">
      <c r="A21" s="2">
        <v>44196</v>
      </c>
    </row>
    <row r="22" spans="1:3" x14ac:dyDescent="0.25">
      <c r="A22" s="2">
        <v>44227</v>
      </c>
    </row>
    <row r="23" spans="1:3" x14ac:dyDescent="0.25">
      <c r="A23" s="2">
        <v>44255</v>
      </c>
    </row>
    <row r="24" spans="1:3" x14ac:dyDescent="0.25">
      <c r="A24" s="2">
        <v>44286</v>
      </c>
    </row>
    <row r="25" spans="1:3" x14ac:dyDescent="0.25">
      <c r="A25" s="2">
        <v>44316</v>
      </c>
      <c r="C25" s="6">
        <v>-200000</v>
      </c>
    </row>
    <row r="26" spans="1:3" x14ac:dyDescent="0.25">
      <c r="A26" s="2">
        <v>44347</v>
      </c>
    </row>
    <row r="27" spans="1:3" x14ac:dyDescent="0.25">
      <c r="A27" s="2">
        <v>44377</v>
      </c>
    </row>
    <row r="28" spans="1:3" x14ac:dyDescent="0.25">
      <c r="A28" s="2">
        <v>44408</v>
      </c>
    </row>
    <row r="29" spans="1:3" x14ac:dyDescent="0.25">
      <c r="A29" s="2">
        <v>44439</v>
      </c>
    </row>
    <row r="30" spans="1:3" x14ac:dyDescent="0.25">
      <c r="A30" s="2">
        <v>44469</v>
      </c>
      <c r="C30" s="6">
        <v>-200000</v>
      </c>
    </row>
    <row r="31" spans="1:3" x14ac:dyDescent="0.25">
      <c r="A31" s="2">
        <v>44500</v>
      </c>
    </row>
    <row r="32" spans="1:3" x14ac:dyDescent="0.25">
      <c r="A32" s="2">
        <v>44530</v>
      </c>
    </row>
    <row r="33" spans="1:3" x14ac:dyDescent="0.25">
      <c r="A33" s="2">
        <v>44561</v>
      </c>
    </row>
    <row r="34" spans="1:3" x14ac:dyDescent="0.25">
      <c r="A34" s="2">
        <v>44592</v>
      </c>
    </row>
    <row r="35" spans="1:3" x14ac:dyDescent="0.25">
      <c r="A35" s="2">
        <v>44620</v>
      </c>
    </row>
    <row r="36" spans="1:3" x14ac:dyDescent="0.25">
      <c r="A36" s="2">
        <v>44651</v>
      </c>
    </row>
    <row r="37" spans="1:3" x14ac:dyDescent="0.25">
      <c r="A37" s="2">
        <v>44681</v>
      </c>
    </row>
    <row r="38" spans="1:3" x14ac:dyDescent="0.25">
      <c r="A38" s="2">
        <v>44712</v>
      </c>
      <c r="C38" s="6">
        <v>-50000</v>
      </c>
    </row>
    <row r="39" spans="1:3" x14ac:dyDescent="0.25">
      <c r="A39" s="2">
        <v>44742</v>
      </c>
    </row>
    <row r="40" spans="1:3" x14ac:dyDescent="0.25">
      <c r="A40" s="2">
        <v>44773</v>
      </c>
    </row>
    <row r="41" spans="1:3" x14ac:dyDescent="0.25">
      <c r="A41" s="2">
        <v>44804</v>
      </c>
    </row>
    <row r="42" spans="1:3" x14ac:dyDescent="0.25">
      <c r="A42" s="2">
        <v>44834</v>
      </c>
    </row>
    <row r="43" spans="1:3" x14ac:dyDescent="0.25">
      <c r="A43" s="2">
        <v>44865</v>
      </c>
      <c r="C43" s="6">
        <v>-100000</v>
      </c>
    </row>
    <row r="44" spans="1:3" x14ac:dyDescent="0.25">
      <c r="A44" s="2">
        <v>44895</v>
      </c>
    </row>
    <row r="45" spans="1:3" x14ac:dyDescent="0.25">
      <c r="A45" s="2">
        <v>44926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G30" sqref="G30"/>
    </sheetView>
  </sheetViews>
  <sheetFormatPr defaultColWidth="8.85546875" defaultRowHeight="15" x14ac:dyDescent="0.25"/>
  <cols>
    <col min="1" max="1" width="10.42578125" style="7" bestFit="1" customWidth="1"/>
    <col min="2" max="2" width="10.140625" style="20" bestFit="1" customWidth="1"/>
    <col min="3" max="3" width="9.7109375" style="9" customWidth="1"/>
    <col min="4" max="4" width="13.42578125" style="11" bestFit="1" customWidth="1"/>
    <col min="5" max="5" width="13.42578125" bestFit="1" customWidth="1"/>
  </cols>
  <sheetData>
    <row r="1" spans="1:5" x14ac:dyDescent="0.25">
      <c r="A1" s="8" t="s">
        <v>0</v>
      </c>
      <c r="B1" s="21" t="s">
        <v>5</v>
      </c>
      <c r="C1" s="10" t="s">
        <v>6</v>
      </c>
      <c r="D1" s="12" t="s">
        <v>1</v>
      </c>
      <c r="E1" s="4" t="s">
        <v>2</v>
      </c>
    </row>
    <row r="2" spans="1:5" x14ac:dyDescent="0.25">
      <c r="A2" s="2">
        <v>44287</v>
      </c>
      <c r="E2" s="3">
        <v>0</v>
      </c>
    </row>
    <row r="3" spans="1:5" x14ac:dyDescent="0.25">
      <c r="A3" s="2">
        <v>44317</v>
      </c>
      <c r="E3" s="3">
        <v>0</v>
      </c>
    </row>
    <row r="4" spans="1:5" x14ac:dyDescent="0.25">
      <c r="A4" s="2">
        <v>44348</v>
      </c>
      <c r="B4" s="20">
        <v>100000</v>
      </c>
      <c r="C4" s="9">
        <v>49.96</v>
      </c>
      <c r="D4" s="11">
        <v>4996000</v>
      </c>
      <c r="E4" s="3">
        <v>0</v>
      </c>
    </row>
    <row r="5" spans="1:5" x14ac:dyDescent="0.25">
      <c r="A5" s="2">
        <v>44378</v>
      </c>
      <c r="B5" s="20">
        <v>100000</v>
      </c>
      <c r="C5" s="9">
        <v>56.8</v>
      </c>
      <c r="D5" s="11">
        <v>5680000</v>
      </c>
      <c r="E5" s="3">
        <v>35000</v>
      </c>
    </row>
    <row r="6" spans="1:5" x14ac:dyDescent="0.25">
      <c r="A6" s="2">
        <v>44409</v>
      </c>
      <c r="B6" s="20">
        <v>100000</v>
      </c>
      <c r="C6" s="9">
        <v>60.37</v>
      </c>
      <c r="D6" s="11">
        <v>6037000</v>
      </c>
      <c r="E6" s="3">
        <v>0</v>
      </c>
    </row>
    <row r="7" spans="1:5" x14ac:dyDescent="0.25">
      <c r="A7" s="2">
        <v>44440</v>
      </c>
      <c r="B7" s="20">
        <v>100000</v>
      </c>
      <c r="C7" s="9">
        <v>53.48</v>
      </c>
      <c r="D7" s="11">
        <v>5348000</v>
      </c>
      <c r="E7" s="3">
        <v>0</v>
      </c>
    </row>
    <row r="8" spans="1:5" x14ac:dyDescent="0.25">
      <c r="A8" s="2">
        <v>44470</v>
      </c>
      <c r="B8" s="20">
        <v>100000</v>
      </c>
      <c r="C8" s="9">
        <v>60.4</v>
      </c>
      <c r="D8" s="11">
        <v>6040000</v>
      </c>
      <c r="E8" s="3">
        <v>35000</v>
      </c>
    </row>
    <row r="9" spans="1:5" x14ac:dyDescent="0.25">
      <c r="A9" s="2">
        <v>44501</v>
      </c>
      <c r="B9" s="20">
        <v>100000</v>
      </c>
      <c r="C9" s="9">
        <v>56.88</v>
      </c>
      <c r="D9" s="11">
        <v>5688000</v>
      </c>
      <c r="E9" s="3">
        <v>0</v>
      </c>
    </row>
    <row r="10" spans="1:5" x14ac:dyDescent="0.25">
      <c r="A10" s="2">
        <v>44531</v>
      </c>
      <c r="B10" s="20">
        <v>100000</v>
      </c>
      <c r="C10" s="9">
        <v>53.12</v>
      </c>
      <c r="D10" s="11">
        <v>5312000</v>
      </c>
      <c r="E10" s="3">
        <v>0</v>
      </c>
    </row>
    <row r="11" spans="1:5" x14ac:dyDescent="0.25">
      <c r="A11" s="2">
        <v>44562</v>
      </c>
      <c r="B11" s="20">
        <v>100000</v>
      </c>
      <c r="C11" s="9">
        <v>41.48</v>
      </c>
      <c r="D11" s="11">
        <v>4147999.9999999995</v>
      </c>
      <c r="E11" s="3">
        <v>35000</v>
      </c>
    </row>
    <row r="12" spans="1:5" x14ac:dyDescent="0.25">
      <c r="A12" s="2">
        <v>44593</v>
      </c>
      <c r="B12" s="20">
        <v>100000</v>
      </c>
      <c r="C12" s="9">
        <v>47.34</v>
      </c>
      <c r="D12" s="11">
        <v>4734000.0000000009</v>
      </c>
      <c r="E12" s="3">
        <v>0</v>
      </c>
    </row>
    <row r="13" spans="1:5" x14ac:dyDescent="0.25">
      <c r="A13" s="2">
        <v>44621</v>
      </c>
      <c r="B13" s="20">
        <v>100000</v>
      </c>
      <c r="C13" s="9">
        <v>47.43</v>
      </c>
      <c r="D13" s="11">
        <v>4743000</v>
      </c>
      <c r="E13" s="3">
        <v>0</v>
      </c>
    </row>
    <row r="14" spans="1:5" x14ac:dyDescent="0.25">
      <c r="A14" s="2">
        <v>44652</v>
      </c>
      <c r="B14" s="20">
        <v>100000</v>
      </c>
      <c r="C14" s="9">
        <v>39.99</v>
      </c>
      <c r="D14" s="11">
        <v>3999000</v>
      </c>
      <c r="E14" s="3">
        <v>35000</v>
      </c>
    </row>
    <row r="15" spans="1:5" x14ac:dyDescent="0.25">
      <c r="A15" s="2">
        <v>44682</v>
      </c>
      <c r="B15" s="20">
        <v>100000</v>
      </c>
      <c r="C15" s="9">
        <v>38.07</v>
      </c>
      <c r="D15" s="11">
        <v>3807000</v>
      </c>
      <c r="E15" s="3">
        <v>0</v>
      </c>
    </row>
    <row r="16" spans="1:5" x14ac:dyDescent="0.25">
      <c r="A16" s="2">
        <v>44713</v>
      </c>
      <c r="B16" s="20">
        <v>100000</v>
      </c>
      <c r="C16" s="9">
        <v>37.86</v>
      </c>
      <c r="D16" s="11">
        <v>3786000</v>
      </c>
      <c r="E16" s="3">
        <v>0</v>
      </c>
    </row>
    <row r="17" spans="1:5" x14ac:dyDescent="0.25">
      <c r="A17" s="2">
        <v>44743</v>
      </c>
      <c r="B17" s="20">
        <v>100000</v>
      </c>
      <c r="C17" s="9">
        <v>36.090000000000003</v>
      </c>
      <c r="D17" s="11">
        <v>3609000.0000000005</v>
      </c>
      <c r="E17" s="3">
        <v>35000</v>
      </c>
    </row>
    <row r="18" spans="1:5" x14ac:dyDescent="0.25">
      <c r="A18" s="2">
        <v>44774</v>
      </c>
      <c r="B18" s="20">
        <v>100000</v>
      </c>
      <c r="C18" s="9">
        <v>39.25</v>
      </c>
      <c r="D18" s="11">
        <v>3925000</v>
      </c>
      <c r="E18" s="3">
        <v>0</v>
      </c>
    </row>
    <row r="19" spans="1:5" x14ac:dyDescent="0.25">
      <c r="A19" s="2">
        <v>44805</v>
      </c>
      <c r="B19" s="20">
        <v>100000</v>
      </c>
      <c r="C19" s="9">
        <v>29.93</v>
      </c>
      <c r="D19" s="11">
        <v>2993000</v>
      </c>
      <c r="E19" s="3">
        <v>0</v>
      </c>
    </row>
    <row r="20" spans="1:5" x14ac:dyDescent="0.25">
      <c r="A20" s="2">
        <v>44835</v>
      </c>
      <c r="B20" s="20">
        <v>100000</v>
      </c>
      <c r="C20" s="9">
        <v>27.18</v>
      </c>
      <c r="D20" s="11">
        <v>2718000</v>
      </c>
      <c r="E20" s="3">
        <v>35000</v>
      </c>
    </row>
    <row r="21" spans="1:5" x14ac:dyDescent="0.25">
      <c r="A21" s="2">
        <v>44866</v>
      </c>
      <c r="B21" s="20">
        <v>100000</v>
      </c>
      <c r="C21" s="9">
        <v>32.44</v>
      </c>
      <c r="D21" s="11">
        <v>3244000</v>
      </c>
      <c r="E21" s="3">
        <v>0</v>
      </c>
    </row>
    <row r="22" spans="1:5" x14ac:dyDescent="0.25">
      <c r="A22" s="2">
        <v>44896</v>
      </c>
      <c r="B22" s="20">
        <v>100000</v>
      </c>
      <c r="C22" s="9">
        <v>28.98</v>
      </c>
      <c r="D22" s="11">
        <v>2898000</v>
      </c>
      <c r="E22" s="3">
        <v>0</v>
      </c>
    </row>
    <row r="23" spans="1:5" x14ac:dyDescent="0.25">
      <c r="A23" s="2"/>
      <c r="E23" s="3"/>
    </row>
    <row r="24" spans="1:5" x14ac:dyDescent="0.25">
      <c r="A24" s="2"/>
      <c r="E24" s="3"/>
    </row>
    <row r="25" spans="1:5" x14ac:dyDescent="0.25">
      <c r="A25" s="2"/>
      <c r="E25" s="3"/>
    </row>
    <row r="26" spans="1:5" x14ac:dyDescent="0.25">
      <c r="A26" s="2"/>
      <c r="E26" s="3"/>
    </row>
    <row r="27" spans="1:5" x14ac:dyDescent="0.25">
      <c r="A27" s="2"/>
      <c r="E27" s="3"/>
    </row>
    <row r="28" spans="1:5" x14ac:dyDescent="0.25">
      <c r="A28" s="2"/>
      <c r="E28" s="3"/>
    </row>
    <row r="29" spans="1:5" x14ac:dyDescent="0.25">
      <c r="A29" s="2"/>
      <c r="E29" s="3"/>
    </row>
    <row r="30" spans="1:5" x14ac:dyDescent="0.25">
      <c r="A30" s="2"/>
      <c r="E30" s="3"/>
    </row>
    <row r="31" spans="1:5" x14ac:dyDescent="0.25">
      <c r="A31" s="2"/>
      <c r="E31" s="3"/>
    </row>
    <row r="32" spans="1:5" x14ac:dyDescent="0.25">
      <c r="A32" s="2"/>
      <c r="E32" s="3"/>
    </row>
    <row r="33" spans="1:5" x14ac:dyDescent="0.25">
      <c r="A33" s="2"/>
      <c r="E33" s="3"/>
    </row>
    <row r="34" spans="1:5" x14ac:dyDescent="0.25">
      <c r="A34" s="2"/>
      <c r="E34" s="3"/>
    </row>
    <row r="35" spans="1:5" x14ac:dyDescent="0.25">
      <c r="A35" s="2"/>
      <c r="E35" s="3"/>
    </row>
    <row r="36" spans="1:5" x14ac:dyDescent="0.25">
      <c r="A36" s="2"/>
      <c r="E36" s="3"/>
    </row>
    <row r="37" spans="1:5" x14ac:dyDescent="0.25">
      <c r="A37" s="2"/>
      <c r="E37" s="3"/>
    </row>
    <row r="38" spans="1:5" x14ac:dyDescent="0.25">
      <c r="A38" s="2"/>
      <c r="E38" s="3"/>
    </row>
    <row r="39" spans="1:5" x14ac:dyDescent="0.25">
      <c r="A39" s="2"/>
      <c r="E39" s="3"/>
    </row>
    <row r="40" spans="1:5" x14ac:dyDescent="0.25">
      <c r="A40" s="2"/>
      <c r="E40" s="3"/>
    </row>
    <row r="41" spans="1:5" x14ac:dyDescent="0.25">
      <c r="A41" s="2"/>
      <c r="E41" s="3"/>
    </row>
    <row r="42" spans="1:5" x14ac:dyDescent="0.25">
      <c r="A42" s="2"/>
      <c r="E42" s="3"/>
    </row>
    <row r="43" spans="1:5" x14ac:dyDescent="0.25">
      <c r="A43" s="2"/>
      <c r="E43" s="3"/>
    </row>
    <row r="44" spans="1:5" x14ac:dyDescent="0.25">
      <c r="A44" s="2"/>
      <c r="E44" s="3"/>
    </row>
    <row r="45" spans="1:5" x14ac:dyDescent="0.25">
      <c r="A45" s="2"/>
      <c r="E45" s="3"/>
    </row>
    <row r="46" spans="1:5" x14ac:dyDescent="0.25">
      <c r="A46" s="2"/>
      <c r="E46" s="3"/>
    </row>
    <row r="47" spans="1:5" x14ac:dyDescent="0.25">
      <c r="A47" s="2"/>
      <c r="E47" s="3"/>
    </row>
    <row r="48" spans="1:5" x14ac:dyDescent="0.25">
      <c r="A48" s="2"/>
      <c r="E48" s="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B23" sqref="B23"/>
    </sheetView>
  </sheetViews>
  <sheetFormatPr defaultColWidth="8.85546875" defaultRowHeight="15" x14ac:dyDescent="0.25"/>
  <cols>
    <col min="1" max="1" width="18.42578125" style="7" customWidth="1"/>
    <col min="2" max="2" width="18.42578125" style="6" customWidth="1"/>
  </cols>
  <sheetData>
    <row r="1" spans="1:2" x14ac:dyDescent="0.25">
      <c r="A1" s="8" t="s">
        <v>0</v>
      </c>
      <c r="B1" s="26" t="s">
        <v>1</v>
      </c>
    </row>
    <row r="2" spans="1:2" x14ac:dyDescent="0.25">
      <c r="A2" s="2">
        <v>44287</v>
      </c>
    </row>
    <row r="3" spans="1:2" x14ac:dyDescent="0.25">
      <c r="A3" s="2">
        <v>44317</v>
      </c>
    </row>
    <row r="4" spans="1:2" x14ac:dyDescent="0.25">
      <c r="A4" s="2">
        <v>44348</v>
      </c>
    </row>
    <row r="5" spans="1:2" x14ac:dyDescent="0.25">
      <c r="A5" s="2">
        <v>44378</v>
      </c>
    </row>
    <row r="6" spans="1:2" x14ac:dyDescent="0.25">
      <c r="A6" s="2">
        <v>44409</v>
      </c>
    </row>
    <row r="7" spans="1:2" x14ac:dyDescent="0.25">
      <c r="A7" s="2">
        <v>44440</v>
      </c>
    </row>
    <row r="8" spans="1:2" x14ac:dyDescent="0.25">
      <c r="A8" s="2">
        <v>44470</v>
      </c>
    </row>
    <row r="9" spans="1:2" x14ac:dyDescent="0.25">
      <c r="A9" s="2">
        <v>44501</v>
      </c>
    </row>
    <row r="10" spans="1:2" x14ac:dyDescent="0.25">
      <c r="A10" s="2">
        <v>44531</v>
      </c>
    </row>
    <row r="11" spans="1:2" x14ac:dyDescent="0.25">
      <c r="A11" s="2">
        <v>44562</v>
      </c>
    </row>
    <row r="12" spans="1:2" x14ac:dyDescent="0.25">
      <c r="A12" s="2">
        <v>44593</v>
      </c>
    </row>
    <row r="13" spans="1:2" x14ac:dyDescent="0.25">
      <c r="A13" s="2">
        <v>44621</v>
      </c>
    </row>
    <row r="14" spans="1:2" x14ac:dyDescent="0.25">
      <c r="A14" s="2">
        <v>44652</v>
      </c>
    </row>
    <row r="15" spans="1:2" x14ac:dyDescent="0.25">
      <c r="A15" s="2">
        <v>44682</v>
      </c>
    </row>
    <row r="16" spans="1:2" x14ac:dyDescent="0.25">
      <c r="A16" s="2">
        <v>44713</v>
      </c>
    </row>
    <row r="17" spans="1:2" x14ac:dyDescent="0.25">
      <c r="A17" s="2">
        <v>44743</v>
      </c>
    </row>
    <row r="18" spans="1:2" x14ac:dyDescent="0.25">
      <c r="A18" s="2">
        <v>44774</v>
      </c>
    </row>
    <row r="19" spans="1:2" x14ac:dyDescent="0.25">
      <c r="A19" s="2">
        <v>44805</v>
      </c>
    </row>
    <row r="20" spans="1:2" x14ac:dyDescent="0.25">
      <c r="A20" s="2">
        <v>44835</v>
      </c>
    </row>
    <row r="21" spans="1:2" x14ac:dyDescent="0.25">
      <c r="A21" s="2">
        <v>44866</v>
      </c>
    </row>
    <row r="22" spans="1:2" x14ac:dyDescent="0.25">
      <c r="A22" s="2">
        <v>44896</v>
      </c>
      <c r="B22" s="6">
        <v>5000000</v>
      </c>
    </row>
    <row r="23" spans="1:2" x14ac:dyDescent="0.25">
      <c r="A23" s="2"/>
    </row>
    <row r="24" spans="1:2" x14ac:dyDescent="0.25">
      <c r="A24" s="2"/>
    </row>
    <row r="25" spans="1:2" x14ac:dyDescent="0.25">
      <c r="A25" s="2"/>
    </row>
    <row r="26" spans="1:2" x14ac:dyDescent="0.25">
      <c r="A26" s="2"/>
    </row>
    <row r="27" spans="1:2" x14ac:dyDescent="0.25">
      <c r="A27" s="2"/>
    </row>
    <row r="28" spans="1:2" x14ac:dyDescent="0.25">
      <c r="A28" s="2"/>
    </row>
    <row r="29" spans="1:2" x14ac:dyDescent="0.25">
      <c r="A29" s="2"/>
    </row>
    <row r="30" spans="1:2" x14ac:dyDescent="0.25">
      <c r="A30" s="2"/>
    </row>
    <row r="31" spans="1:2" x14ac:dyDescent="0.25">
      <c r="A31" s="2"/>
    </row>
    <row r="32" spans="1: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Entry</vt:lpstr>
      <vt:lpstr>CAD Stocks</vt:lpstr>
      <vt:lpstr>USA Stocks1</vt:lpstr>
      <vt:lpstr>USA Stocks2</vt:lpstr>
      <vt:lpstr>INTL Stocks</vt:lpstr>
      <vt:lpstr>Private Equity1</vt:lpstr>
      <vt:lpstr>Private Equity2</vt:lpstr>
      <vt:lpstr>Infrastructure</vt:lpstr>
      <vt:lpstr>House</vt:lpstr>
      <vt:lpstr>Cottage</vt:lpstr>
      <vt:lpstr>Cash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TULABYTE.NET</cp:lastModifiedBy>
  <cp:lastPrinted>2021-10-29T16:08:08Z</cp:lastPrinted>
  <dcterms:created xsi:type="dcterms:W3CDTF">2014-12-30T01:17:58Z</dcterms:created>
  <dcterms:modified xsi:type="dcterms:W3CDTF">2023-09-14T08:56:57Z</dcterms:modified>
</cp:coreProperties>
</file>