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Temp\OICE_16_974FA576_32C1D314_2523\"/>
    </mc:Choice>
  </mc:AlternateContent>
  <xr:revisionPtr revIDLastSave="0" documentId="8_{45E5B436-4E84-4EFB-A3A3-0B575EE53C4A}" xr6:coauthVersionLast="32" xr6:coauthVersionMax="32" xr10:uidLastSave="{00000000-0000-0000-0000-000000000000}"/>
  <bookViews>
    <workbookView xWindow="240" yWindow="120" windowWidth="11580" windowHeight="5775" tabRatio="522" xr2:uid="{00000000-000D-0000-FFFF-FFFF00000000}"/>
  </bookViews>
  <sheets>
    <sheet name="ARTICULOS" sheetId="1" r:id="rId1"/>
    <sheet name="TABLAS" sheetId="2" r:id="rId2"/>
    <sheet name="CATEGORIAS" sheetId="3" r:id="rId3"/>
    <sheet name="PROCEDENCIA" sheetId="4" r:id="rId4"/>
  </sheets>
  <definedNames>
    <definedName name="_xlnm._FilterDatabase" localSheetId="0" hidden="1">ARTICULOS!$A$3:$J$73</definedName>
    <definedName name="_xlnm._FilterDatabase" localSheetId="1" hidden="1">TABLAS!$E$3:$H$18</definedName>
    <definedName name="_xlnm.Extract" localSheetId="0">ARTICULOS!$D$80</definedName>
    <definedName name="_xlnm.Criteria" localSheetId="0">ARTICULOS!$D$77:$D$78</definedName>
  </definedNames>
  <calcPr calcId="179016"/>
</workbook>
</file>

<file path=xl/calcChain.xml><?xml version="1.0" encoding="utf-8"?>
<calcChain xmlns="http://schemas.openxmlformats.org/spreadsheetml/2006/main">
  <c r="L43" i="1" l="1"/>
  <c r="O43" i="1"/>
  <c r="L44" i="1"/>
  <c r="O44" i="1"/>
  <c r="L45" i="1"/>
  <c r="O45" i="1"/>
  <c r="L46" i="1"/>
  <c r="O46" i="1"/>
  <c r="L47" i="1"/>
  <c r="O47" i="1"/>
  <c r="L48" i="1"/>
  <c r="O48" i="1"/>
  <c r="L49" i="1"/>
  <c r="O49" i="1"/>
  <c r="L50" i="1"/>
  <c r="O50" i="1"/>
  <c r="L51" i="1"/>
  <c r="O51" i="1"/>
  <c r="L52" i="1"/>
  <c r="O52" i="1"/>
  <c r="L53" i="1"/>
  <c r="O53" i="1"/>
  <c r="L54" i="1"/>
  <c r="O54" i="1"/>
  <c r="L55" i="1"/>
  <c r="O55" i="1"/>
  <c r="L56" i="1"/>
  <c r="O56" i="1"/>
  <c r="L57" i="1"/>
  <c r="O57" i="1"/>
  <c r="L58" i="1"/>
  <c r="O58" i="1"/>
  <c r="L59" i="1"/>
  <c r="O59" i="1"/>
  <c r="L60" i="1"/>
  <c r="O60" i="1"/>
  <c r="L61" i="1"/>
  <c r="O61" i="1"/>
  <c r="L62" i="1"/>
  <c r="O62" i="1"/>
  <c r="L63" i="1"/>
  <c r="O63" i="1"/>
  <c r="L64" i="1"/>
  <c r="O64" i="1"/>
  <c r="L65" i="1"/>
  <c r="O65" i="1"/>
  <c r="L66" i="1"/>
  <c r="O66" i="1"/>
  <c r="L67" i="1"/>
  <c r="O67" i="1"/>
  <c r="L68" i="1"/>
  <c r="O68" i="1"/>
  <c r="L69" i="1"/>
  <c r="O69" i="1"/>
  <c r="L70" i="1"/>
  <c r="O70" i="1"/>
  <c r="L71" i="1"/>
  <c r="O71" i="1"/>
  <c r="L72" i="1"/>
  <c r="O72" i="1"/>
  <c r="L73" i="1"/>
  <c r="O73" i="1"/>
  <c r="L5" i="1"/>
  <c r="O5" i="1"/>
  <c r="L6" i="1"/>
  <c r="O6" i="1"/>
  <c r="L7" i="1"/>
  <c r="O7" i="1"/>
  <c r="L8" i="1"/>
  <c r="O8" i="1"/>
  <c r="L9" i="1"/>
  <c r="O9" i="1"/>
  <c r="L10" i="1"/>
  <c r="O10" i="1"/>
  <c r="L11" i="1"/>
  <c r="O11" i="1"/>
  <c r="L12" i="1"/>
  <c r="O12" i="1"/>
  <c r="L13" i="1"/>
  <c r="O13" i="1"/>
  <c r="L14" i="1"/>
  <c r="O14" i="1"/>
  <c r="L15" i="1"/>
  <c r="O15" i="1"/>
  <c r="L16" i="1"/>
  <c r="O16" i="1"/>
  <c r="L17" i="1"/>
  <c r="O17" i="1"/>
  <c r="L18" i="1"/>
  <c r="O18" i="1"/>
  <c r="L19" i="1"/>
  <c r="O19" i="1"/>
  <c r="L20" i="1"/>
  <c r="O20" i="1"/>
  <c r="L21" i="1"/>
  <c r="O21" i="1"/>
  <c r="L22" i="1"/>
  <c r="O22" i="1"/>
  <c r="L23" i="1"/>
  <c r="O23" i="1"/>
  <c r="L24" i="1"/>
  <c r="O24" i="1"/>
  <c r="L25" i="1"/>
  <c r="O25" i="1"/>
  <c r="L26" i="1"/>
  <c r="O26" i="1"/>
  <c r="L27" i="1"/>
  <c r="O27" i="1"/>
  <c r="L28" i="1"/>
  <c r="O28" i="1"/>
  <c r="L29" i="1"/>
  <c r="O29" i="1"/>
  <c r="L30" i="1"/>
  <c r="O30" i="1"/>
  <c r="L31" i="1"/>
  <c r="O31" i="1"/>
  <c r="L32" i="1"/>
  <c r="O32" i="1"/>
  <c r="L33" i="1"/>
  <c r="O33" i="1"/>
  <c r="L34" i="1"/>
  <c r="O34" i="1"/>
  <c r="L35" i="1"/>
  <c r="O35" i="1"/>
  <c r="L36" i="1"/>
  <c r="O36" i="1"/>
  <c r="L37" i="1"/>
  <c r="O37" i="1"/>
  <c r="L38" i="1"/>
  <c r="O38" i="1"/>
  <c r="L39" i="1"/>
  <c r="O39" i="1"/>
  <c r="L40" i="1"/>
  <c r="O40" i="1"/>
  <c r="L41" i="1"/>
  <c r="O41" i="1"/>
  <c r="L42" i="1"/>
  <c r="O42" i="1"/>
  <c r="L4" i="1"/>
  <c r="O4" i="1"/>
  <c r="N4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5" i="1"/>
  <c r="N6" i="1"/>
  <c r="N7" i="1"/>
  <c r="N8" i="1"/>
  <c r="N9" i="1"/>
  <c r="N1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4" i="1"/>
  <c r="K5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</calcChain>
</file>

<file path=xl/sharedStrings.xml><?xml version="1.0" encoding="utf-8"?>
<sst xmlns="http://schemas.openxmlformats.org/spreadsheetml/2006/main" count="361" uniqueCount="134">
  <si>
    <t>LISTA DE ARTICULOS:</t>
  </si>
  <si>
    <t>NUMERO</t>
  </si>
  <si>
    <t>ARTICULO</t>
  </si>
  <si>
    <t>DESCRIPCION</t>
  </si>
  <si>
    <t>MARCA</t>
  </si>
  <si>
    <t>NRO-RUBRO</t>
  </si>
  <si>
    <t>DESCRIPCION-RUBRO</t>
  </si>
  <si>
    <t>CODIGO UNIDAD</t>
  </si>
  <si>
    <t>UNIDAD MEDIDA</t>
  </si>
  <si>
    <t>PRECIO * UM</t>
  </si>
  <si>
    <t>STOK</t>
  </si>
  <si>
    <t>DESCUENTO-1</t>
  </si>
  <si>
    <t>ORIGEN</t>
  </si>
  <si>
    <t>AJUSTE-1</t>
  </si>
  <si>
    <t>AJUSTE-2</t>
  </si>
  <si>
    <t>DESCUENTO-2</t>
  </si>
  <si>
    <t>BARILLA HIERRO</t>
  </si>
  <si>
    <t>LISO 6 MM</t>
  </si>
  <si>
    <t>HIERROSA</t>
  </si>
  <si>
    <t>KILO</t>
  </si>
  <si>
    <t>LISO 8 MM</t>
  </si>
  <si>
    <t>LISO 10 MM</t>
  </si>
  <si>
    <t>ESTRIADO 6 MM</t>
  </si>
  <si>
    <t>ESTRIADO 8 MM</t>
  </si>
  <si>
    <t>ESTRIADO 10 MM</t>
  </si>
  <si>
    <t>PORTLAND</t>
  </si>
  <si>
    <t>50 KILOS</t>
  </si>
  <si>
    <t>ANCAP</t>
  </si>
  <si>
    <t>BOLSA</t>
  </si>
  <si>
    <t>ARTIGAS</t>
  </si>
  <si>
    <t>ARTICOL</t>
  </si>
  <si>
    <t>CAL</t>
  </si>
  <si>
    <t>CAMARA SANITARIA</t>
  </si>
  <si>
    <t>15 C/TAPA CUADRADA</t>
  </si>
  <si>
    <t>PROPIA</t>
  </si>
  <si>
    <t>UNIDAD</t>
  </si>
  <si>
    <t>30 C/TAPA CUADRADA</t>
  </si>
  <si>
    <t>45 C/TAPA CUADRADA</t>
  </si>
  <si>
    <t>CLAVOS</t>
  </si>
  <si>
    <t>2 PULGADAS GALVANIZADOS</t>
  </si>
  <si>
    <t>ACEROSA</t>
  </si>
  <si>
    <t>3 PULGADAS GALVANIZADOS</t>
  </si>
  <si>
    <t>4 PULGADAS GALVANIZADOS</t>
  </si>
  <si>
    <t>CODO SANITARIO</t>
  </si>
  <si>
    <t>10 CM PVC</t>
  </si>
  <si>
    <t>ETHERNIT</t>
  </si>
  <si>
    <t>12 CM PVC</t>
  </si>
  <si>
    <t>15 CM PVC</t>
  </si>
  <si>
    <t>20 CM PVC</t>
  </si>
  <si>
    <t>CAÑO SANITARIO</t>
  </si>
  <si>
    <t>10 CM PVC 3M</t>
  </si>
  <si>
    <t>12 CM PVC 3M</t>
  </si>
  <si>
    <t>15 CM PVC 3M</t>
  </si>
  <si>
    <t>20 CM PVC 3M</t>
  </si>
  <si>
    <t>CANILLA</t>
  </si>
  <si>
    <t>CLASICA CROMADA</t>
  </si>
  <si>
    <t>CROMANSA</t>
  </si>
  <si>
    <t>CLASICA BRONCE</t>
  </si>
  <si>
    <t>BRONCENSA</t>
  </si>
  <si>
    <t>LAVATORIO CROMADA</t>
  </si>
  <si>
    <t>LAVATORIO BRONCE</t>
  </si>
  <si>
    <t>PEGAMENTO</t>
  </si>
  <si>
    <t>0,5 KILO</t>
  </si>
  <si>
    <t>PEGAMIL</t>
  </si>
  <si>
    <t>TACOS FISHER</t>
  </si>
  <si>
    <t>6 MM</t>
  </si>
  <si>
    <t>FERRETSA</t>
  </si>
  <si>
    <t>8 MM</t>
  </si>
  <si>
    <t>10 MM</t>
  </si>
  <si>
    <t>12 MM</t>
  </si>
  <si>
    <t>TORNILLOS</t>
  </si>
  <si>
    <t>6 MM P/MADERA</t>
  </si>
  <si>
    <t>8 MM P/MADERA</t>
  </si>
  <si>
    <t>10 MM P/MADERA</t>
  </si>
  <si>
    <t>12 MM P/MADERA</t>
  </si>
  <si>
    <t>4 MM P/CHAPA</t>
  </si>
  <si>
    <t>6 MM P/CHAPA</t>
  </si>
  <si>
    <t>8 MM P/CHAPA</t>
  </si>
  <si>
    <t>10 MM P/CHAPA</t>
  </si>
  <si>
    <t>ESPUMAPLAST</t>
  </si>
  <si>
    <t>1 CM ESPESOR</t>
  </si>
  <si>
    <t>PLASTSA</t>
  </si>
  <si>
    <t>2 CM ESPESOR</t>
  </si>
  <si>
    <t>3 CM ESPESOR</t>
  </si>
  <si>
    <t>LADRILLOS</t>
  </si>
  <si>
    <t>CAMPO</t>
  </si>
  <si>
    <t>PLATEADOS</t>
  </si>
  <si>
    <t>BLOQUES</t>
  </si>
  <si>
    <t>COMUN HORMIGON</t>
  </si>
  <si>
    <t>TICHOLOS</t>
  </si>
  <si>
    <t>COMUN COCIDO</t>
  </si>
  <si>
    <t>MOLDESSA</t>
  </si>
  <si>
    <t>TEJAS</t>
  </si>
  <si>
    <t>COLONIAL</t>
  </si>
  <si>
    <t>FRANCESA</t>
  </si>
  <si>
    <t>ARENA</t>
  </si>
  <si>
    <t>TERCIADA</t>
  </si>
  <si>
    <t>ARENERASA</t>
  </si>
  <si>
    <t>METRO</t>
  </si>
  <si>
    <t>FINA</t>
  </si>
  <si>
    <t>GRUESA</t>
  </si>
  <si>
    <t>PEDREGULLO</t>
  </si>
  <si>
    <t>LIMPIO</t>
  </si>
  <si>
    <t>SUCIO</t>
  </si>
  <si>
    <t>PINTURA</t>
  </si>
  <si>
    <t>PLASTICA 4 LT</t>
  </si>
  <si>
    <t>INCA</t>
  </si>
  <si>
    <t>PLASTICA 20 LT</t>
  </si>
  <si>
    <t>ACRILICA 1 LT</t>
  </si>
  <si>
    <t>ACRILICA 4 LT</t>
  </si>
  <si>
    <t>ACRILICA 20 LT</t>
  </si>
  <si>
    <t>REMOVEDOR</t>
  </si>
  <si>
    <t>1 LT</t>
  </si>
  <si>
    <t>BELCO</t>
  </si>
  <si>
    <t>LIJA</t>
  </si>
  <si>
    <t>LISTA RUBROS:</t>
  </si>
  <si>
    <t>LISTA MARCAS:</t>
  </si>
  <si>
    <t>LISTA UNIDAD DE MEDIDA:</t>
  </si>
  <si>
    <t>CATEGORIA</t>
  </si>
  <si>
    <t>CODIGO-PAIS</t>
  </si>
  <si>
    <t>CONSTRUCCION</t>
  </si>
  <si>
    <t>A</t>
  </si>
  <si>
    <t>PINTURERIA</t>
  </si>
  <si>
    <t>B</t>
  </si>
  <si>
    <t>FERRETERIA</t>
  </si>
  <si>
    <t>SANITARIA</t>
  </si>
  <si>
    <t>C</t>
  </si>
  <si>
    <t>D</t>
  </si>
  <si>
    <t>E</t>
  </si>
  <si>
    <t>LISTA AJUSTES:</t>
  </si>
  <si>
    <t>LISTA DE PAISES ORIGEN:</t>
  </si>
  <si>
    <t>URUGUAY</t>
  </si>
  <si>
    <t>ARGENTINA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</si>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</sst>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9" fontId="0" fillId="0" borderId="1" xfId="0" applyNumberFormat="1" applyBorder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9"/>
  <sheetViews>
    <sheetView tabSelected="1" topLeftCell="J56" zoomScale="80" workbookViewId="0" xr3:uid="{AEA406A1-0E4B-5B11-9CD5-51D6E497D94C}">
      <selection activeCell="Q5" sqref="Q5:Q73"/>
    </sheetView>
  </sheetViews>
  <sheetFormatPr defaultRowHeight="12.75"/>
  <cols>
    <col min="1" max="1" width="11.42578125" customWidth="1"/>
    <col min="2" max="2" width="21" customWidth="1"/>
    <col min="3" max="3" width="27.42578125" customWidth="1"/>
    <col min="4" max="5" width="14.7109375" customWidth="1"/>
    <col min="6" max="6" width="22.42578125" customWidth="1"/>
    <col min="7" max="7" width="16.7109375" customWidth="1"/>
    <col min="8" max="8" width="17.140625" customWidth="1"/>
    <col min="9" max="9" width="16.42578125" customWidth="1"/>
    <col min="10" max="10" width="11.42578125" customWidth="1"/>
    <col min="11" max="11" width="15.140625" customWidth="1"/>
    <col min="12" max="12" width="14.7109375" customWidth="1"/>
    <col min="13" max="14" width="15.85546875" customWidth="1"/>
    <col min="15" max="15" width="15.42578125" customWidth="1"/>
    <col min="16" max="256" width="11.42578125" customWidth="1"/>
  </cols>
  <sheetData>
    <row r="1" spans="1:18">
      <c r="A1" s="4" t="s">
        <v>0</v>
      </c>
    </row>
    <row r="2" spans="1:18">
      <c r="A2" s="4"/>
    </row>
    <row r="3" spans="1:18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8">
      <c r="A4">
        <v>1</v>
      </c>
      <c r="B4" t="s">
        <v>16</v>
      </c>
      <c r="C4" t="s">
        <v>17</v>
      </c>
      <c r="D4" t="s">
        <v>18</v>
      </c>
      <c r="E4">
        <v>1</v>
      </c>
      <c r="F4" t="str">
        <f>VLOOKUP(E4,TABLAS!$A$4:$C$7,2)</f>
        <v>CONSTRUCCION</v>
      </c>
      <c r="G4">
        <f>_xlfn.IFS(H4=TABLAS!$K$3,TABLAS!$K$4,H4=TABLAS!$L$3,TABLAS!$L$4,H4=TABLAS!$M$3,TABLAS!$M$4,H4=TABLAS!$N$3,TABLAS!$N$4)</f>
        <v>2</v>
      </c>
      <c r="H4" t="s">
        <v>19</v>
      </c>
      <c r="I4">
        <v>12</v>
      </c>
      <c r="J4">
        <v>30</v>
      </c>
      <c r="K4">
        <f>_xlfn.IFS(E4=TABLAS!$A$4,I4*TABLAS!$C$4,E4=TABLAS!$A$5,I4*TABLAS!$C$5,E4=TABLAS!$A$6,I4*TABLAS!$C$6,E4=TABLAS!$A$7,I4*TABLAS!$C$7)</f>
        <v>1.2000000000000002</v>
      </c>
      <c r="L4" t="str">
        <f>VLOOKUP(VLOOKUP(D4,TABLAS!$E$4:$H$18,3),PROCEDENCIA!$A$3:$C$6,2)</f>
        <v>BRASIL</v>
      </c>
      <c r="M4">
        <f>I4+I4*VLOOKUP(VLOOKUP(D4,TABLAS!$E$4:$H$18,2),CATEGORIAS!$A$4:$B$8,2)</f>
        <v>12.96</v>
      </c>
      <c r="N4">
        <f>IF(VLOOKUP(D4,TABLAS!$E$4:$H$18,3)=1,0,I4*VLOOKUP(VLOOKUP(D4,TABLAS!$E$4:$H$18,3),PROCEDENCIA!$A$3:$C$6,3))</f>
        <v>1.7999999999999998</v>
      </c>
      <c r="O4" s="6">
        <f>IF(OR(AND(L4="ARGENTINA",VLOOKUP(D4,TABLAS!$E$4:$H$18,2)="E"),AND(L4="ARGENTINA",VLOOKUP(D4,TABLAS!$E$4:$H$18,2)="D"),AND(L4="URUGUAY",VLOOKUP(D4,TABLAS!$E$4:$H$18,2)="D"),AND(L4="URUGUAY",VLOOKUP(D4,TABLAS!$E$4:$H$18,2)="E")),I4*VLOOKUP(D4,TABLAS!$E$4:$H$18,4),0)</f>
        <v>0</v>
      </c>
      <c r="R4" s="7"/>
    </row>
    <row r="5" spans="1:18">
      <c r="A5">
        <v>2</v>
      </c>
      <c r="B5" t="s">
        <v>16</v>
      </c>
      <c r="C5" t="s">
        <v>20</v>
      </c>
      <c r="D5" t="s">
        <v>18</v>
      </c>
      <c r="E5">
        <v>1</v>
      </c>
      <c r="F5" t="str">
        <f>VLOOKUP(E5,TABLAS!$A$4:$C$7,2)</f>
        <v>CONSTRUCCION</v>
      </c>
      <c r="G5">
        <f>_xlfn.IFS(H5=TABLAS!$K$3,TABLAS!$K$4,H5=TABLAS!$L$3,TABLAS!$L$4,H5=TABLAS!$M$3,TABLAS!$M$4,H5=TABLAS!$N$3,TABLAS!$N$4)</f>
        <v>2</v>
      </c>
      <c r="H5" t="s">
        <v>19</v>
      </c>
      <c r="I5">
        <v>14</v>
      </c>
      <c r="J5">
        <v>40</v>
      </c>
      <c r="K5">
        <f>_xlfn.IFS(E5=TABLAS!$A$4,I5*TABLAS!$C$4,E5=TABLAS!$A$5,I5*TABLAS!$C$5,E5=TABLAS!$A$6,I5*TABLAS!$C$6,E5=TABLAS!$A$7,I5*TABLAS!$C$7)</f>
        <v>1.4000000000000001</v>
      </c>
      <c r="L5" t="str">
        <f>VLOOKUP(VLOOKUP(D5,TABLAS!$E$4:$H$18,3),PROCEDENCIA!$A$3:$C$6,2)</f>
        <v>BRASIL</v>
      </c>
      <c r="M5">
        <f>I5+I5*VLOOKUP(VLOOKUP(D5,TABLAS!$E$4:$H$18,2),CATEGORIAS!$A$4:$B$8,2)</f>
        <v>15.120000000000001</v>
      </c>
      <c r="N5">
        <f>IF(VLOOKUP(D5,TABLAS!$E$4:$H$18,3)=1,0,I5*VLOOKUP(VLOOKUP(D5,TABLAS!$E$4:$H$18,3),PROCEDENCIA!$A$3:$C$6,3))</f>
        <v>2.1</v>
      </c>
      <c r="O5" s="6">
        <f>IF(OR(AND(L5="ARGENTINA",VLOOKUP(D5,TABLAS!$E$4:$H$18,2)="E"),AND(L5="ARGENTINA",VLOOKUP(D5,TABLAS!$E$4:$H$18,2)="D"),AND(L5="URUGUAY",VLOOKUP(D5,TABLAS!$E$4:$H$18,2)="D"),AND(L5="URUGUAY",VLOOKUP(D5,TABLAS!$E$4:$H$18,2)="E")),I5*VLOOKUP(D5,TABLAS!$E$4:$H$18,4),0)</f>
        <v>0</v>
      </c>
    </row>
    <row r="6" spans="1:18">
      <c r="A6">
        <v>3</v>
      </c>
      <c r="B6" t="s">
        <v>16</v>
      </c>
      <c r="C6" t="s">
        <v>21</v>
      </c>
      <c r="D6" t="s">
        <v>18</v>
      </c>
      <c r="E6">
        <v>1</v>
      </c>
      <c r="F6" t="str">
        <f>VLOOKUP(E6,TABLAS!$A$4:$C$7,2)</f>
        <v>CONSTRUCCION</v>
      </c>
      <c r="G6">
        <f>_xlfn.IFS(H6=TABLAS!$K$3,TABLAS!$K$4,H6=TABLAS!$L$3,TABLAS!$L$4,H6=TABLAS!$M$3,TABLAS!$M$4,H6=TABLAS!$N$3,TABLAS!$N$4)</f>
        <v>2</v>
      </c>
      <c r="H6" t="s">
        <v>19</v>
      </c>
      <c r="I6">
        <v>16</v>
      </c>
      <c r="J6">
        <v>38</v>
      </c>
      <c r="K6">
        <f>_xlfn.IFS(E6=TABLAS!$A$4,I6*TABLAS!$C$4,E6=TABLAS!$A$5,I6*TABLAS!$C$5,E6=TABLAS!$A$6,I6*TABLAS!$C$6,E6=TABLAS!$A$7,I6*TABLAS!$C$7)</f>
        <v>1.6</v>
      </c>
      <c r="L6" t="str">
        <f>VLOOKUP(VLOOKUP(D6,TABLAS!$E$4:$H$18,3),PROCEDENCIA!$A$3:$C$6,2)</f>
        <v>BRASIL</v>
      </c>
      <c r="M6">
        <f>I6+I6*VLOOKUP(VLOOKUP(D6,TABLAS!$E$4:$H$18,2),CATEGORIAS!$A$4:$B$8,2)</f>
        <v>17.28</v>
      </c>
      <c r="N6">
        <f>IF(VLOOKUP(D6,TABLAS!$E$4:$H$18,3)=1,0,I6*VLOOKUP(VLOOKUP(D6,TABLAS!$E$4:$H$18,3),PROCEDENCIA!$A$3:$C$6,3))</f>
        <v>2.4</v>
      </c>
      <c r="O6" s="6">
        <f>IF(OR(AND(L6="ARGENTINA",VLOOKUP(D6,TABLAS!$E$4:$H$18,2)="E"),AND(L6="ARGENTINA",VLOOKUP(D6,TABLAS!$E$4:$H$18,2)="D"),AND(L6="URUGUAY",VLOOKUP(D6,TABLAS!$E$4:$H$18,2)="D"),AND(L6="URUGUAY",VLOOKUP(D6,TABLAS!$E$4:$H$18,2)="E")),I6*VLOOKUP(D6,TABLAS!$E$4:$H$18,4),0)</f>
        <v>0</v>
      </c>
    </row>
    <row r="7" spans="1:18">
      <c r="A7">
        <v>4</v>
      </c>
      <c r="B7" t="s">
        <v>16</v>
      </c>
      <c r="C7" t="s">
        <v>22</v>
      </c>
      <c r="D7" t="s">
        <v>18</v>
      </c>
      <c r="E7">
        <v>1</v>
      </c>
      <c r="F7" t="str">
        <f>VLOOKUP(E7,TABLAS!$A$4:$C$7,2)</f>
        <v>CONSTRUCCION</v>
      </c>
      <c r="G7">
        <f>_xlfn.IFS(H7=TABLAS!$K$3,TABLAS!$K$4,H7=TABLAS!$L$3,TABLAS!$L$4,H7=TABLAS!$M$3,TABLAS!$M$4,H7=TABLAS!$N$3,TABLAS!$N$4)</f>
        <v>2</v>
      </c>
      <c r="H7" t="s">
        <v>19</v>
      </c>
      <c r="I7">
        <v>15</v>
      </c>
      <c r="J7">
        <v>55</v>
      </c>
      <c r="K7">
        <f>_xlfn.IFS(E7=TABLAS!$A$4,I7*TABLAS!$C$4,E7=TABLAS!$A$5,I7*TABLAS!$C$5,E7=TABLAS!$A$6,I7*TABLAS!$C$6,E7=TABLAS!$A$7,I7*TABLAS!$C$7)</f>
        <v>1.5</v>
      </c>
      <c r="L7" t="str">
        <f>VLOOKUP(VLOOKUP(D7,TABLAS!$E$4:$H$18,3),PROCEDENCIA!$A$3:$C$6,2)</f>
        <v>BRASIL</v>
      </c>
      <c r="M7">
        <f>I7+I7*VLOOKUP(VLOOKUP(D7,TABLAS!$E$4:$H$18,2),CATEGORIAS!$A$4:$B$8,2)</f>
        <v>16.2</v>
      </c>
      <c r="N7">
        <f>IF(VLOOKUP(D7,TABLAS!$E$4:$H$18,3)=1,0,I7*VLOOKUP(VLOOKUP(D7,TABLAS!$E$4:$H$18,3),PROCEDENCIA!$A$3:$C$6,3))</f>
        <v>2.25</v>
      </c>
      <c r="O7" s="6">
        <f>IF(OR(AND(L7="ARGENTINA",VLOOKUP(D7,TABLAS!$E$4:$H$18,2)="E"),AND(L7="ARGENTINA",VLOOKUP(D7,TABLAS!$E$4:$H$18,2)="D"),AND(L7="URUGUAY",VLOOKUP(D7,TABLAS!$E$4:$H$18,2)="D"),AND(L7="URUGUAY",VLOOKUP(D7,TABLAS!$E$4:$H$18,2)="E")),I7*VLOOKUP(D7,TABLAS!$E$4:$H$18,4),0)</f>
        <v>0</v>
      </c>
    </row>
    <row r="8" spans="1:18">
      <c r="A8">
        <v>5</v>
      </c>
      <c r="B8" t="s">
        <v>16</v>
      </c>
      <c r="C8" t="s">
        <v>23</v>
      </c>
      <c r="D8" t="s">
        <v>18</v>
      </c>
      <c r="E8">
        <v>1</v>
      </c>
      <c r="F8" t="str">
        <f>VLOOKUP(E8,TABLAS!$A$4:$C$7,2)</f>
        <v>CONSTRUCCION</v>
      </c>
      <c r="G8">
        <f>_xlfn.IFS(H8=TABLAS!$K$3,TABLAS!$K$4,H8=TABLAS!$L$3,TABLAS!$L$4,H8=TABLAS!$M$3,TABLAS!$M$4,H8=TABLAS!$N$3,TABLAS!$N$4)</f>
        <v>2</v>
      </c>
      <c r="H8" t="s">
        <v>19</v>
      </c>
      <c r="I8">
        <v>17</v>
      </c>
      <c r="J8">
        <v>41</v>
      </c>
      <c r="K8">
        <f>_xlfn.IFS(E8=TABLAS!$A$4,I8*TABLAS!$C$4,E8=TABLAS!$A$5,I8*TABLAS!$C$5,E8=TABLAS!$A$6,I8*TABLAS!$C$6,E8=TABLAS!$A$7,I8*TABLAS!$C$7)</f>
        <v>1.7000000000000002</v>
      </c>
      <c r="L8" t="str">
        <f>VLOOKUP(VLOOKUP(D8,TABLAS!$E$4:$H$18,3),PROCEDENCIA!$A$3:$C$6,2)</f>
        <v>BRASIL</v>
      </c>
      <c r="M8">
        <f>I8+I8*VLOOKUP(VLOOKUP(D8,TABLAS!$E$4:$H$18,2),CATEGORIAS!$A$4:$B$8,2)</f>
        <v>18.36</v>
      </c>
      <c r="N8">
        <f>IF(VLOOKUP(D8,TABLAS!$E$4:$H$18,3)=1,0,I8*VLOOKUP(VLOOKUP(D8,TABLAS!$E$4:$H$18,3),PROCEDENCIA!$A$3:$C$6,3))</f>
        <v>2.5499999999999998</v>
      </c>
      <c r="O8" s="6">
        <f>IF(OR(AND(L8="ARGENTINA",VLOOKUP(D8,TABLAS!$E$4:$H$18,2)="E"),AND(L8="ARGENTINA",VLOOKUP(D8,TABLAS!$E$4:$H$18,2)="D"),AND(L8="URUGUAY",VLOOKUP(D8,TABLAS!$E$4:$H$18,2)="D"),AND(L8="URUGUAY",VLOOKUP(D8,TABLAS!$E$4:$H$18,2)="E")),I8*VLOOKUP(D8,TABLAS!$E$4:$H$18,4),0)</f>
        <v>0</v>
      </c>
    </row>
    <row r="9" spans="1:18">
      <c r="A9">
        <v>6</v>
      </c>
      <c r="B9" t="s">
        <v>16</v>
      </c>
      <c r="C9" t="s">
        <v>24</v>
      </c>
      <c r="D9" t="s">
        <v>18</v>
      </c>
      <c r="E9">
        <v>1</v>
      </c>
      <c r="F9" t="str">
        <f>VLOOKUP(E9,TABLAS!$A$4:$C$7,2)</f>
        <v>CONSTRUCCION</v>
      </c>
      <c r="G9">
        <f>_xlfn.IFS(H9=TABLAS!$K$3,TABLAS!$K$4,H9=TABLAS!$L$3,TABLAS!$L$4,H9=TABLAS!$M$3,TABLAS!$M$4,H9=TABLAS!$N$3,TABLAS!$N$4)</f>
        <v>2</v>
      </c>
      <c r="H9" t="s">
        <v>19</v>
      </c>
      <c r="I9">
        <v>19</v>
      </c>
      <c r="J9">
        <v>38</v>
      </c>
      <c r="K9">
        <f>_xlfn.IFS(E9=TABLAS!$A$4,I9*TABLAS!$C$4,E9=TABLAS!$A$5,I9*TABLAS!$C$5,E9=TABLAS!$A$6,I9*TABLAS!$C$6,E9=TABLAS!$A$7,I9*TABLAS!$C$7)</f>
        <v>1.9000000000000001</v>
      </c>
      <c r="L9" t="str">
        <f>VLOOKUP(VLOOKUP(D9,TABLAS!$E$4:$H$18,3),PROCEDENCIA!$A$3:$C$6,2)</f>
        <v>BRASIL</v>
      </c>
      <c r="M9">
        <f>I9+I9*VLOOKUP(VLOOKUP(D9,TABLAS!$E$4:$H$18,2),CATEGORIAS!$A$4:$B$8,2)</f>
        <v>20.52</v>
      </c>
      <c r="N9">
        <f>IF(VLOOKUP(D9,TABLAS!$E$4:$H$18,3)=1,0,I9*VLOOKUP(VLOOKUP(D9,TABLAS!$E$4:$H$18,3),PROCEDENCIA!$A$3:$C$6,3))</f>
        <v>2.85</v>
      </c>
      <c r="O9" s="6">
        <f>IF(OR(AND(L9="ARGENTINA",VLOOKUP(D9,TABLAS!$E$4:$H$18,2)="E"),AND(L9="ARGENTINA",VLOOKUP(D9,TABLAS!$E$4:$H$18,2)="D"),AND(L9="URUGUAY",VLOOKUP(D9,TABLAS!$E$4:$H$18,2)="D"),AND(L9="URUGUAY",VLOOKUP(D9,TABLAS!$E$4:$H$18,2)="E")),I9*VLOOKUP(D9,TABLAS!$E$4:$H$18,4),0)</f>
        <v>0</v>
      </c>
    </row>
    <row r="10" spans="1:18">
      <c r="A10">
        <v>7</v>
      </c>
      <c r="B10" t="s">
        <v>25</v>
      </c>
      <c r="C10" t="s">
        <v>26</v>
      </c>
      <c r="D10" t="s">
        <v>27</v>
      </c>
      <c r="E10">
        <v>1</v>
      </c>
      <c r="F10" t="str">
        <f>VLOOKUP(E10,TABLAS!$A$4:$C$7,2)</f>
        <v>CONSTRUCCION</v>
      </c>
      <c r="G10">
        <f>_xlfn.IFS(H10=TABLAS!$K$3,TABLAS!$K$4,H10=TABLAS!$L$3,TABLAS!$L$4,H10=TABLAS!$M$3,TABLAS!$M$4,H10=TABLAS!$N$3,TABLAS!$N$4)</f>
        <v>1</v>
      </c>
      <c r="H10" t="s">
        <v>28</v>
      </c>
      <c r="I10">
        <v>85</v>
      </c>
      <c r="J10">
        <v>345</v>
      </c>
      <c r="K10">
        <f>_xlfn.IFS(E10=TABLAS!$A$4,I10*TABLAS!$C$4,E10=TABLAS!$A$5,I10*TABLAS!$C$5,E10=TABLAS!$A$6,I10*TABLAS!$C$6,E10=TABLAS!$A$7,I10*TABLAS!$C$7)</f>
        <v>8.5</v>
      </c>
      <c r="L10" t="str">
        <f>VLOOKUP(VLOOKUP(D10,TABLAS!$E$4:$H$18,3),PROCEDENCIA!$A$3:$C$6,2)</f>
        <v>URUGUAY</v>
      </c>
      <c r="M10">
        <f>I10+I10*VLOOKUP(VLOOKUP(D10,TABLAS!$E$4:$H$18,2),CATEGORIAS!$A$4:$B$8,2)</f>
        <v>90.95</v>
      </c>
      <c r="N10">
        <f>IF(VLOOKUP(D10,TABLAS!$E$4:$H$18,3)=1,0,I10*VLOOKUP(VLOOKUP(D10,TABLAS!$E$4:$H$18,3),PROCEDENCIA!$A$3:$C$6,3))</f>
        <v>0</v>
      </c>
      <c r="O10" s="6">
        <f>IF(OR(AND(L10="ARGENTINA",VLOOKUP(D10,TABLAS!$E$4:$H$18,2)="E"),AND(L10="ARGENTINA",VLOOKUP(D10,TABLAS!$E$4:$H$18,2)="D"),AND(L10="URUGUAY",VLOOKUP(D10,TABLAS!$E$4:$H$18,2)="D"),AND(L10="URUGUAY",VLOOKUP(D10,TABLAS!$E$4:$H$18,2)="E")),I10*VLOOKUP(D10,TABLAS!$E$4:$H$18,4),0)</f>
        <v>0</v>
      </c>
    </row>
    <row r="11" spans="1:18">
      <c r="A11">
        <v>8</v>
      </c>
      <c r="B11" t="s">
        <v>25</v>
      </c>
      <c r="C11" t="s">
        <v>26</v>
      </c>
      <c r="D11" t="s">
        <v>29</v>
      </c>
      <c r="E11">
        <v>1</v>
      </c>
      <c r="F11" t="str">
        <f>VLOOKUP(E11,TABLAS!$A$4:$C$7,2)</f>
        <v>CONSTRUCCION</v>
      </c>
      <c r="G11">
        <f>_xlfn.IFS(H11=TABLAS!$K$3,TABLAS!$K$4,H11=TABLAS!$L$3,TABLAS!$L$4,H11=TABLAS!$M$3,TABLAS!$M$4,H11=TABLAS!$N$3,TABLAS!$N$4)</f>
        <v>1</v>
      </c>
      <c r="H11" t="s">
        <v>28</v>
      </c>
      <c r="I11">
        <v>87.5</v>
      </c>
      <c r="J11">
        <v>283</v>
      </c>
      <c r="K11">
        <f>_xlfn.IFS(E11=TABLAS!$A$4,I11*TABLAS!$C$4,E11=TABLAS!$A$5,I11*TABLAS!$C$5,E11=TABLAS!$A$6,I11*TABLAS!$C$6,E11=TABLAS!$A$7,I11*TABLAS!$C$7)</f>
        <v>8.75</v>
      </c>
      <c r="L11" t="str">
        <f>VLOOKUP(VLOOKUP(D11,TABLAS!$E$4:$H$18,3),PROCEDENCIA!$A$3:$C$6,2)</f>
        <v>URUGUAY</v>
      </c>
      <c r="M11">
        <f>I11+I11*VLOOKUP(VLOOKUP(D11,TABLAS!$E$4:$H$18,2),CATEGORIAS!$A$4:$B$8,2)</f>
        <v>93.625</v>
      </c>
      <c r="N11">
        <f>IF(VLOOKUP(D11,TABLAS!$E$4:$H$18,3)=1,0,I11*VLOOKUP(VLOOKUP(D11,TABLAS!$E$4:$H$18,3),PROCEDENCIA!$A$3:$C$6,3))</f>
        <v>0</v>
      </c>
      <c r="O11" s="6">
        <f>IF(OR(AND(L11="ARGENTINA",VLOOKUP(D11,TABLAS!$E$4:$H$18,2)="E"),AND(L11="ARGENTINA",VLOOKUP(D11,TABLAS!$E$4:$H$18,2)="D"),AND(L11="URUGUAY",VLOOKUP(D11,TABLAS!$E$4:$H$18,2)="D"),AND(L11="URUGUAY",VLOOKUP(D11,TABLAS!$E$4:$H$18,2)="E")),I11*VLOOKUP(D11,TABLAS!$E$4:$H$18,4),0)</f>
        <v>0</v>
      </c>
    </row>
    <row r="12" spans="1:18">
      <c r="A12">
        <v>9</v>
      </c>
      <c r="B12" t="s">
        <v>30</v>
      </c>
      <c r="C12" t="s">
        <v>26</v>
      </c>
      <c r="D12" t="s">
        <v>29</v>
      </c>
      <c r="E12">
        <v>1</v>
      </c>
      <c r="F12" t="str">
        <f>VLOOKUP(E12,TABLAS!$A$4:$C$7,2)</f>
        <v>CONSTRUCCION</v>
      </c>
      <c r="G12">
        <f>_xlfn.IFS(H12=TABLAS!$K$3,TABLAS!$K$4,H12=TABLAS!$L$3,TABLAS!$L$4,H12=TABLAS!$M$3,TABLAS!$M$4,H12=TABLAS!$N$3,TABLAS!$N$4)</f>
        <v>1</v>
      </c>
      <c r="H12" t="s">
        <v>28</v>
      </c>
      <c r="I12">
        <v>66</v>
      </c>
      <c r="J12">
        <v>148</v>
      </c>
      <c r="K12">
        <f>_xlfn.IFS(E12=TABLAS!$A$4,I12*TABLAS!$C$4,E12=TABLAS!$A$5,I12*TABLAS!$C$5,E12=TABLAS!$A$6,I12*TABLAS!$C$6,E12=TABLAS!$A$7,I12*TABLAS!$C$7)</f>
        <v>6.6000000000000005</v>
      </c>
      <c r="L12" t="str">
        <f>VLOOKUP(VLOOKUP(D12,TABLAS!$E$4:$H$18,3),PROCEDENCIA!$A$3:$C$6,2)</f>
        <v>URUGUAY</v>
      </c>
      <c r="M12">
        <f>I12+I12*VLOOKUP(VLOOKUP(D12,TABLAS!$E$4:$H$18,2),CATEGORIAS!$A$4:$B$8,2)</f>
        <v>70.62</v>
      </c>
      <c r="N12">
        <f>IF(VLOOKUP(D12,TABLAS!$E$4:$H$18,3)=1,0,I12*VLOOKUP(VLOOKUP(D12,TABLAS!$E$4:$H$18,3),PROCEDENCIA!$A$3:$C$6,3))</f>
        <v>0</v>
      </c>
      <c r="O12" s="6">
        <f>IF(OR(AND(L12="ARGENTINA",VLOOKUP(D12,TABLAS!$E$4:$H$18,2)="E"),AND(L12="ARGENTINA",VLOOKUP(D12,TABLAS!$E$4:$H$18,2)="D"),AND(L12="URUGUAY",VLOOKUP(D12,TABLAS!$E$4:$H$18,2)="D"),AND(L12="URUGUAY",VLOOKUP(D12,TABLAS!$E$4:$H$18,2)="E")),I12*VLOOKUP(D12,TABLAS!$E$4:$H$18,4),0)</f>
        <v>0</v>
      </c>
    </row>
    <row r="13" spans="1:18">
      <c r="A13">
        <v>10</v>
      </c>
      <c r="B13" t="s">
        <v>30</v>
      </c>
      <c r="C13" t="s">
        <v>26</v>
      </c>
      <c r="D13" t="s">
        <v>27</v>
      </c>
      <c r="E13">
        <v>1</v>
      </c>
      <c r="F13" t="str">
        <f>VLOOKUP(E13,TABLAS!$A$4:$C$7,2)</f>
        <v>CONSTRUCCION</v>
      </c>
      <c r="G13">
        <f>_xlfn.IFS(H13=TABLAS!$K$3,TABLAS!$K$4,H13=TABLAS!$L$3,TABLAS!$L$4,H13=TABLAS!$M$3,TABLAS!$M$4,H13=TABLAS!$N$3,TABLAS!$N$4)</f>
        <v>1</v>
      </c>
      <c r="H13" t="s">
        <v>28</v>
      </c>
      <c r="I13">
        <v>65.5</v>
      </c>
      <c r="J13">
        <v>108</v>
      </c>
      <c r="K13">
        <f>_xlfn.IFS(E13=TABLAS!$A$4,I13*TABLAS!$C$4,E13=TABLAS!$A$5,I13*TABLAS!$C$5,E13=TABLAS!$A$6,I13*TABLAS!$C$6,E13=TABLAS!$A$7,I13*TABLAS!$C$7)</f>
        <v>6.5500000000000007</v>
      </c>
      <c r="L13" t="str">
        <f>VLOOKUP(VLOOKUP(D13,TABLAS!$E$4:$H$18,3),PROCEDENCIA!$A$3:$C$6,2)</f>
        <v>URUGUAY</v>
      </c>
      <c r="M13">
        <f>I13+I13*VLOOKUP(VLOOKUP(D13,TABLAS!$E$4:$H$18,2),CATEGORIAS!$A$4:$B$8,2)</f>
        <v>70.085000000000008</v>
      </c>
      <c r="N13">
        <f>IF(VLOOKUP(D13,TABLAS!$E$4:$H$18,3)=1,0,I13*VLOOKUP(VLOOKUP(D13,TABLAS!$E$4:$H$18,3),PROCEDENCIA!$A$3:$C$6,3))</f>
        <v>0</v>
      </c>
      <c r="O13" s="6">
        <f>IF(OR(AND(L13="ARGENTINA",VLOOKUP(D13,TABLAS!$E$4:$H$18,2)="E"),AND(L13="ARGENTINA",VLOOKUP(D13,TABLAS!$E$4:$H$18,2)="D"),AND(L13="URUGUAY",VLOOKUP(D13,TABLAS!$E$4:$H$18,2)="D"),AND(L13="URUGUAY",VLOOKUP(D13,TABLAS!$E$4:$H$18,2)="E")),I13*VLOOKUP(D13,TABLAS!$E$4:$H$18,4),0)</f>
        <v>0</v>
      </c>
    </row>
    <row r="14" spans="1:18">
      <c r="A14">
        <v>11</v>
      </c>
      <c r="B14" t="s">
        <v>31</v>
      </c>
      <c r="C14" t="s">
        <v>26</v>
      </c>
      <c r="D14" t="s">
        <v>29</v>
      </c>
      <c r="E14">
        <v>1</v>
      </c>
      <c r="F14" t="str">
        <f>VLOOKUP(E14,TABLAS!$A$4:$C$7,2)</f>
        <v>CONSTRUCCION</v>
      </c>
      <c r="G14">
        <f>_xlfn.IFS(H14=TABLAS!$K$3,TABLAS!$K$4,H14=TABLAS!$L$3,TABLAS!$L$4,H14=TABLAS!$M$3,TABLAS!$M$4,H14=TABLAS!$N$3,TABLAS!$N$4)</f>
        <v>1</v>
      </c>
      <c r="H14" t="s">
        <v>28</v>
      </c>
      <c r="I14">
        <v>44</v>
      </c>
      <c r="J14">
        <v>56</v>
      </c>
      <c r="K14">
        <f>_xlfn.IFS(E14=TABLAS!$A$4,I14*TABLAS!$C$4,E14=TABLAS!$A$5,I14*TABLAS!$C$5,E14=TABLAS!$A$6,I14*TABLAS!$C$6,E14=TABLAS!$A$7,I14*TABLAS!$C$7)</f>
        <v>4.4000000000000004</v>
      </c>
      <c r="L14" t="str">
        <f>VLOOKUP(VLOOKUP(D14,TABLAS!$E$4:$H$18,3),PROCEDENCIA!$A$3:$C$6,2)</f>
        <v>URUGUAY</v>
      </c>
      <c r="M14">
        <f>I14+I14*VLOOKUP(VLOOKUP(D14,TABLAS!$E$4:$H$18,2),CATEGORIAS!$A$4:$B$8,2)</f>
        <v>47.08</v>
      </c>
      <c r="N14">
        <f>IF(VLOOKUP(D14,TABLAS!$E$4:$H$18,3)=1,0,I14*VLOOKUP(VLOOKUP(D14,TABLAS!$E$4:$H$18,3),PROCEDENCIA!$A$3:$C$6,3))</f>
        <v>0</v>
      </c>
      <c r="O14" s="6">
        <f>IF(OR(AND(L14="ARGENTINA",VLOOKUP(D14,TABLAS!$E$4:$H$18,2)="E"),AND(L14="ARGENTINA",VLOOKUP(D14,TABLAS!$E$4:$H$18,2)="D"),AND(L14="URUGUAY",VLOOKUP(D14,TABLAS!$E$4:$H$18,2)="D"),AND(L14="URUGUAY",VLOOKUP(D14,TABLAS!$E$4:$H$18,2)="E")),I14*VLOOKUP(D14,TABLAS!$E$4:$H$18,4),0)</f>
        <v>0</v>
      </c>
    </row>
    <row r="15" spans="1:18">
      <c r="A15">
        <v>12</v>
      </c>
      <c r="B15" t="s">
        <v>31</v>
      </c>
      <c r="C15" t="s">
        <v>26</v>
      </c>
      <c r="D15" t="s">
        <v>27</v>
      </c>
      <c r="E15">
        <v>1</v>
      </c>
      <c r="F15" t="str">
        <f>VLOOKUP(E15,TABLAS!$A$4:$C$7,2)</f>
        <v>CONSTRUCCION</v>
      </c>
      <c r="G15">
        <f>_xlfn.IFS(H15=TABLAS!$K$3,TABLAS!$K$4,H15=TABLAS!$L$3,TABLAS!$L$4,H15=TABLAS!$M$3,TABLAS!$M$4,H15=TABLAS!$N$3,TABLAS!$N$4)</f>
        <v>1</v>
      </c>
      <c r="H15" t="s">
        <v>28</v>
      </c>
      <c r="I15">
        <v>43</v>
      </c>
      <c r="J15">
        <v>43</v>
      </c>
      <c r="K15">
        <f>_xlfn.IFS(E15=TABLAS!$A$4,I15*TABLAS!$C$4,E15=TABLAS!$A$5,I15*TABLAS!$C$5,E15=TABLAS!$A$6,I15*TABLAS!$C$6,E15=TABLAS!$A$7,I15*TABLAS!$C$7)</f>
        <v>4.3</v>
      </c>
      <c r="L15" t="str">
        <f>VLOOKUP(VLOOKUP(D15,TABLAS!$E$4:$H$18,3),PROCEDENCIA!$A$3:$C$6,2)</f>
        <v>URUGUAY</v>
      </c>
      <c r="M15">
        <f>I15+I15*VLOOKUP(VLOOKUP(D15,TABLAS!$E$4:$H$18,2),CATEGORIAS!$A$4:$B$8,2)</f>
        <v>46.01</v>
      </c>
      <c r="N15">
        <f>IF(VLOOKUP(D15,TABLAS!$E$4:$H$18,3)=1,0,I15*VLOOKUP(VLOOKUP(D15,TABLAS!$E$4:$H$18,3),PROCEDENCIA!$A$3:$C$6,3))</f>
        <v>0</v>
      </c>
      <c r="O15" s="6">
        <f>IF(OR(AND(L15="ARGENTINA",VLOOKUP(D15,TABLAS!$E$4:$H$18,2)="E"),AND(L15="ARGENTINA",VLOOKUP(D15,TABLAS!$E$4:$H$18,2)="D"),AND(L15="URUGUAY",VLOOKUP(D15,TABLAS!$E$4:$H$18,2)="D"),AND(L15="URUGUAY",VLOOKUP(D15,TABLAS!$E$4:$H$18,2)="E")),I15*VLOOKUP(D15,TABLAS!$E$4:$H$18,4),0)</f>
        <v>0</v>
      </c>
    </row>
    <row r="16" spans="1:18">
      <c r="A16">
        <v>13</v>
      </c>
      <c r="B16" t="s">
        <v>32</v>
      </c>
      <c r="C16" t="s">
        <v>33</v>
      </c>
      <c r="D16" t="s">
        <v>34</v>
      </c>
      <c r="E16">
        <v>4</v>
      </c>
      <c r="F16" t="str">
        <f>VLOOKUP(E16,TABLAS!$A$4:$C$7,2)</f>
        <v>SANITARIA</v>
      </c>
      <c r="G16">
        <f>_xlfn.IFS(H16=TABLAS!$K$3,TABLAS!$K$4,H16=TABLAS!$L$3,TABLAS!$L$4,H16=TABLAS!$M$3,TABLAS!$M$4,H16=TABLAS!$N$3,TABLAS!$N$4)</f>
        <v>4</v>
      </c>
      <c r="H16" t="s">
        <v>35</v>
      </c>
      <c r="I16">
        <v>15</v>
      </c>
      <c r="J16">
        <v>10</v>
      </c>
      <c r="K16">
        <f>_xlfn.IFS(E16=TABLAS!$A$4,I16*TABLAS!$C$4,E16=TABLAS!$A$5,I16*TABLAS!$C$5,E16=TABLAS!$A$6,I16*TABLAS!$C$6,E16=TABLAS!$A$7,I16*TABLAS!$C$7)</f>
        <v>4.5</v>
      </c>
      <c r="L16" t="str">
        <f>VLOOKUP(VLOOKUP(D16,TABLAS!$E$4:$H$18,3),PROCEDENCIA!$A$3:$C$6,2)</f>
        <v>BRASIL</v>
      </c>
      <c r="M16">
        <f>I16+I16*VLOOKUP(VLOOKUP(D16,TABLAS!$E$4:$H$18,2),CATEGORIAS!$A$4:$B$8,2)</f>
        <v>15.9</v>
      </c>
      <c r="N16">
        <f>IF(VLOOKUP(D16,TABLAS!$E$4:$H$18,3)=1,0,I16*VLOOKUP(VLOOKUP(D16,TABLAS!$E$4:$H$18,3),PROCEDENCIA!$A$3:$C$6,3))</f>
        <v>2.25</v>
      </c>
      <c r="O16" s="6">
        <f>IF(OR(AND(L16="ARGENTINA",VLOOKUP(D16,TABLAS!$E$4:$H$18,2)="E"),AND(L16="ARGENTINA",VLOOKUP(D16,TABLAS!$E$4:$H$18,2)="D"),AND(L16="URUGUAY",VLOOKUP(D16,TABLAS!$E$4:$H$18,2)="D"),AND(L16="URUGUAY",VLOOKUP(D16,TABLAS!$E$4:$H$18,2)="E")),I16*VLOOKUP(D16,TABLAS!$E$4:$H$18,4),0)</f>
        <v>0</v>
      </c>
    </row>
    <row r="17" spans="1:15">
      <c r="A17">
        <v>14</v>
      </c>
      <c r="B17" t="s">
        <v>32</v>
      </c>
      <c r="C17" t="s">
        <v>36</v>
      </c>
      <c r="D17" t="s">
        <v>34</v>
      </c>
      <c r="E17">
        <v>4</v>
      </c>
      <c r="F17" t="str">
        <f>VLOOKUP(E17,TABLAS!$A$4:$C$7,2)</f>
        <v>SANITARIA</v>
      </c>
      <c r="G17">
        <f>_xlfn.IFS(H17=TABLAS!$K$3,TABLAS!$K$4,H17=TABLAS!$L$3,TABLAS!$L$4,H17=TABLAS!$M$3,TABLAS!$M$4,H17=TABLAS!$N$3,TABLAS!$N$4)</f>
        <v>4</v>
      </c>
      <c r="H17" t="s">
        <v>35</v>
      </c>
      <c r="I17">
        <v>25</v>
      </c>
      <c r="J17">
        <v>15</v>
      </c>
      <c r="K17">
        <f>_xlfn.IFS(E17=TABLAS!$A$4,I17*TABLAS!$C$4,E17=TABLAS!$A$5,I17*TABLAS!$C$5,E17=TABLAS!$A$6,I17*TABLAS!$C$6,E17=TABLAS!$A$7,I17*TABLAS!$C$7)</f>
        <v>7.5</v>
      </c>
      <c r="L17" t="str">
        <f>VLOOKUP(VLOOKUP(D17,TABLAS!$E$4:$H$18,3),PROCEDENCIA!$A$3:$C$6,2)</f>
        <v>BRASIL</v>
      </c>
      <c r="M17">
        <f>I17+I17*VLOOKUP(VLOOKUP(D17,TABLAS!$E$4:$H$18,2),CATEGORIAS!$A$4:$B$8,2)</f>
        <v>26.5</v>
      </c>
      <c r="N17">
        <f>IF(VLOOKUP(D17,TABLAS!$E$4:$H$18,3)=1,0,I17*VLOOKUP(VLOOKUP(D17,TABLAS!$E$4:$H$18,3),PROCEDENCIA!$A$3:$C$6,3))</f>
        <v>3.75</v>
      </c>
      <c r="O17" s="6">
        <f>IF(OR(AND(L17="ARGENTINA",VLOOKUP(D17,TABLAS!$E$4:$H$18,2)="E"),AND(L17="ARGENTINA",VLOOKUP(D17,TABLAS!$E$4:$H$18,2)="D"),AND(L17="URUGUAY",VLOOKUP(D17,TABLAS!$E$4:$H$18,2)="D"),AND(L17="URUGUAY",VLOOKUP(D17,TABLAS!$E$4:$H$18,2)="E")),I17*VLOOKUP(D17,TABLAS!$E$4:$H$18,4),0)</f>
        <v>0</v>
      </c>
    </row>
    <row r="18" spans="1:15">
      <c r="A18">
        <v>15</v>
      </c>
      <c r="B18" t="s">
        <v>32</v>
      </c>
      <c r="C18" t="s">
        <v>37</v>
      </c>
      <c r="D18" t="s">
        <v>34</v>
      </c>
      <c r="E18">
        <v>4</v>
      </c>
      <c r="F18" t="str">
        <f>VLOOKUP(E18,TABLAS!$A$4:$C$7,2)</f>
        <v>SANITARIA</v>
      </c>
      <c r="G18">
        <f>_xlfn.IFS(H18=TABLAS!$K$3,TABLAS!$K$4,H18=TABLAS!$L$3,TABLAS!$L$4,H18=TABLAS!$M$3,TABLAS!$M$4,H18=TABLAS!$N$3,TABLAS!$N$4)</f>
        <v>4</v>
      </c>
      <c r="H18" t="s">
        <v>35</v>
      </c>
      <c r="I18">
        <v>35</v>
      </c>
      <c r="J18">
        <v>12</v>
      </c>
      <c r="K18">
        <f>_xlfn.IFS(E18=TABLAS!$A$4,I18*TABLAS!$C$4,E18=TABLAS!$A$5,I18*TABLAS!$C$5,E18=TABLAS!$A$6,I18*TABLAS!$C$6,E18=TABLAS!$A$7,I18*TABLAS!$C$7)</f>
        <v>10.5</v>
      </c>
      <c r="L18" t="str">
        <f>VLOOKUP(VLOOKUP(D18,TABLAS!$E$4:$H$18,3),PROCEDENCIA!$A$3:$C$6,2)</f>
        <v>BRASIL</v>
      </c>
      <c r="M18">
        <f>I18+I18*VLOOKUP(VLOOKUP(D18,TABLAS!$E$4:$H$18,2),CATEGORIAS!$A$4:$B$8,2)</f>
        <v>37.1</v>
      </c>
      <c r="N18">
        <f>IF(VLOOKUP(D18,TABLAS!$E$4:$H$18,3)=1,0,I18*VLOOKUP(VLOOKUP(D18,TABLAS!$E$4:$H$18,3),PROCEDENCIA!$A$3:$C$6,3))</f>
        <v>5.25</v>
      </c>
      <c r="O18" s="6">
        <f>IF(OR(AND(L18="ARGENTINA",VLOOKUP(D18,TABLAS!$E$4:$H$18,2)="E"),AND(L18="ARGENTINA",VLOOKUP(D18,TABLAS!$E$4:$H$18,2)="D"),AND(L18="URUGUAY",VLOOKUP(D18,TABLAS!$E$4:$H$18,2)="D"),AND(L18="URUGUAY",VLOOKUP(D18,TABLAS!$E$4:$H$18,2)="E")),I18*VLOOKUP(D18,TABLAS!$E$4:$H$18,4),0)</f>
        <v>0</v>
      </c>
    </row>
    <row r="19" spans="1:15">
      <c r="A19">
        <v>16</v>
      </c>
      <c r="B19" t="s">
        <v>38</v>
      </c>
      <c r="C19" t="s">
        <v>39</v>
      </c>
      <c r="D19" t="s">
        <v>40</v>
      </c>
      <c r="E19">
        <v>3</v>
      </c>
      <c r="F19" t="str">
        <f>VLOOKUP(E19,TABLAS!$A$4:$C$7,2)</f>
        <v>FERRETERIA</v>
      </c>
      <c r="G19">
        <f>_xlfn.IFS(H19=TABLAS!$K$3,TABLAS!$K$4,H19=TABLAS!$L$3,TABLAS!$L$4,H19=TABLAS!$M$3,TABLAS!$M$4,H19=TABLAS!$N$3,TABLAS!$N$4)</f>
        <v>2</v>
      </c>
      <c r="H19" t="s">
        <v>19</v>
      </c>
      <c r="I19">
        <v>20</v>
      </c>
      <c r="J19">
        <v>18</v>
      </c>
      <c r="K19">
        <f>_xlfn.IFS(E19=TABLAS!$A$4,I19*TABLAS!$C$4,E19=TABLAS!$A$5,I19*TABLAS!$C$5,E19=TABLAS!$A$6,I19*TABLAS!$C$6,E19=TABLAS!$A$7,I19*TABLAS!$C$7)</f>
        <v>8</v>
      </c>
      <c r="L19" t="e">
        <f>VLOOKUP(VLOOKUP(D19,TABLAS!$E$4:$H$18,3),PROCEDENCIA!$A$3:$C$6,2)</f>
        <v>#N/A</v>
      </c>
      <c r="M19" t="e">
        <f>I19+I19*VLOOKUP(VLOOKUP(D19,TABLAS!$E$4:$H$18,2),CATEGORIAS!$A$4:$B$8,2)</f>
        <v>#N/A</v>
      </c>
      <c r="N19" t="e">
        <f>IF(VLOOKUP(D19,TABLAS!$E$4:$H$18,3)=1,0,I19*VLOOKUP(VLOOKUP(D19,TABLAS!$E$4:$H$18,3),PROCEDENCIA!$A$3:$C$6,3))</f>
        <v>#N/A</v>
      </c>
      <c r="O19" s="6" t="e">
        <f>IF(OR(AND(L19="ARGENTINA",VLOOKUP(D19,TABLAS!$E$4:$H$18,2)="E"),AND(L19="ARGENTINA",VLOOKUP(D19,TABLAS!$E$4:$H$18,2)="D"),AND(L19="URUGUAY",VLOOKUP(D19,TABLAS!$E$4:$H$18,2)="D"),AND(L19="URUGUAY",VLOOKUP(D19,TABLAS!$E$4:$H$18,2)="E")),I19*VLOOKUP(D19,TABLAS!$E$4:$H$18,4),0)</f>
        <v>#N/A</v>
      </c>
    </row>
    <row r="20" spans="1:15">
      <c r="A20">
        <v>17</v>
      </c>
      <c r="B20" t="s">
        <v>38</v>
      </c>
      <c r="C20" t="s">
        <v>41</v>
      </c>
      <c r="D20" t="s">
        <v>40</v>
      </c>
      <c r="E20">
        <v>3</v>
      </c>
      <c r="F20" t="str">
        <f>VLOOKUP(E20,TABLAS!$A$4:$C$7,2)</f>
        <v>FERRETERIA</v>
      </c>
      <c r="G20">
        <f>_xlfn.IFS(H20=TABLAS!$K$3,TABLAS!$K$4,H20=TABLAS!$L$3,TABLAS!$L$4,H20=TABLAS!$M$3,TABLAS!$M$4,H20=TABLAS!$N$3,TABLAS!$N$4)</f>
        <v>2</v>
      </c>
      <c r="H20" t="s">
        <v>19</v>
      </c>
      <c r="I20">
        <v>25</v>
      </c>
      <c r="J20">
        <v>14</v>
      </c>
      <c r="K20">
        <f>_xlfn.IFS(E20=TABLAS!$A$4,I20*TABLAS!$C$4,E20=TABLAS!$A$5,I20*TABLAS!$C$5,E20=TABLAS!$A$6,I20*TABLAS!$C$6,E20=TABLAS!$A$7,I20*TABLAS!$C$7)</f>
        <v>10</v>
      </c>
      <c r="L20" t="e">
        <f>VLOOKUP(VLOOKUP(D20,TABLAS!$E$4:$H$18,3),PROCEDENCIA!$A$3:$C$6,2)</f>
        <v>#N/A</v>
      </c>
      <c r="M20" t="e">
        <f>I20+I20*VLOOKUP(VLOOKUP(D20,TABLAS!$E$4:$H$18,2),CATEGORIAS!$A$4:$B$8,2)</f>
        <v>#N/A</v>
      </c>
      <c r="N20" t="e">
        <f>IF(VLOOKUP(D20,TABLAS!$E$4:$H$18,3)=1,0,I20*VLOOKUP(VLOOKUP(D20,TABLAS!$E$4:$H$18,3),PROCEDENCIA!$A$3:$C$6,3))</f>
        <v>#N/A</v>
      </c>
      <c r="O20" s="6" t="e">
        <f>IF(OR(AND(L20="ARGENTINA",VLOOKUP(D20,TABLAS!$E$4:$H$18,2)="E"),AND(L20="ARGENTINA",VLOOKUP(D20,TABLAS!$E$4:$H$18,2)="D"),AND(L20="URUGUAY",VLOOKUP(D20,TABLAS!$E$4:$H$18,2)="D"),AND(L20="URUGUAY",VLOOKUP(D20,TABLAS!$E$4:$H$18,2)="E")),I20*VLOOKUP(D20,TABLAS!$E$4:$H$18,4),0)</f>
        <v>#N/A</v>
      </c>
    </row>
    <row r="21" spans="1:15">
      <c r="A21">
        <v>18</v>
      </c>
      <c r="B21" t="s">
        <v>38</v>
      </c>
      <c r="C21" t="s">
        <v>42</v>
      </c>
      <c r="D21" t="s">
        <v>40</v>
      </c>
      <c r="E21">
        <v>3</v>
      </c>
      <c r="F21" t="str">
        <f>VLOOKUP(E21,TABLAS!$A$4:$C$7,2)</f>
        <v>FERRETERIA</v>
      </c>
      <c r="G21">
        <f>_xlfn.IFS(H21=TABLAS!$K$3,TABLAS!$K$4,H21=TABLAS!$L$3,TABLAS!$L$4,H21=TABLAS!$M$3,TABLAS!$M$4,H21=TABLAS!$N$3,TABLAS!$N$4)</f>
        <v>2</v>
      </c>
      <c r="H21" t="s">
        <v>19</v>
      </c>
      <c r="I21">
        <v>30</v>
      </c>
      <c r="J21">
        <v>12</v>
      </c>
      <c r="K21">
        <f>_xlfn.IFS(E21=TABLAS!$A$4,I21*TABLAS!$C$4,E21=TABLAS!$A$5,I21*TABLAS!$C$5,E21=TABLAS!$A$6,I21*TABLAS!$C$6,E21=TABLAS!$A$7,I21*TABLAS!$C$7)</f>
        <v>12</v>
      </c>
      <c r="L21" t="e">
        <f>VLOOKUP(VLOOKUP(D21,TABLAS!$E$4:$H$18,3),PROCEDENCIA!$A$3:$C$6,2)</f>
        <v>#N/A</v>
      </c>
      <c r="M21" t="e">
        <f>I21+I21*VLOOKUP(VLOOKUP(D21,TABLAS!$E$4:$H$18,2),CATEGORIAS!$A$4:$B$8,2)</f>
        <v>#N/A</v>
      </c>
      <c r="N21" t="e">
        <f>IF(VLOOKUP(D21,TABLAS!$E$4:$H$18,3)=1,0,I21*VLOOKUP(VLOOKUP(D21,TABLAS!$E$4:$H$18,3),PROCEDENCIA!$A$3:$C$6,3))</f>
        <v>#N/A</v>
      </c>
      <c r="O21" s="6" t="e">
        <f>IF(OR(AND(L21="ARGENTINA",VLOOKUP(D21,TABLAS!$E$4:$H$18,2)="E"),AND(L21="ARGENTINA",VLOOKUP(D21,TABLAS!$E$4:$H$18,2)="D"),AND(L21="URUGUAY",VLOOKUP(D21,TABLAS!$E$4:$H$18,2)="D"),AND(L21="URUGUAY",VLOOKUP(D21,TABLAS!$E$4:$H$18,2)="E")),I21*VLOOKUP(D21,TABLAS!$E$4:$H$18,4),0)</f>
        <v>#N/A</v>
      </c>
    </row>
    <row r="22" spans="1:15">
      <c r="A22">
        <v>19</v>
      </c>
      <c r="B22" t="s">
        <v>43</v>
      </c>
      <c r="C22" t="s">
        <v>44</v>
      </c>
      <c r="D22" t="s">
        <v>45</v>
      </c>
      <c r="E22">
        <v>4</v>
      </c>
      <c r="F22" t="str">
        <f>VLOOKUP(E22,TABLAS!$A$4:$C$7,2)</f>
        <v>SANITARIA</v>
      </c>
      <c r="G22">
        <f>_xlfn.IFS(H22=TABLAS!$K$3,TABLAS!$K$4,H22=TABLAS!$L$3,TABLAS!$L$4,H22=TABLAS!$M$3,TABLAS!$M$4,H22=TABLAS!$N$3,TABLAS!$N$4)</f>
        <v>4</v>
      </c>
      <c r="H22" t="s">
        <v>35</v>
      </c>
      <c r="I22">
        <v>12</v>
      </c>
      <c r="J22">
        <v>18</v>
      </c>
      <c r="K22">
        <f>_xlfn.IFS(E22=TABLAS!$A$4,I22*TABLAS!$C$4,E22=TABLAS!$A$5,I22*TABLAS!$C$5,E22=TABLAS!$A$6,I22*TABLAS!$C$6,E22=TABLAS!$A$7,I22*TABLAS!$C$7)</f>
        <v>3.5999999999999996</v>
      </c>
      <c r="L22" t="str">
        <f>VLOOKUP(VLOOKUP(D22,TABLAS!$E$4:$H$18,3),PROCEDENCIA!$A$3:$C$6,2)</f>
        <v>ARGENTINA</v>
      </c>
      <c r="M22">
        <f>I22+I22*VLOOKUP(VLOOKUP(D22,TABLAS!$E$4:$H$18,2),CATEGORIAS!$A$4:$B$8,2)</f>
        <v>12.96</v>
      </c>
      <c r="N22">
        <f>IF(VLOOKUP(D22,TABLAS!$E$4:$H$18,3)=1,0,I22*VLOOKUP(VLOOKUP(D22,TABLAS!$E$4:$H$18,3),PROCEDENCIA!$A$3:$C$6,3))</f>
        <v>1.2000000000000002</v>
      </c>
      <c r="O22" s="6">
        <f>IF(OR(AND(L22="ARGENTINA",VLOOKUP(D22,TABLAS!$E$4:$H$18,2)="E"),AND(L22="ARGENTINA",VLOOKUP(D22,TABLAS!$E$4:$H$18,2)="D"),AND(L22="URUGUAY",VLOOKUP(D22,TABLAS!$E$4:$H$18,2)="D"),AND(L22="URUGUAY",VLOOKUP(D22,TABLAS!$E$4:$H$18,2)="E")),I22*VLOOKUP(D22,TABLAS!$E$4:$H$18,4),0)</f>
        <v>0</v>
      </c>
    </row>
    <row r="23" spans="1:15">
      <c r="A23">
        <v>20</v>
      </c>
      <c r="B23" t="s">
        <v>43</v>
      </c>
      <c r="C23" t="s">
        <v>46</v>
      </c>
      <c r="D23" t="s">
        <v>45</v>
      </c>
      <c r="E23">
        <v>4</v>
      </c>
      <c r="F23" t="str">
        <f>VLOOKUP(E23,TABLAS!$A$4:$C$7,2)</f>
        <v>SANITARIA</v>
      </c>
      <c r="G23">
        <f>_xlfn.IFS(H23=TABLAS!$K$3,TABLAS!$K$4,H23=TABLAS!$L$3,TABLAS!$L$4,H23=TABLAS!$M$3,TABLAS!$M$4,H23=TABLAS!$N$3,TABLAS!$N$4)</f>
        <v>4</v>
      </c>
      <c r="H23" t="s">
        <v>35</v>
      </c>
      <c r="I23">
        <v>14</v>
      </c>
      <c r="J23">
        <v>16</v>
      </c>
      <c r="K23">
        <f>_xlfn.IFS(E23=TABLAS!$A$4,I23*TABLAS!$C$4,E23=TABLAS!$A$5,I23*TABLAS!$C$5,E23=TABLAS!$A$6,I23*TABLAS!$C$6,E23=TABLAS!$A$7,I23*TABLAS!$C$7)</f>
        <v>4.2</v>
      </c>
      <c r="L23" t="str">
        <f>VLOOKUP(VLOOKUP(D23,TABLAS!$E$4:$H$18,3),PROCEDENCIA!$A$3:$C$6,2)</f>
        <v>ARGENTINA</v>
      </c>
      <c r="M23">
        <f>I23+I23*VLOOKUP(VLOOKUP(D23,TABLAS!$E$4:$H$18,2),CATEGORIAS!$A$4:$B$8,2)</f>
        <v>15.120000000000001</v>
      </c>
      <c r="N23">
        <f>IF(VLOOKUP(D23,TABLAS!$E$4:$H$18,3)=1,0,I23*VLOOKUP(VLOOKUP(D23,TABLAS!$E$4:$H$18,3),PROCEDENCIA!$A$3:$C$6,3))</f>
        <v>1.4000000000000001</v>
      </c>
      <c r="O23" s="6">
        <f>IF(OR(AND(L23="ARGENTINA",VLOOKUP(D23,TABLAS!$E$4:$H$18,2)="E"),AND(L23="ARGENTINA",VLOOKUP(D23,TABLAS!$E$4:$H$18,2)="D"),AND(L23="URUGUAY",VLOOKUP(D23,TABLAS!$E$4:$H$18,2)="D"),AND(L23="URUGUAY",VLOOKUP(D23,TABLAS!$E$4:$H$18,2)="E")),I23*VLOOKUP(D23,TABLAS!$E$4:$H$18,4),0)</f>
        <v>0</v>
      </c>
    </row>
    <row r="24" spans="1:15">
      <c r="A24">
        <v>21</v>
      </c>
      <c r="B24" t="s">
        <v>43</v>
      </c>
      <c r="C24" t="s">
        <v>47</v>
      </c>
      <c r="D24" t="s">
        <v>45</v>
      </c>
      <c r="E24">
        <v>4</v>
      </c>
      <c r="F24" t="str">
        <f>VLOOKUP(E24,TABLAS!$A$4:$C$7,2)</f>
        <v>SANITARIA</v>
      </c>
      <c r="G24">
        <f>_xlfn.IFS(H24=TABLAS!$K$3,TABLAS!$K$4,H24=TABLAS!$L$3,TABLAS!$L$4,H24=TABLAS!$M$3,TABLAS!$M$4,H24=TABLAS!$N$3,TABLAS!$N$4)</f>
        <v>4</v>
      </c>
      <c r="H24" t="s">
        <v>35</v>
      </c>
      <c r="I24">
        <v>17</v>
      </c>
      <c r="J24">
        <v>18</v>
      </c>
      <c r="K24">
        <f>_xlfn.IFS(E24=TABLAS!$A$4,I24*TABLAS!$C$4,E24=TABLAS!$A$5,I24*TABLAS!$C$5,E24=TABLAS!$A$6,I24*TABLAS!$C$6,E24=TABLAS!$A$7,I24*TABLAS!$C$7)</f>
        <v>5.0999999999999996</v>
      </c>
      <c r="L24" t="str">
        <f>VLOOKUP(VLOOKUP(D24,TABLAS!$E$4:$H$18,3),PROCEDENCIA!$A$3:$C$6,2)</f>
        <v>ARGENTINA</v>
      </c>
      <c r="M24">
        <f>I24+I24*VLOOKUP(VLOOKUP(D24,TABLAS!$E$4:$H$18,2),CATEGORIAS!$A$4:$B$8,2)</f>
        <v>18.36</v>
      </c>
      <c r="N24">
        <f>IF(VLOOKUP(D24,TABLAS!$E$4:$H$18,3)=1,0,I24*VLOOKUP(VLOOKUP(D24,TABLAS!$E$4:$H$18,3),PROCEDENCIA!$A$3:$C$6,3))</f>
        <v>1.7000000000000002</v>
      </c>
      <c r="O24" s="6">
        <f>IF(OR(AND(L24="ARGENTINA",VLOOKUP(D24,TABLAS!$E$4:$H$18,2)="E"),AND(L24="ARGENTINA",VLOOKUP(D24,TABLAS!$E$4:$H$18,2)="D"),AND(L24="URUGUAY",VLOOKUP(D24,TABLAS!$E$4:$H$18,2)="D"),AND(L24="URUGUAY",VLOOKUP(D24,TABLAS!$E$4:$H$18,2)="E")),I24*VLOOKUP(D24,TABLAS!$E$4:$H$18,4),0)</f>
        <v>0</v>
      </c>
    </row>
    <row r="25" spans="1:15">
      <c r="A25">
        <v>22</v>
      </c>
      <c r="B25" t="s">
        <v>43</v>
      </c>
      <c r="C25" t="s">
        <v>48</v>
      </c>
      <c r="D25" t="s">
        <v>45</v>
      </c>
      <c r="E25">
        <v>4</v>
      </c>
      <c r="F25" t="str">
        <f>VLOOKUP(E25,TABLAS!$A$4:$C$7,2)</f>
        <v>SANITARIA</v>
      </c>
      <c r="G25">
        <f>_xlfn.IFS(H25=TABLAS!$K$3,TABLAS!$K$4,H25=TABLAS!$L$3,TABLAS!$L$4,H25=TABLAS!$M$3,TABLAS!$M$4,H25=TABLAS!$N$3,TABLAS!$N$4)</f>
        <v>4</v>
      </c>
      <c r="H25" t="s">
        <v>35</v>
      </c>
      <c r="I25">
        <v>17</v>
      </c>
      <c r="J25">
        <v>19</v>
      </c>
      <c r="K25">
        <f>_xlfn.IFS(E25=TABLAS!$A$4,I25*TABLAS!$C$4,E25=TABLAS!$A$5,I25*TABLAS!$C$5,E25=TABLAS!$A$6,I25*TABLAS!$C$6,E25=TABLAS!$A$7,I25*TABLAS!$C$7)</f>
        <v>5.0999999999999996</v>
      </c>
      <c r="L25" t="str">
        <f>VLOOKUP(VLOOKUP(D25,TABLAS!$E$4:$H$18,3),PROCEDENCIA!$A$3:$C$6,2)</f>
        <v>ARGENTINA</v>
      </c>
      <c r="M25">
        <f>I25+I25*VLOOKUP(VLOOKUP(D25,TABLAS!$E$4:$H$18,2),CATEGORIAS!$A$4:$B$8,2)</f>
        <v>18.36</v>
      </c>
      <c r="N25">
        <f>IF(VLOOKUP(D25,TABLAS!$E$4:$H$18,3)=1,0,I25*VLOOKUP(VLOOKUP(D25,TABLAS!$E$4:$H$18,3),PROCEDENCIA!$A$3:$C$6,3))</f>
        <v>1.7000000000000002</v>
      </c>
      <c r="O25" s="6">
        <f>IF(OR(AND(L25="ARGENTINA",VLOOKUP(D25,TABLAS!$E$4:$H$18,2)="E"),AND(L25="ARGENTINA",VLOOKUP(D25,TABLAS!$E$4:$H$18,2)="D"),AND(L25="URUGUAY",VLOOKUP(D25,TABLAS!$E$4:$H$18,2)="D"),AND(L25="URUGUAY",VLOOKUP(D25,TABLAS!$E$4:$H$18,2)="E")),I25*VLOOKUP(D25,TABLAS!$E$4:$H$18,4),0)</f>
        <v>0</v>
      </c>
    </row>
    <row r="26" spans="1:15">
      <c r="A26">
        <v>23</v>
      </c>
      <c r="B26" t="s">
        <v>49</v>
      </c>
      <c r="C26" t="s">
        <v>50</v>
      </c>
      <c r="D26" t="s">
        <v>45</v>
      </c>
      <c r="E26">
        <v>4</v>
      </c>
      <c r="F26" t="str">
        <f>VLOOKUP(E26,TABLAS!$A$4:$C$7,2)</f>
        <v>SANITARIA</v>
      </c>
      <c r="G26">
        <f>_xlfn.IFS(H26=TABLAS!$K$3,TABLAS!$K$4,H26=TABLAS!$L$3,TABLAS!$L$4,H26=TABLAS!$M$3,TABLAS!$M$4,H26=TABLAS!$N$3,TABLAS!$N$4)</f>
        <v>4</v>
      </c>
      <c r="H26" t="s">
        <v>35</v>
      </c>
      <c r="I26">
        <v>75</v>
      </c>
      <c r="J26">
        <v>45</v>
      </c>
      <c r="K26">
        <f>_xlfn.IFS(E26=TABLAS!$A$4,I26*TABLAS!$C$4,E26=TABLAS!$A$5,I26*TABLAS!$C$5,E26=TABLAS!$A$6,I26*TABLAS!$C$6,E26=TABLAS!$A$7,I26*TABLAS!$C$7)</f>
        <v>22.5</v>
      </c>
      <c r="L26" t="str">
        <f>VLOOKUP(VLOOKUP(D26,TABLAS!$E$4:$H$18,3),PROCEDENCIA!$A$3:$C$6,2)</f>
        <v>ARGENTINA</v>
      </c>
      <c r="M26">
        <f>I26+I26*VLOOKUP(VLOOKUP(D26,TABLAS!$E$4:$H$18,2),CATEGORIAS!$A$4:$B$8,2)</f>
        <v>81</v>
      </c>
      <c r="N26">
        <f>IF(VLOOKUP(D26,TABLAS!$E$4:$H$18,3)=1,0,I26*VLOOKUP(VLOOKUP(D26,TABLAS!$E$4:$H$18,3),PROCEDENCIA!$A$3:$C$6,3))</f>
        <v>7.5</v>
      </c>
      <c r="O26" s="6">
        <f>IF(OR(AND(L26="ARGENTINA",VLOOKUP(D26,TABLAS!$E$4:$H$18,2)="E"),AND(L26="ARGENTINA",VLOOKUP(D26,TABLAS!$E$4:$H$18,2)="D"),AND(L26="URUGUAY",VLOOKUP(D26,TABLAS!$E$4:$H$18,2)="D"),AND(L26="URUGUAY",VLOOKUP(D26,TABLAS!$E$4:$H$18,2)="E")),I26*VLOOKUP(D26,TABLAS!$E$4:$H$18,4),0)</f>
        <v>0</v>
      </c>
    </row>
    <row r="27" spans="1:15">
      <c r="A27">
        <v>24</v>
      </c>
      <c r="B27" t="s">
        <v>49</v>
      </c>
      <c r="C27" t="s">
        <v>51</v>
      </c>
      <c r="D27" t="s">
        <v>45</v>
      </c>
      <c r="E27">
        <v>4</v>
      </c>
      <c r="F27" t="str">
        <f>VLOOKUP(E27,TABLAS!$A$4:$C$7,2)</f>
        <v>SANITARIA</v>
      </c>
      <c r="G27">
        <f>_xlfn.IFS(H27=TABLAS!$K$3,TABLAS!$K$4,H27=TABLAS!$L$3,TABLAS!$L$4,H27=TABLAS!$M$3,TABLAS!$M$4,H27=TABLAS!$N$3,TABLAS!$N$4)</f>
        <v>4</v>
      </c>
      <c r="H27" t="s">
        <v>35</v>
      </c>
      <c r="I27">
        <v>78</v>
      </c>
      <c r="J27">
        <v>38</v>
      </c>
      <c r="K27">
        <f>_xlfn.IFS(E27=TABLAS!$A$4,I27*TABLAS!$C$4,E27=TABLAS!$A$5,I27*TABLAS!$C$5,E27=TABLAS!$A$6,I27*TABLAS!$C$6,E27=TABLAS!$A$7,I27*TABLAS!$C$7)</f>
        <v>23.4</v>
      </c>
      <c r="L27" t="str">
        <f>VLOOKUP(VLOOKUP(D27,TABLAS!$E$4:$H$18,3),PROCEDENCIA!$A$3:$C$6,2)</f>
        <v>ARGENTINA</v>
      </c>
      <c r="M27">
        <f>I27+I27*VLOOKUP(VLOOKUP(D27,TABLAS!$E$4:$H$18,2),CATEGORIAS!$A$4:$B$8,2)</f>
        <v>84.24</v>
      </c>
      <c r="N27">
        <f>IF(VLOOKUP(D27,TABLAS!$E$4:$H$18,3)=1,0,I27*VLOOKUP(VLOOKUP(D27,TABLAS!$E$4:$H$18,3),PROCEDENCIA!$A$3:$C$6,3))</f>
        <v>7.8000000000000007</v>
      </c>
      <c r="O27" s="6">
        <f>IF(OR(AND(L27="ARGENTINA",VLOOKUP(D27,TABLAS!$E$4:$H$18,2)="E"),AND(L27="ARGENTINA",VLOOKUP(D27,TABLAS!$E$4:$H$18,2)="D"),AND(L27="URUGUAY",VLOOKUP(D27,TABLAS!$E$4:$H$18,2)="D"),AND(L27="URUGUAY",VLOOKUP(D27,TABLAS!$E$4:$H$18,2)="E")),I27*VLOOKUP(D27,TABLAS!$E$4:$H$18,4),0)</f>
        <v>0</v>
      </c>
    </row>
    <row r="28" spans="1:15">
      <c r="A28">
        <v>25</v>
      </c>
      <c r="B28" t="s">
        <v>49</v>
      </c>
      <c r="C28" t="s">
        <v>52</v>
      </c>
      <c r="D28" t="s">
        <v>45</v>
      </c>
      <c r="E28">
        <v>4</v>
      </c>
      <c r="F28" t="str">
        <f>VLOOKUP(E28,TABLAS!$A$4:$C$7,2)</f>
        <v>SANITARIA</v>
      </c>
      <c r="G28">
        <f>_xlfn.IFS(H28=TABLAS!$K$3,TABLAS!$K$4,H28=TABLAS!$L$3,TABLAS!$L$4,H28=TABLAS!$M$3,TABLAS!$M$4,H28=TABLAS!$N$3,TABLAS!$N$4)</f>
        <v>4</v>
      </c>
      <c r="H28" t="s">
        <v>35</v>
      </c>
      <c r="I28">
        <v>86</v>
      </c>
      <c r="J28">
        <v>29</v>
      </c>
      <c r="K28">
        <f>_xlfn.IFS(E28=TABLAS!$A$4,I28*TABLAS!$C$4,E28=TABLAS!$A$5,I28*TABLAS!$C$5,E28=TABLAS!$A$6,I28*TABLAS!$C$6,E28=TABLAS!$A$7,I28*TABLAS!$C$7)</f>
        <v>25.8</v>
      </c>
      <c r="L28" t="str">
        <f>VLOOKUP(VLOOKUP(D28,TABLAS!$E$4:$H$18,3),PROCEDENCIA!$A$3:$C$6,2)</f>
        <v>ARGENTINA</v>
      </c>
      <c r="M28">
        <f>I28+I28*VLOOKUP(VLOOKUP(D28,TABLAS!$E$4:$H$18,2),CATEGORIAS!$A$4:$B$8,2)</f>
        <v>92.88</v>
      </c>
      <c r="N28">
        <f>IF(VLOOKUP(D28,TABLAS!$E$4:$H$18,3)=1,0,I28*VLOOKUP(VLOOKUP(D28,TABLAS!$E$4:$H$18,3),PROCEDENCIA!$A$3:$C$6,3))</f>
        <v>8.6</v>
      </c>
      <c r="O28" s="6">
        <f>IF(OR(AND(L28="ARGENTINA",VLOOKUP(D28,TABLAS!$E$4:$H$18,2)="E"),AND(L28="ARGENTINA",VLOOKUP(D28,TABLAS!$E$4:$H$18,2)="D"),AND(L28="URUGUAY",VLOOKUP(D28,TABLAS!$E$4:$H$18,2)="D"),AND(L28="URUGUAY",VLOOKUP(D28,TABLAS!$E$4:$H$18,2)="E")),I28*VLOOKUP(D28,TABLAS!$E$4:$H$18,4),0)</f>
        <v>0</v>
      </c>
    </row>
    <row r="29" spans="1:15">
      <c r="A29">
        <v>26</v>
      </c>
      <c r="B29" t="s">
        <v>49</v>
      </c>
      <c r="C29" t="s">
        <v>53</v>
      </c>
      <c r="D29" t="s">
        <v>45</v>
      </c>
      <c r="E29">
        <v>4</v>
      </c>
      <c r="F29" t="str">
        <f>VLOOKUP(E29,TABLAS!$A$4:$C$7,2)</f>
        <v>SANITARIA</v>
      </c>
      <c r="G29">
        <f>_xlfn.IFS(H29=TABLAS!$K$3,TABLAS!$K$4,H29=TABLAS!$L$3,TABLAS!$L$4,H29=TABLAS!$M$3,TABLAS!$M$4,H29=TABLAS!$N$3,TABLAS!$N$4)</f>
        <v>4</v>
      </c>
      <c r="H29" t="s">
        <v>35</v>
      </c>
      <c r="I29">
        <v>97</v>
      </c>
      <c r="J29">
        <v>31</v>
      </c>
      <c r="K29">
        <f>_xlfn.IFS(E29=TABLAS!$A$4,I29*TABLAS!$C$4,E29=TABLAS!$A$5,I29*TABLAS!$C$5,E29=TABLAS!$A$6,I29*TABLAS!$C$6,E29=TABLAS!$A$7,I29*TABLAS!$C$7)</f>
        <v>29.099999999999998</v>
      </c>
      <c r="L29" t="str">
        <f>VLOOKUP(VLOOKUP(D29,TABLAS!$E$4:$H$18,3),PROCEDENCIA!$A$3:$C$6,2)</f>
        <v>ARGENTINA</v>
      </c>
      <c r="M29">
        <f>I29+I29*VLOOKUP(VLOOKUP(D29,TABLAS!$E$4:$H$18,2),CATEGORIAS!$A$4:$B$8,2)</f>
        <v>104.76</v>
      </c>
      <c r="N29">
        <f>IF(VLOOKUP(D29,TABLAS!$E$4:$H$18,3)=1,0,I29*VLOOKUP(VLOOKUP(D29,TABLAS!$E$4:$H$18,3),PROCEDENCIA!$A$3:$C$6,3))</f>
        <v>9.7000000000000011</v>
      </c>
      <c r="O29" s="6">
        <f>IF(OR(AND(L29="ARGENTINA",VLOOKUP(D29,TABLAS!$E$4:$H$18,2)="E"),AND(L29="ARGENTINA",VLOOKUP(D29,TABLAS!$E$4:$H$18,2)="D"),AND(L29="URUGUAY",VLOOKUP(D29,TABLAS!$E$4:$H$18,2)="D"),AND(L29="URUGUAY",VLOOKUP(D29,TABLAS!$E$4:$H$18,2)="E")),I29*VLOOKUP(D29,TABLAS!$E$4:$H$18,4),0)</f>
        <v>0</v>
      </c>
    </row>
    <row r="30" spans="1:15">
      <c r="A30">
        <v>27</v>
      </c>
      <c r="B30" t="s">
        <v>54</v>
      </c>
      <c r="C30" t="s">
        <v>55</v>
      </c>
      <c r="D30" t="s">
        <v>56</v>
      </c>
      <c r="E30">
        <v>4</v>
      </c>
      <c r="F30" t="str">
        <f>VLOOKUP(E30,TABLAS!$A$4:$C$7,2)</f>
        <v>SANITARIA</v>
      </c>
      <c r="G30">
        <f>_xlfn.IFS(H30=TABLAS!$K$3,TABLAS!$K$4,H30=TABLAS!$L$3,TABLAS!$L$4,H30=TABLAS!$M$3,TABLAS!$M$4,H30=TABLAS!$N$3,TABLAS!$N$4)</f>
        <v>4</v>
      </c>
      <c r="H30" t="s">
        <v>35</v>
      </c>
      <c r="I30">
        <v>120</v>
      </c>
      <c r="J30">
        <v>8</v>
      </c>
      <c r="K30">
        <f>_xlfn.IFS(E30=TABLAS!$A$4,I30*TABLAS!$C$4,E30=TABLAS!$A$5,I30*TABLAS!$C$5,E30=TABLAS!$A$6,I30*TABLAS!$C$6,E30=TABLAS!$A$7,I30*TABLAS!$C$7)</f>
        <v>36</v>
      </c>
      <c r="L30" t="str">
        <f>VLOOKUP(VLOOKUP(D30,TABLAS!$E$4:$H$18,3),PROCEDENCIA!$A$3:$C$6,2)</f>
        <v>ARGENTINA</v>
      </c>
      <c r="M30">
        <f>I30+I30*VLOOKUP(VLOOKUP(D30,TABLAS!$E$4:$H$18,2),CATEGORIAS!$A$4:$B$8,2)</f>
        <v>129.6</v>
      </c>
      <c r="N30">
        <f>IF(VLOOKUP(D30,TABLAS!$E$4:$H$18,3)=1,0,I30*VLOOKUP(VLOOKUP(D30,TABLAS!$E$4:$H$18,3),PROCEDENCIA!$A$3:$C$6,3))</f>
        <v>12</v>
      </c>
      <c r="O30" s="6">
        <f>IF(OR(AND(L30="ARGENTINA",VLOOKUP(D30,TABLAS!$E$4:$H$18,2)="E"),AND(L30="ARGENTINA",VLOOKUP(D30,TABLAS!$E$4:$H$18,2)="D"),AND(L30="URUGUAY",VLOOKUP(D30,TABLAS!$E$4:$H$18,2)="D"),AND(L30="URUGUAY",VLOOKUP(D30,TABLAS!$E$4:$H$18,2)="E")),I30*VLOOKUP(D30,TABLAS!$E$4:$H$18,4),0)</f>
        <v>0</v>
      </c>
    </row>
    <row r="31" spans="1:15">
      <c r="A31">
        <v>28</v>
      </c>
      <c r="B31" t="s">
        <v>54</v>
      </c>
      <c r="C31" t="s">
        <v>57</v>
      </c>
      <c r="D31" t="s">
        <v>58</v>
      </c>
      <c r="E31">
        <v>4</v>
      </c>
      <c r="F31" t="str">
        <f>VLOOKUP(E31,TABLAS!$A$4:$C$7,2)</f>
        <v>SANITARIA</v>
      </c>
      <c r="G31">
        <f>_xlfn.IFS(H31=TABLAS!$K$3,TABLAS!$K$4,H31=TABLAS!$L$3,TABLAS!$L$4,H31=TABLAS!$M$3,TABLAS!$M$4,H31=TABLAS!$N$3,TABLAS!$N$4)</f>
        <v>4</v>
      </c>
      <c r="H31" t="s">
        <v>35</v>
      </c>
      <c r="I31">
        <v>108</v>
      </c>
      <c r="J31">
        <v>6</v>
      </c>
      <c r="K31">
        <f>_xlfn.IFS(E31=TABLAS!$A$4,I31*TABLAS!$C$4,E31=TABLAS!$A$5,I31*TABLAS!$C$5,E31=TABLAS!$A$6,I31*TABLAS!$C$6,E31=TABLAS!$A$7,I31*TABLAS!$C$7)</f>
        <v>32.4</v>
      </c>
      <c r="L31" t="str">
        <f>VLOOKUP(VLOOKUP(D31,TABLAS!$E$4:$H$18,3),PROCEDENCIA!$A$3:$C$6,2)</f>
        <v>ARGENTINA</v>
      </c>
      <c r="M31">
        <f>I31+I31*VLOOKUP(VLOOKUP(D31,TABLAS!$E$4:$H$18,2),CATEGORIAS!$A$4:$B$8,2)</f>
        <v>116.64</v>
      </c>
      <c r="N31">
        <f>IF(VLOOKUP(D31,TABLAS!$E$4:$H$18,3)=1,0,I31*VLOOKUP(VLOOKUP(D31,TABLAS!$E$4:$H$18,3),PROCEDENCIA!$A$3:$C$6,3))</f>
        <v>10.8</v>
      </c>
      <c r="O31" s="6">
        <f>IF(OR(AND(L31="ARGENTINA",VLOOKUP(D31,TABLAS!$E$4:$H$18,2)="E"),AND(L31="ARGENTINA",VLOOKUP(D31,TABLAS!$E$4:$H$18,2)="D"),AND(L31="URUGUAY",VLOOKUP(D31,TABLAS!$E$4:$H$18,2)="D"),AND(L31="URUGUAY",VLOOKUP(D31,TABLAS!$E$4:$H$18,2)="E")),I31*VLOOKUP(D31,TABLAS!$E$4:$H$18,4),0)</f>
        <v>0</v>
      </c>
    </row>
    <row r="32" spans="1:15">
      <c r="A32">
        <v>29</v>
      </c>
      <c r="B32" t="s">
        <v>54</v>
      </c>
      <c r="C32" t="s">
        <v>59</v>
      </c>
      <c r="D32" t="s">
        <v>56</v>
      </c>
      <c r="E32">
        <v>4</v>
      </c>
      <c r="F32" t="str">
        <f>VLOOKUP(E32,TABLAS!$A$4:$C$7,2)</f>
        <v>SANITARIA</v>
      </c>
      <c r="G32">
        <f>_xlfn.IFS(H32=TABLAS!$K$3,TABLAS!$K$4,H32=TABLAS!$L$3,TABLAS!$L$4,H32=TABLAS!$M$3,TABLAS!$M$4,H32=TABLAS!$N$3,TABLAS!$N$4)</f>
        <v>4</v>
      </c>
      <c r="H32" t="s">
        <v>35</v>
      </c>
      <c r="I32">
        <v>145</v>
      </c>
      <c r="J32">
        <v>11</v>
      </c>
      <c r="K32">
        <f>_xlfn.IFS(E32=TABLAS!$A$4,I32*TABLAS!$C$4,E32=TABLAS!$A$5,I32*TABLAS!$C$5,E32=TABLAS!$A$6,I32*TABLAS!$C$6,E32=TABLAS!$A$7,I32*TABLAS!$C$7)</f>
        <v>43.5</v>
      </c>
      <c r="L32" t="str">
        <f>VLOOKUP(VLOOKUP(D32,TABLAS!$E$4:$H$18,3),PROCEDENCIA!$A$3:$C$6,2)</f>
        <v>ARGENTINA</v>
      </c>
      <c r="M32">
        <f>I32+I32*VLOOKUP(VLOOKUP(D32,TABLAS!$E$4:$H$18,2),CATEGORIAS!$A$4:$B$8,2)</f>
        <v>156.6</v>
      </c>
      <c r="N32">
        <f>IF(VLOOKUP(D32,TABLAS!$E$4:$H$18,3)=1,0,I32*VLOOKUP(VLOOKUP(D32,TABLAS!$E$4:$H$18,3),PROCEDENCIA!$A$3:$C$6,3))</f>
        <v>14.5</v>
      </c>
      <c r="O32" s="6">
        <f>IF(OR(AND(L32="ARGENTINA",VLOOKUP(D32,TABLAS!$E$4:$H$18,2)="E"),AND(L32="ARGENTINA",VLOOKUP(D32,TABLAS!$E$4:$H$18,2)="D"),AND(L32="URUGUAY",VLOOKUP(D32,TABLAS!$E$4:$H$18,2)="D"),AND(L32="URUGUAY",VLOOKUP(D32,TABLAS!$E$4:$H$18,2)="E")),I32*VLOOKUP(D32,TABLAS!$E$4:$H$18,4),0)</f>
        <v>0</v>
      </c>
    </row>
    <row r="33" spans="1:15">
      <c r="A33">
        <v>30</v>
      </c>
      <c r="B33" t="s">
        <v>54</v>
      </c>
      <c r="C33" t="s">
        <v>60</v>
      </c>
      <c r="D33" t="s">
        <v>58</v>
      </c>
      <c r="E33">
        <v>4</v>
      </c>
      <c r="F33" t="str">
        <f>VLOOKUP(E33,TABLAS!$A$4:$C$7,2)</f>
        <v>SANITARIA</v>
      </c>
      <c r="G33">
        <f>_xlfn.IFS(H33=TABLAS!$K$3,TABLAS!$K$4,H33=TABLAS!$L$3,TABLAS!$L$4,H33=TABLAS!$M$3,TABLAS!$M$4,H33=TABLAS!$N$3,TABLAS!$N$4)</f>
        <v>4</v>
      </c>
      <c r="H33" t="s">
        <v>35</v>
      </c>
      <c r="I33">
        <v>121</v>
      </c>
      <c r="J33">
        <v>21</v>
      </c>
      <c r="K33">
        <f>_xlfn.IFS(E33=TABLAS!$A$4,I33*TABLAS!$C$4,E33=TABLAS!$A$5,I33*TABLAS!$C$5,E33=TABLAS!$A$6,I33*TABLAS!$C$6,E33=TABLAS!$A$7,I33*TABLAS!$C$7)</f>
        <v>36.299999999999997</v>
      </c>
      <c r="L33" t="str">
        <f>VLOOKUP(VLOOKUP(D33,TABLAS!$E$4:$H$18,3),PROCEDENCIA!$A$3:$C$6,2)</f>
        <v>ARGENTINA</v>
      </c>
      <c r="M33">
        <f>I33+I33*VLOOKUP(VLOOKUP(D33,TABLAS!$E$4:$H$18,2),CATEGORIAS!$A$4:$B$8,2)</f>
        <v>130.68</v>
      </c>
      <c r="N33">
        <f>IF(VLOOKUP(D33,TABLAS!$E$4:$H$18,3)=1,0,I33*VLOOKUP(VLOOKUP(D33,TABLAS!$E$4:$H$18,3),PROCEDENCIA!$A$3:$C$6,3))</f>
        <v>12.100000000000001</v>
      </c>
      <c r="O33" s="6">
        <f>IF(OR(AND(L33="ARGENTINA",VLOOKUP(D33,TABLAS!$E$4:$H$18,2)="E"),AND(L33="ARGENTINA",VLOOKUP(D33,TABLAS!$E$4:$H$18,2)="D"),AND(L33="URUGUAY",VLOOKUP(D33,TABLAS!$E$4:$H$18,2)="D"),AND(L33="URUGUAY",VLOOKUP(D33,TABLAS!$E$4:$H$18,2)="E")),I33*VLOOKUP(D33,TABLAS!$E$4:$H$18,4),0)</f>
        <v>0</v>
      </c>
    </row>
    <row r="34" spans="1:15">
      <c r="A34">
        <v>31</v>
      </c>
      <c r="B34" t="s">
        <v>61</v>
      </c>
      <c r="C34" t="s">
        <v>62</v>
      </c>
      <c r="D34" t="s">
        <v>63</v>
      </c>
      <c r="E34">
        <v>3</v>
      </c>
      <c r="F34" t="str">
        <f>VLOOKUP(E34,TABLAS!$A$4:$C$7,2)</f>
        <v>FERRETERIA</v>
      </c>
      <c r="G34">
        <f>_xlfn.IFS(H34=TABLAS!$K$3,TABLAS!$K$4,H34=TABLAS!$L$3,TABLAS!$L$4,H34=TABLAS!$M$3,TABLAS!$M$4,H34=TABLAS!$N$3,TABLAS!$N$4)</f>
        <v>4</v>
      </c>
      <c r="H34" t="s">
        <v>35</v>
      </c>
      <c r="I34">
        <v>48</v>
      </c>
      <c r="J34">
        <v>8</v>
      </c>
      <c r="K34">
        <f>_xlfn.IFS(E34=TABLAS!$A$4,I34*TABLAS!$C$4,E34=TABLAS!$A$5,I34*TABLAS!$C$5,E34=TABLAS!$A$6,I34*TABLAS!$C$6,E34=TABLAS!$A$7,I34*TABLAS!$C$7)</f>
        <v>19.200000000000003</v>
      </c>
      <c r="L34" t="str">
        <f>VLOOKUP(VLOOKUP(D34,TABLAS!$E$4:$H$18,3),PROCEDENCIA!$A$3:$C$6,2)</f>
        <v>BRASIL</v>
      </c>
      <c r="M34">
        <f>I34+I34*VLOOKUP(VLOOKUP(D34,TABLAS!$E$4:$H$18,2),CATEGORIAS!$A$4:$B$8,2)</f>
        <v>50.88</v>
      </c>
      <c r="N34">
        <f>IF(VLOOKUP(D34,TABLAS!$E$4:$H$18,3)=1,0,I34*VLOOKUP(VLOOKUP(D34,TABLAS!$E$4:$H$18,3),PROCEDENCIA!$A$3:$C$6,3))</f>
        <v>7.1999999999999993</v>
      </c>
      <c r="O34" s="6">
        <f>IF(OR(AND(L34="ARGENTINA",VLOOKUP(D34,TABLAS!$E$4:$H$18,2)="E"),AND(L34="ARGENTINA",VLOOKUP(D34,TABLAS!$E$4:$H$18,2)="D"),AND(L34="URUGUAY",VLOOKUP(D34,TABLAS!$E$4:$H$18,2)="D"),AND(L34="URUGUAY",VLOOKUP(D34,TABLAS!$E$4:$H$18,2)="E")),I34*VLOOKUP(D34,TABLAS!$E$4:$H$18,4),0)</f>
        <v>0</v>
      </c>
    </row>
    <row r="35" spans="1:15">
      <c r="A35">
        <v>32</v>
      </c>
      <c r="B35" t="s">
        <v>64</v>
      </c>
      <c r="C35" t="s">
        <v>65</v>
      </c>
      <c r="D35" t="s">
        <v>66</v>
      </c>
      <c r="E35">
        <v>3</v>
      </c>
      <c r="F35" t="str">
        <f>VLOOKUP(E35,TABLAS!$A$4:$C$7,2)</f>
        <v>FERRETERIA</v>
      </c>
      <c r="G35">
        <f>_xlfn.IFS(H35=TABLAS!$K$3,TABLAS!$K$4,H35=TABLAS!$L$3,TABLAS!$L$4,H35=TABLAS!$M$3,TABLAS!$M$4,H35=TABLAS!$N$3,TABLAS!$N$4)</f>
        <v>4</v>
      </c>
      <c r="H35" t="s">
        <v>35</v>
      </c>
      <c r="I35">
        <v>2</v>
      </c>
      <c r="J35">
        <v>650</v>
      </c>
      <c r="K35">
        <f>_xlfn.IFS(E35=TABLAS!$A$4,I35*TABLAS!$C$4,E35=TABLAS!$A$5,I35*TABLAS!$C$5,E35=TABLAS!$A$6,I35*TABLAS!$C$6,E35=TABLAS!$A$7,I35*TABLAS!$C$7)</f>
        <v>0.8</v>
      </c>
      <c r="L35" t="str">
        <f>VLOOKUP(VLOOKUP(D35,TABLAS!$E$4:$H$18,3),PROCEDENCIA!$A$3:$C$6,2)</f>
        <v>BRASIL</v>
      </c>
      <c r="M35">
        <f>I35+I35*VLOOKUP(VLOOKUP(D35,TABLAS!$E$4:$H$18,2),CATEGORIAS!$A$4:$B$8,2)</f>
        <v>2.16</v>
      </c>
      <c r="N35">
        <f>IF(VLOOKUP(D35,TABLAS!$E$4:$H$18,3)=1,0,I35*VLOOKUP(VLOOKUP(D35,TABLAS!$E$4:$H$18,3),PROCEDENCIA!$A$3:$C$6,3))</f>
        <v>0.3</v>
      </c>
      <c r="O35" s="6">
        <f>IF(OR(AND(L35="ARGENTINA",VLOOKUP(D35,TABLAS!$E$4:$H$18,2)="E"),AND(L35="ARGENTINA",VLOOKUP(D35,TABLAS!$E$4:$H$18,2)="D"),AND(L35="URUGUAY",VLOOKUP(D35,TABLAS!$E$4:$H$18,2)="D"),AND(L35="URUGUAY",VLOOKUP(D35,TABLAS!$E$4:$H$18,2)="E")),I35*VLOOKUP(D35,TABLAS!$E$4:$H$18,4),0)</f>
        <v>0</v>
      </c>
    </row>
    <row r="36" spans="1:15">
      <c r="A36">
        <v>33</v>
      </c>
      <c r="B36" t="s">
        <v>64</v>
      </c>
      <c r="C36" t="s">
        <v>67</v>
      </c>
      <c r="D36" t="s">
        <v>66</v>
      </c>
      <c r="E36">
        <v>3</v>
      </c>
      <c r="F36" t="str">
        <f>VLOOKUP(E36,TABLAS!$A$4:$C$7,2)</f>
        <v>FERRETERIA</v>
      </c>
      <c r="G36">
        <f>_xlfn.IFS(H36=TABLAS!$K$3,TABLAS!$K$4,H36=TABLAS!$L$3,TABLAS!$L$4,H36=TABLAS!$M$3,TABLAS!$M$4,H36=TABLAS!$N$3,TABLAS!$N$4)</f>
        <v>4</v>
      </c>
      <c r="H36" t="s">
        <v>35</v>
      </c>
      <c r="I36">
        <v>3</v>
      </c>
      <c r="J36">
        <v>742</v>
      </c>
      <c r="K36">
        <f>_xlfn.IFS(E36=TABLAS!$A$4,I36*TABLAS!$C$4,E36=TABLAS!$A$5,I36*TABLAS!$C$5,E36=TABLAS!$A$6,I36*TABLAS!$C$6,E36=TABLAS!$A$7,I36*TABLAS!$C$7)</f>
        <v>1.2000000000000002</v>
      </c>
      <c r="L36" t="str">
        <f>VLOOKUP(VLOOKUP(D36,TABLAS!$E$4:$H$18,3),PROCEDENCIA!$A$3:$C$6,2)</f>
        <v>BRASIL</v>
      </c>
      <c r="M36">
        <f>I36+I36*VLOOKUP(VLOOKUP(D36,TABLAS!$E$4:$H$18,2),CATEGORIAS!$A$4:$B$8,2)</f>
        <v>3.24</v>
      </c>
      <c r="N36">
        <f>IF(VLOOKUP(D36,TABLAS!$E$4:$H$18,3)=1,0,I36*VLOOKUP(VLOOKUP(D36,TABLAS!$E$4:$H$18,3),PROCEDENCIA!$A$3:$C$6,3))</f>
        <v>0.44999999999999996</v>
      </c>
      <c r="O36" s="6">
        <f>IF(OR(AND(L36="ARGENTINA",VLOOKUP(D36,TABLAS!$E$4:$H$18,2)="E"),AND(L36="ARGENTINA",VLOOKUP(D36,TABLAS!$E$4:$H$18,2)="D"),AND(L36="URUGUAY",VLOOKUP(D36,TABLAS!$E$4:$H$18,2)="D"),AND(L36="URUGUAY",VLOOKUP(D36,TABLAS!$E$4:$H$18,2)="E")),I36*VLOOKUP(D36,TABLAS!$E$4:$H$18,4),0)</f>
        <v>0</v>
      </c>
    </row>
    <row r="37" spans="1:15">
      <c r="A37">
        <v>34</v>
      </c>
      <c r="B37" t="s">
        <v>64</v>
      </c>
      <c r="C37" t="s">
        <v>68</v>
      </c>
      <c r="D37" t="s">
        <v>66</v>
      </c>
      <c r="E37">
        <v>3</v>
      </c>
      <c r="F37" t="str">
        <f>VLOOKUP(E37,TABLAS!$A$4:$C$7,2)</f>
        <v>FERRETERIA</v>
      </c>
      <c r="G37">
        <f>_xlfn.IFS(H37=TABLAS!$K$3,TABLAS!$K$4,H37=TABLAS!$L$3,TABLAS!$L$4,H37=TABLAS!$M$3,TABLAS!$M$4,H37=TABLAS!$N$3,TABLAS!$N$4)</f>
        <v>4</v>
      </c>
      <c r="H37" t="s">
        <v>35</v>
      </c>
      <c r="I37">
        <v>4</v>
      </c>
      <c r="J37">
        <v>366</v>
      </c>
      <c r="K37">
        <f>_xlfn.IFS(E37=TABLAS!$A$4,I37*TABLAS!$C$4,E37=TABLAS!$A$5,I37*TABLAS!$C$5,E37=TABLAS!$A$6,I37*TABLAS!$C$6,E37=TABLAS!$A$7,I37*TABLAS!$C$7)</f>
        <v>1.6</v>
      </c>
      <c r="L37" t="str">
        <f>VLOOKUP(VLOOKUP(D37,TABLAS!$E$4:$H$18,3),PROCEDENCIA!$A$3:$C$6,2)</f>
        <v>BRASIL</v>
      </c>
      <c r="M37">
        <f>I37+I37*VLOOKUP(VLOOKUP(D37,TABLAS!$E$4:$H$18,2),CATEGORIAS!$A$4:$B$8,2)</f>
        <v>4.32</v>
      </c>
      <c r="N37">
        <f>IF(VLOOKUP(D37,TABLAS!$E$4:$H$18,3)=1,0,I37*VLOOKUP(VLOOKUP(D37,TABLAS!$E$4:$H$18,3),PROCEDENCIA!$A$3:$C$6,3))</f>
        <v>0.6</v>
      </c>
      <c r="O37" s="6">
        <f>IF(OR(AND(L37="ARGENTINA",VLOOKUP(D37,TABLAS!$E$4:$H$18,2)="E"),AND(L37="ARGENTINA",VLOOKUP(D37,TABLAS!$E$4:$H$18,2)="D"),AND(L37="URUGUAY",VLOOKUP(D37,TABLAS!$E$4:$H$18,2)="D"),AND(L37="URUGUAY",VLOOKUP(D37,TABLAS!$E$4:$H$18,2)="E")),I37*VLOOKUP(D37,TABLAS!$E$4:$H$18,4),0)</f>
        <v>0</v>
      </c>
    </row>
    <row r="38" spans="1:15">
      <c r="A38">
        <v>35</v>
      </c>
      <c r="B38" t="s">
        <v>64</v>
      </c>
      <c r="C38" t="s">
        <v>69</v>
      </c>
      <c r="D38" t="s">
        <v>66</v>
      </c>
      <c r="E38">
        <v>3</v>
      </c>
      <c r="F38" t="str">
        <f>VLOOKUP(E38,TABLAS!$A$4:$C$7,2)</f>
        <v>FERRETERIA</v>
      </c>
      <c r="G38">
        <f>_xlfn.IFS(H38=TABLAS!$K$3,TABLAS!$K$4,H38=TABLAS!$L$3,TABLAS!$L$4,H38=TABLAS!$M$3,TABLAS!$M$4,H38=TABLAS!$N$3,TABLAS!$N$4)</f>
        <v>4</v>
      </c>
      <c r="H38" t="s">
        <v>35</v>
      </c>
      <c r="I38">
        <v>5</v>
      </c>
      <c r="J38">
        <v>451</v>
      </c>
      <c r="K38">
        <f>_xlfn.IFS(E38=TABLAS!$A$4,I38*TABLAS!$C$4,E38=TABLAS!$A$5,I38*TABLAS!$C$5,E38=TABLAS!$A$6,I38*TABLAS!$C$6,E38=TABLAS!$A$7,I38*TABLAS!$C$7)</f>
        <v>2</v>
      </c>
      <c r="L38" t="str">
        <f>VLOOKUP(VLOOKUP(D38,TABLAS!$E$4:$H$18,3),PROCEDENCIA!$A$3:$C$6,2)</f>
        <v>BRASIL</v>
      </c>
      <c r="M38">
        <f>I38+I38*VLOOKUP(VLOOKUP(D38,TABLAS!$E$4:$H$18,2),CATEGORIAS!$A$4:$B$8,2)</f>
        <v>5.4</v>
      </c>
      <c r="N38">
        <f>IF(VLOOKUP(D38,TABLAS!$E$4:$H$18,3)=1,0,I38*VLOOKUP(VLOOKUP(D38,TABLAS!$E$4:$H$18,3),PROCEDENCIA!$A$3:$C$6,3))</f>
        <v>0.75</v>
      </c>
      <c r="O38" s="6">
        <f>IF(OR(AND(L38="ARGENTINA",VLOOKUP(D38,TABLAS!$E$4:$H$18,2)="E"),AND(L38="ARGENTINA",VLOOKUP(D38,TABLAS!$E$4:$H$18,2)="D"),AND(L38="URUGUAY",VLOOKUP(D38,TABLAS!$E$4:$H$18,2)="D"),AND(L38="URUGUAY",VLOOKUP(D38,TABLAS!$E$4:$H$18,2)="E")),I38*VLOOKUP(D38,TABLAS!$E$4:$H$18,4),0)</f>
        <v>0</v>
      </c>
    </row>
    <row r="39" spans="1:15">
      <c r="A39">
        <v>36</v>
      </c>
      <c r="B39" t="s">
        <v>70</v>
      </c>
      <c r="C39" t="s">
        <v>71</v>
      </c>
      <c r="D39" t="s">
        <v>66</v>
      </c>
      <c r="E39">
        <v>3</v>
      </c>
      <c r="F39" t="str">
        <f>VLOOKUP(E39,TABLAS!$A$4:$C$7,2)</f>
        <v>FERRETERIA</v>
      </c>
      <c r="G39">
        <f>_xlfn.IFS(H39=TABLAS!$K$3,TABLAS!$K$4,H39=TABLAS!$L$3,TABLAS!$L$4,H39=TABLAS!$M$3,TABLAS!$M$4,H39=TABLAS!$N$3,TABLAS!$N$4)</f>
        <v>4</v>
      </c>
      <c r="H39" t="s">
        <v>35</v>
      </c>
      <c r="I39">
        <v>3</v>
      </c>
      <c r="J39">
        <v>563</v>
      </c>
      <c r="K39">
        <f>_xlfn.IFS(E39=TABLAS!$A$4,I39*TABLAS!$C$4,E39=TABLAS!$A$5,I39*TABLAS!$C$5,E39=TABLAS!$A$6,I39*TABLAS!$C$6,E39=TABLAS!$A$7,I39*TABLAS!$C$7)</f>
        <v>1.2000000000000002</v>
      </c>
      <c r="L39" t="str">
        <f>VLOOKUP(VLOOKUP(D39,TABLAS!$E$4:$H$18,3),PROCEDENCIA!$A$3:$C$6,2)</f>
        <v>BRASIL</v>
      </c>
      <c r="M39">
        <f>I39+I39*VLOOKUP(VLOOKUP(D39,TABLAS!$E$4:$H$18,2),CATEGORIAS!$A$4:$B$8,2)</f>
        <v>3.24</v>
      </c>
      <c r="N39">
        <f>IF(VLOOKUP(D39,TABLAS!$E$4:$H$18,3)=1,0,I39*VLOOKUP(VLOOKUP(D39,TABLAS!$E$4:$H$18,3),PROCEDENCIA!$A$3:$C$6,3))</f>
        <v>0.44999999999999996</v>
      </c>
      <c r="O39" s="6">
        <f>IF(OR(AND(L39="ARGENTINA",VLOOKUP(D39,TABLAS!$E$4:$H$18,2)="E"),AND(L39="ARGENTINA",VLOOKUP(D39,TABLAS!$E$4:$H$18,2)="D"),AND(L39="URUGUAY",VLOOKUP(D39,TABLAS!$E$4:$H$18,2)="D"),AND(L39="URUGUAY",VLOOKUP(D39,TABLAS!$E$4:$H$18,2)="E")),I39*VLOOKUP(D39,TABLAS!$E$4:$H$18,4),0)</f>
        <v>0</v>
      </c>
    </row>
    <row r="40" spans="1:15">
      <c r="A40">
        <v>37</v>
      </c>
      <c r="B40" t="s">
        <v>70</v>
      </c>
      <c r="C40" t="s">
        <v>72</v>
      </c>
      <c r="D40" t="s">
        <v>66</v>
      </c>
      <c r="E40">
        <v>3</v>
      </c>
      <c r="F40" t="str">
        <f>VLOOKUP(E40,TABLAS!$A$4:$C$7,2)</f>
        <v>FERRETERIA</v>
      </c>
      <c r="G40">
        <f>_xlfn.IFS(H40=TABLAS!$K$3,TABLAS!$K$4,H40=TABLAS!$L$3,TABLAS!$L$4,H40=TABLAS!$M$3,TABLAS!$M$4,H40=TABLAS!$N$3,TABLAS!$N$4)</f>
        <v>4</v>
      </c>
      <c r="H40" t="s">
        <v>35</v>
      </c>
      <c r="I40">
        <v>4</v>
      </c>
      <c r="J40">
        <v>421</v>
      </c>
      <c r="K40">
        <f>_xlfn.IFS(E40=TABLAS!$A$4,I40*TABLAS!$C$4,E40=TABLAS!$A$5,I40*TABLAS!$C$5,E40=TABLAS!$A$6,I40*TABLAS!$C$6,E40=TABLAS!$A$7,I40*TABLAS!$C$7)</f>
        <v>1.6</v>
      </c>
      <c r="L40" t="str">
        <f>VLOOKUP(VLOOKUP(D40,TABLAS!$E$4:$H$18,3),PROCEDENCIA!$A$3:$C$6,2)</f>
        <v>BRASIL</v>
      </c>
      <c r="M40">
        <f>I40+I40*VLOOKUP(VLOOKUP(D40,TABLAS!$E$4:$H$18,2),CATEGORIAS!$A$4:$B$8,2)</f>
        <v>4.32</v>
      </c>
      <c r="N40">
        <f>IF(VLOOKUP(D40,TABLAS!$E$4:$H$18,3)=1,0,I40*VLOOKUP(VLOOKUP(D40,TABLAS!$E$4:$H$18,3),PROCEDENCIA!$A$3:$C$6,3))</f>
        <v>0.6</v>
      </c>
      <c r="O40" s="6">
        <f>IF(OR(AND(L40="ARGENTINA",VLOOKUP(D40,TABLAS!$E$4:$H$18,2)="E"),AND(L40="ARGENTINA",VLOOKUP(D40,TABLAS!$E$4:$H$18,2)="D"),AND(L40="URUGUAY",VLOOKUP(D40,TABLAS!$E$4:$H$18,2)="D"),AND(L40="URUGUAY",VLOOKUP(D40,TABLAS!$E$4:$H$18,2)="E")),I40*VLOOKUP(D40,TABLAS!$E$4:$H$18,4),0)</f>
        <v>0</v>
      </c>
    </row>
    <row r="41" spans="1:15">
      <c r="A41">
        <v>38</v>
      </c>
      <c r="B41" t="s">
        <v>70</v>
      </c>
      <c r="C41" t="s">
        <v>73</v>
      </c>
      <c r="D41" t="s">
        <v>66</v>
      </c>
      <c r="E41">
        <v>3</v>
      </c>
      <c r="F41" t="str">
        <f>VLOOKUP(E41,TABLAS!$A$4:$C$7,2)</f>
        <v>FERRETERIA</v>
      </c>
      <c r="G41">
        <f>_xlfn.IFS(H41=TABLAS!$K$3,TABLAS!$K$4,H41=TABLAS!$L$3,TABLAS!$L$4,H41=TABLAS!$M$3,TABLAS!$M$4,H41=TABLAS!$N$3,TABLAS!$N$4)</f>
        <v>4</v>
      </c>
      <c r="H41" t="s">
        <v>35</v>
      </c>
      <c r="I41">
        <v>5</v>
      </c>
      <c r="J41">
        <v>257</v>
      </c>
      <c r="K41">
        <f>_xlfn.IFS(E41=TABLAS!$A$4,I41*TABLAS!$C$4,E41=TABLAS!$A$5,I41*TABLAS!$C$5,E41=TABLAS!$A$6,I41*TABLAS!$C$6,E41=TABLAS!$A$7,I41*TABLAS!$C$7)</f>
        <v>2</v>
      </c>
      <c r="L41" t="str">
        <f>VLOOKUP(VLOOKUP(D41,TABLAS!$E$4:$H$18,3),PROCEDENCIA!$A$3:$C$6,2)</f>
        <v>BRASIL</v>
      </c>
      <c r="M41">
        <f>I41+I41*VLOOKUP(VLOOKUP(D41,TABLAS!$E$4:$H$18,2),CATEGORIAS!$A$4:$B$8,2)</f>
        <v>5.4</v>
      </c>
      <c r="N41">
        <f>IF(VLOOKUP(D41,TABLAS!$E$4:$H$18,3)=1,0,I41*VLOOKUP(VLOOKUP(D41,TABLAS!$E$4:$H$18,3),PROCEDENCIA!$A$3:$C$6,3))</f>
        <v>0.75</v>
      </c>
      <c r="O41" s="6">
        <f>IF(OR(AND(L41="ARGENTINA",VLOOKUP(D41,TABLAS!$E$4:$H$18,2)="E"),AND(L41="ARGENTINA",VLOOKUP(D41,TABLAS!$E$4:$H$18,2)="D"),AND(L41="URUGUAY",VLOOKUP(D41,TABLAS!$E$4:$H$18,2)="D"),AND(L41="URUGUAY",VLOOKUP(D41,TABLAS!$E$4:$H$18,2)="E")),I41*VLOOKUP(D41,TABLAS!$E$4:$H$18,4),0)</f>
        <v>0</v>
      </c>
    </row>
    <row r="42" spans="1:15">
      <c r="A42">
        <v>39</v>
      </c>
      <c r="B42" t="s">
        <v>70</v>
      </c>
      <c r="C42" t="s">
        <v>74</v>
      </c>
      <c r="D42" t="s">
        <v>66</v>
      </c>
      <c r="E42">
        <v>3</v>
      </c>
      <c r="F42" t="str">
        <f>VLOOKUP(E42,TABLAS!$A$4:$C$7,2)</f>
        <v>FERRETERIA</v>
      </c>
      <c r="G42">
        <f>_xlfn.IFS(H42=TABLAS!$K$3,TABLAS!$K$4,H42=TABLAS!$L$3,TABLAS!$L$4,H42=TABLAS!$M$3,TABLAS!$M$4,H42=TABLAS!$N$3,TABLAS!$N$4)</f>
        <v>4</v>
      </c>
      <c r="H42" t="s">
        <v>35</v>
      </c>
      <c r="I42">
        <v>6</v>
      </c>
      <c r="J42">
        <v>412</v>
      </c>
      <c r="K42">
        <f>_xlfn.IFS(E42=TABLAS!$A$4,I42*TABLAS!$C$4,E42=TABLAS!$A$5,I42*TABLAS!$C$5,E42=TABLAS!$A$6,I42*TABLAS!$C$6,E42=TABLAS!$A$7,I42*TABLAS!$C$7)</f>
        <v>2.4000000000000004</v>
      </c>
      <c r="L42" t="str">
        <f>VLOOKUP(VLOOKUP(D42,TABLAS!$E$4:$H$18,3),PROCEDENCIA!$A$3:$C$6,2)</f>
        <v>BRASIL</v>
      </c>
      <c r="M42">
        <f>I42+I42*VLOOKUP(VLOOKUP(D42,TABLAS!$E$4:$H$18,2),CATEGORIAS!$A$4:$B$8,2)</f>
        <v>6.48</v>
      </c>
      <c r="N42">
        <f>IF(VLOOKUP(D42,TABLAS!$E$4:$H$18,3)=1,0,I42*VLOOKUP(VLOOKUP(D42,TABLAS!$E$4:$H$18,3),PROCEDENCIA!$A$3:$C$6,3))</f>
        <v>0.89999999999999991</v>
      </c>
      <c r="O42" s="6">
        <f>IF(OR(AND(L42="ARGENTINA",VLOOKUP(D42,TABLAS!$E$4:$H$18,2)="E"),AND(L42="ARGENTINA",VLOOKUP(D42,TABLAS!$E$4:$H$18,2)="D"),AND(L42="URUGUAY",VLOOKUP(D42,TABLAS!$E$4:$H$18,2)="D"),AND(L42="URUGUAY",VLOOKUP(D42,TABLAS!$E$4:$H$18,2)="E")),I42*VLOOKUP(D42,TABLAS!$E$4:$H$18,4),0)</f>
        <v>0</v>
      </c>
    </row>
    <row r="43" spans="1:15">
      <c r="A43">
        <v>40</v>
      </c>
      <c r="B43" t="s">
        <v>70</v>
      </c>
      <c r="C43" t="s">
        <v>75</v>
      </c>
      <c r="D43" t="s">
        <v>66</v>
      </c>
      <c r="E43">
        <v>3</v>
      </c>
      <c r="F43" t="str">
        <f>VLOOKUP(E43,TABLAS!$A$4:$C$7,2)</f>
        <v>FERRETERIA</v>
      </c>
      <c r="G43">
        <f>_xlfn.IFS(H43=TABLAS!$K$3,TABLAS!$K$4,H43=TABLAS!$L$3,TABLAS!$L$4,H43=TABLAS!$M$3,TABLAS!$M$4,H43=TABLAS!$N$3,TABLAS!$N$4)</f>
        <v>4</v>
      </c>
      <c r="H43" t="s">
        <v>35</v>
      </c>
      <c r="I43">
        <v>3</v>
      </c>
      <c r="J43">
        <v>314</v>
      </c>
      <c r="K43">
        <f>_xlfn.IFS(E43=TABLAS!$A$4,I43*TABLAS!$C$4,E43=TABLAS!$A$5,I43*TABLAS!$C$5,E43=TABLAS!$A$6,I43*TABLAS!$C$6,E43=TABLAS!$A$7,I43*TABLAS!$C$7)</f>
        <v>1.2000000000000002</v>
      </c>
      <c r="L43" t="str">
        <f>VLOOKUP(VLOOKUP(D43,TABLAS!$E$4:$H$18,3),PROCEDENCIA!$A$3:$C$6,2)</f>
        <v>BRASIL</v>
      </c>
      <c r="M43">
        <f>I43+I43*VLOOKUP(VLOOKUP(D43,TABLAS!$E$4:$H$18,2),CATEGORIAS!$A$4:$B$8,2)</f>
        <v>3.24</v>
      </c>
      <c r="N43">
        <f>IF(VLOOKUP(D43,TABLAS!$E$4:$H$18,3)=1,0,I43*VLOOKUP(VLOOKUP(D43,TABLAS!$E$4:$H$18,3),PROCEDENCIA!$A$3:$C$6,3))</f>
        <v>0.44999999999999996</v>
      </c>
      <c r="O43" s="6">
        <f>IF(OR(AND(L43="ARGENTINA",VLOOKUP(D43,TABLAS!$E$4:$H$18,2)="E"),AND(L43="ARGENTINA",VLOOKUP(D43,TABLAS!$E$4:$H$18,2)="D"),AND(L43="URUGUAY",VLOOKUP(D43,TABLAS!$E$4:$H$18,2)="D"),AND(L43="URUGUAY",VLOOKUP(D43,TABLAS!$E$4:$H$18,2)="E")),I43*VLOOKUP(D43,TABLAS!$E$4:$H$18,4),0)</f>
        <v>0</v>
      </c>
    </row>
    <row r="44" spans="1:15">
      <c r="A44">
        <v>41</v>
      </c>
      <c r="B44" t="s">
        <v>70</v>
      </c>
      <c r="C44" t="s">
        <v>76</v>
      </c>
      <c r="D44" t="s">
        <v>66</v>
      </c>
      <c r="E44">
        <v>3</v>
      </c>
      <c r="F44" t="str">
        <f>VLOOKUP(E44,TABLAS!$A$4:$C$7,2)</f>
        <v>FERRETERIA</v>
      </c>
      <c r="G44">
        <f>_xlfn.IFS(H44=TABLAS!$K$3,TABLAS!$K$4,H44=TABLAS!$L$3,TABLAS!$L$4,H44=TABLAS!$M$3,TABLAS!$M$4,H44=TABLAS!$N$3,TABLAS!$N$4)</f>
        <v>4</v>
      </c>
      <c r="H44" t="s">
        <v>35</v>
      </c>
      <c r="I44">
        <v>4</v>
      </c>
      <c r="J44">
        <v>208</v>
      </c>
      <c r="K44">
        <f>_xlfn.IFS(E44=TABLAS!$A$4,I44*TABLAS!$C$4,E44=TABLAS!$A$5,I44*TABLAS!$C$5,E44=TABLAS!$A$6,I44*TABLAS!$C$6,E44=TABLAS!$A$7,I44*TABLAS!$C$7)</f>
        <v>1.6</v>
      </c>
      <c r="L44" t="str">
        <f>VLOOKUP(VLOOKUP(D44,TABLAS!$E$4:$H$18,3),PROCEDENCIA!$A$3:$C$6,2)</f>
        <v>BRASIL</v>
      </c>
      <c r="M44">
        <f>I44+I44*VLOOKUP(VLOOKUP(D44,TABLAS!$E$4:$H$18,2),CATEGORIAS!$A$4:$B$8,2)</f>
        <v>4.32</v>
      </c>
      <c r="N44">
        <f>IF(VLOOKUP(D44,TABLAS!$E$4:$H$18,3)=1,0,I44*VLOOKUP(VLOOKUP(D44,TABLAS!$E$4:$H$18,3),PROCEDENCIA!$A$3:$C$6,3))</f>
        <v>0.6</v>
      </c>
      <c r="O44" s="6">
        <f>IF(OR(AND(L44="ARGENTINA",VLOOKUP(D44,TABLAS!$E$4:$H$18,2)="E"),AND(L44="ARGENTINA",VLOOKUP(D44,TABLAS!$E$4:$H$18,2)="D"),AND(L44="URUGUAY",VLOOKUP(D44,TABLAS!$E$4:$H$18,2)="D"),AND(L44="URUGUAY",VLOOKUP(D44,TABLAS!$E$4:$H$18,2)="E")),I44*VLOOKUP(D44,TABLAS!$E$4:$H$18,4),0)</f>
        <v>0</v>
      </c>
    </row>
    <row r="45" spans="1:15">
      <c r="A45">
        <v>42</v>
      </c>
      <c r="B45" t="s">
        <v>70</v>
      </c>
      <c r="C45" t="s">
        <v>77</v>
      </c>
      <c r="D45" t="s">
        <v>66</v>
      </c>
      <c r="E45">
        <v>3</v>
      </c>
      <c r="F45" t="str">
        <f>VLOOKUP(E45,TABLAS!$A$4:$C$7,2)</f>
        <v>FERRETERIA</v>
      </c>
      <c r="G45">
        <f>_xlfn.IFS(H45=TABLAS!$K$3,TABLAS!$K$4,H45=TABLAS!$L$3,TABLAS!$L$4,H45=TABLAS!$M$3,TABLAS!$M$4,H45=TABLAS!$N$3,TABLAS!$N$4)</f>
        <v>4</v>
      </c>
      <c r="H45" t="s">
        <v>35</v>
      </c>
      <c r="I45">
        <v>5</v>
      </c>
      <c r="J45">
        <v>547</v>
      </c>
      <c r="K45">
        <f>_xlfn.IFS(E45=TABLAS!$A$4,I45*TABLAS!$C$4,E45=TABLAS!$A$5,I45*TABLAS!$C$5,E45=TABLAS!$A$6,I45*TABLAS!$C$6,E45=TABLAS!$A$7,I45*TABLAS!$C$7)</f>
        <v>2</v>
      </c>
      <c r="L45" t="str">
        <f>VLOOKUP(VLOOKUP(D45,TABLAS!$E$4:$H$18,3),PROCEDENCIA!$A$3:$C$6,2)</f>
        <v>BRASIL</v>
      </c>
      <c r="M45">
        <f>I45+I45*VLOOKUP(VLOOKUP(D45,TABLAS!$E$4:$H$18,2),CATEGORIAS!$A$4:$B$8,2)</f>
        <v>5.4</v>
      </c>
      <c r="N45">
        <f>IF(VLOOKUP(D45,TABLAS!$E$4:$H$18,3)=1,0,I45*VLOOKUP(VLOOKUP(D45,TABLAS!$E$4:$H$18,3),PROCEDENCIA!$A$3:$C$6,3))</f>
        <v>0.75</v>
      </c>
      <c r="O45" s="6">
        <f>IF(OR(AND(L45="ARGENTINA",VLOOKUP(D45,TABLAS!$E$4:$H$18,2)="E"),AND(L45="ARGENTINA",VLOOKUP(D45,TABLAS!$E$4:$H$18,2)="D"),AND(L45="URUGUAY",VLOOKUP(D45,TABLAS!$E$4:$H$18,2)="D"),AND(L45="URUGUAY",VLOOKUP(D45,TABLAS!$E$4:$H$18,2)="E")),I45*VLOOKUP(D45,TABLAS!$E$4:$H$18,4),0)</f>
        <v>0</v>
      </c>
    </row>
    <row r="46" spans="1:15">
      <c r="A46">
        <v>43</v>
      </c>
      <c r="B46" t="s">
        <v>70</v>
      </c>
      <c r="C46" t="s">
        <v>78</v>
      </c>
      <c r="D46" t="s">
        <v>66</v>
      </c>
      <c r="E46">
        <v>3</v>
      </c>
      <c r="F46" t="str">
        <f>VLOOKUP(E46,TABLAS!$A$4:$C$7,2)</f>
        <v>FERRETERIA</v>
      </c>
      <c r="G46">
        <f>_xlfn.IFS(H46=TABLAS!$K$3,TABLAS!$K$4,H46=TABLAS!$L$3,TABLAS!$L$4,H46=TABLAS!$M$3,TABLAS!$M$4,H46=TABLAS!$N$3,TABLAS!$N$4)</f>
        <v>4</v>
      </c>
      <c r="H46" t="s">
        <v>35</v>
      </c>
      <c r="I46">
        <v>6</v>
      </c>
      <c r="J46">
        <v>189</v>
      </c>
      <c r="K46">
        <f>_xlfn.IFS(E46=TABLAS!$A$4,I46*TABLAS!$C$4,E46=TABLAS!$A$5,I46*TABLAS!$C$5,E46=TABLAS!$A$6,I46*TABLAS!$C$6,E46=TABLAS!$A$7,I46*TABLAS!$C$7)</f>
        <v>2.4000000000000004</v>
      </c>
      <c r="L46" t="str">
        <f>VLOOKUP(VLOOKUP(D46,TABLAS!$E$4:$H$18,3),PROCEDENCIA!$A$3:$C$6,2)</f>
        <v>BRASIL</v>
      </c>
      <c r="M46">
        <f>I46+I46*VLOOKUP(VLOOKUP(D46,TABLAS!$E$4:$H$18,2),CATEGORIAS!$A$4:$B$8,2)</f>
        <v>6.48</v>
      </c>
      <c r="N46">
        <f>IF(VLOOKUP(D46,TABLAS!$E$4:$H$18,3)=1,0,I46*VLOOKUP(VLOOKUP(D46,TABLAS!$E$4:$H$18,3),PROCEDENCIA!$A$3:$C$6,3))</f>
        <v>0.89999999999999991</v>
      </c>
      <c r="O46" s="6">
        <f>IF(OR(AND(L46="ARGENTINA",VLOOKUP(D46,TABLAS!$E$4:$H$18,2)="E"),AND(L46="ARGENTINA",VLOOKUP(D46,TABLAS!$E$4:$H$18,2)="D"),AND(L46="URUGUAY",VLOOKUP(D46,TABLAS!$E$4:$H$18,2)="D"),AND(L46="URUGUAY",VLOOKUP(D46,TABLAS!$E$4:$H$18,2)="E")),I46*VLOOKUP(D46,TABLAS!$E$4:$H$18,4),0)</f>
        <v>0</v>
      </c>
    </row>
    <row r="47" spans="1:15">
      <c r="A47">
        <v>44</v>
      </c>
      <c r="B47" t="s">
        <v>79</v>
      </c>
      <c r="C47" t="s">
        <v>80</v>
      </c>
      <c r="D47" t="s">
        <v>81</v>
      </c>
      <c r="E47">
        <v>1</v>
      </c>
      <c r="F47" t="str">
        <f>VLOOKUP(E47,TABLAS!$A$4:$C$7,2)</f>
        <v>CONSTRUCCION</v>
      </c>
      <c r="G47">
        <f>_xlfn.IFS(H47=TABLAS!$K$3,TABLAS!$K$4,H47=TABLAS!$L$3,TABLAS!$L$4,H47=TABLAS!$M$3,TABLAS!$M$4,H47=TABLAS!$N$3,TABLAS!$N$4)</f>
        <v>4</v>
      </c>
      <c r="H47" t="s">
        <v>35</v>
      </c>
      <c r="I47">
        <v>11</v>
      </c>
      <c r="J47">
        <v>72</v>
      </c>
      <c r="K47">
        <f>_xlfn.IFS(E47=TABLAS!$A$4,I47*TABLAS!$C$4,E47=TABLAS!$A$5,I47*TABLAS!$C$5,E47=TABLAS!$A$6,I47*TABLAS!$C$6,E47=TABLAS!$A$7,I47*TABLAS!$C$7)</f>
        <v>1.1000000000000001</v>
      </c>
      <c r="L47" t="str">
        <f>VLOOKUP(VLOOKUP(D47,TABLAS!$E$4:$H$18,3),PROCEDENCIA!$A$3:$C$6,2)</f>
        <v>BRASIL</v>
      </c>
      <c r="M47">
        <f>I47+I47*VLOOKUP(VLOOKUP(D47,TABLAS!$E$4:$H$18,2),CATEGORIAS!$A$4:$B$8,2)</f>
        <v>11.66</v>
      </c>
      <c r="N47">
        <f>IF(VLOOKUP(D47,TABLAS!$E$4:$H$18,3)=1,0,I47*VLOOKUP(VLOOKUP(D47,TABLAS!$E$4:$H$18,3),PROCEDENCIA!$A$3:$C$6,3))</f>
        <v>1.65</v>
      </c>
      <c r="O47" s="6">
        <f>IF(OR(AND(L47="ARGENTINA",VLOOKUP(D47,TABLAS!$E$4:$H$18,2)="E"),AND(L47="ARGENTINA",VLOOKUP(D47,TABLAS!$E$4:$H$18,2)="D"),AND(L47="URUGUAY",VLOOKUP(D47,TABLAS!$E$4:$H$18,2)="D"),AND(L47="URUGUAY",VLOOKUP(D47,TABLAS!$E$4:$H$18,2)="E")),I47*VLOOKUP(D47,TABLAS!$E$4:$H$18,4),0)</f>
        <v>0</v>
      </c>
    </row>
    <row r="48" spans="1:15">
      <c r="A48">
        <v>45</v>
      </c>
      <c r="B48" t="s">
        <v>79</v>
      </c>
      <c r="C48" t="s">
        <v>82</v>
      </c>
      <c r="D48" t="s">
        <v>81</v>
      </c>
      <c r="E48">
        <v>1</v>
      </c>
      <c r="F48" t="str">
        <f>VLOOKUP(E48,TABLAS!$A$4:$C$7,2)</f>
        <v>CONSTRUCCION</v>
      </c>
      <c r="G48">
        <f>_xlfn.IFS(H48=TABLAS!$K$3,TABLAS!$K$4,H48=TABLAS!$L$3,TABLAS!$L$4,H48=TABLAS!$M$3,TABLAS!$M$4,H48=TABLAS!$N$3,TABLAS!$N$4)</f>
        <v>4</v>
      </c>
      <c r="H48" t="s">
        <v>35</v>
      </c>
      <c r="I48">
        <v>22</v>
      </c>
      <c r="J48">
        <v>45</v>
      </c>
      <c r="K48">
        <f>_xlfn.IFS(E48=TABLAS!$A$4,I48*TABLAS!$C$4,E48=TABLAS!$A$5,I48*TABLAS!$C$5,E48=TABLAS!$A$6,I48*TABLAS!$C$6,E48=TABLAS!$A$7,I48*TABLAS!$C$7)</f>
        <v>2.2000000000000002</v>
      </c>
      <c r="L48" t="str">
        <f>VLOOKUP(VLOOKUP(D48,TABLAS!$E$4:$H$18,3),PROCEDENCIA!$A$3:$C$6,2)</f>
        <v>BRASIL</v>
      </c>
      <c r="M48">
        <f>I48+I48*VLOOKUP(VLOOKUP(D48,TABLAS!$E$4:$H$18,2),CATEGORIAS!$A$4:$B$8,2)</f>
        <v>23.32</v>
      </c>
      <c r="N48">
        <f>IF(VLOOKUP(D48,TABLAS!$E$4:$H$18,3)=1,0,I48*VLOOKUP(VLOOKUP(D48,TABLAS!$E$4:$H$18,3),PROCEDENCIA!$A$3:$C$6,3))</f>
        <v>3.3</v>
      </c>
      <c r="O48" s="6">
        <f>IF(OR(AND(L48="ARGENTINA",VLOOKUP(D48,TABLAS!$E$4:$H$18,2)="E"),AND(L48="ARGENTINA",VLOOKUP(D48,TABLAS!$E$4:$H$18,2)="D"),AND(L48="URUGUAY",VLOOKUP(D48,TABLAS!$E$4:$H$18,2)="D"),AND(L48="URUGUAY",VLOOKUP(D48,TABLAS!$E$4:$H$18,2)="E")),I48*VLOOKUP(D48,TABLAS!$E$4:$H$18,4),0)</f>
        <v>0</v>
      </c>
    </row>
    <row r="49" spans="1:15">
      <c r="A49">
        <v>46</v>
      </c>
      <c r="B49" t="s">
        <v>79</v>
      </c>
      <c r="C49" t="s">
        <v>83</v>
      </c>
      <c r="D49" t="s">
        <v>81</v>
      </c>
      <c r="E49">
        <v>1</v>
      </c>
      <c r="F49" t="str">
        <f>VLOOKUP(E49,TABLAS!$A$4:$C$7,2)</f>
        <v>CONSTRUCCION</v>
      </c>
      <c r="G49">
        <f>_xlfn.IFS(H49=TABLAS!$K$3,TABLAS!$K$4,H49=TABLAS!$L$3,TABLAS!$L$4,H49=TABLAS!$M$3,TABLAS!$M$4,H49=TABLAS!$N$3,TABLAS!$N$4)</f>
        <v>4</v>
      </c>
      <c r="H49" t="s">
        <v>35</v>
      </c>
      <c r="I49">
        <v>33</v>
      </c>
      <c r="J49">
        <v>39</v>
      </c>
      <c r="K49">
        <f>_xlfn.IFS(E49=TABLAS!$A$4,I49*TABLAS!$C$4,E49=TABLAS!$A$5,I49*TABLAS!$C$5,E49=TABLAS!$A$6,I49*TABLAS!$C$6,E49=TABLAS!$A$7,I49*TABLAS!$C$7)</f>
        <v>3.3000000000000003</v>
      </c>
      <c r="L49" t="str">
        <f>VLOOKUP(VLOOKUP(D49,TABLAS!$E$4:$H$18,3),PROCEDENCIA!$A$3:$C$6,2)</f>
        <v>BRASIL</v>
      </c>
      <c r="M49">
        <f>I49+I49*VLOOKUP(VLOOKUP(D49,TABLAS!$E$4:$H$18,2),CATEGORIAS!$A$4:$B$8,2)</f>
        <v>34.979999999999997</v>
      </c>
      <c r="N49">
        <f>IF(VLOOKUP(D49,TABLAS!$E$4:$H$18,3)=1,0,I49*VLOOKUP(VLOOKUP(D49,TABLAS!$E$4:$H$18,3),PROCEDENCIA!$A$3:$C$6,3))</f>
        <v>4.95</v>
      </c>
      <c r="O49" s="6">
        <f>IF(OR(AND(L49="ARGENTINA",VLOOKUP(D49,TABLAS!$E$4:$H$18,2)="E"),AND(L49="ARGENTINA",VLOOKUP(D49,TABLAS!$E$4:$H$18,2)="D"),AND(L49="URUGUAY",VLOOKUP(D49,TABLAS!$E$4:$H$18,2)="D"),AND(L49="URUGUAY",VLOOKUP(D49,TABLAS!$E$4:$H$18,2)="E")),I49*VLOOKUP(D49,TABLAS!$E$4:$H$18,4),0)</f>
        <v>0</v>
      </c>
    </row>
    <row r="50" spans="1:15">
      <c r="A50">
        <v>47</v>
      </c>
      <c r="B50" t="s">
        <v>84</v>
      </c>
      <c r="C50" t="s">
        <v>85</v>
      </c>
      <c r="D50" t="s">
        <v>34</v>
      </c>
      <c r="E50">
        <v>1</v>
      </c>
      <c r="F50" t="str">
        <f>VLOOKUP(E50,TABLAS!$A$4:$C$7,2)</f>
        <v>CONSTRUCCION</v>
      </c>
      <c r="G50">
        <f>_xlfn.IFS(H50=TABLAS!$K$3,TABLAS!$K$4,H50=TABLAS!$L$3,TABLAS!$L$4,H50=TABLAS!$M$3,TABLAS!$M$4,H50=TABLAS!$N$3,TABLAS!$N$4)</f>
        <v>4</v>
      </c>
      <c r="H50" t="s">
        <v>35</v>
      </c>
      <c r="I50">
        <v>5</v>
      </c>
      <c r="J50">
        <v>2035</v>
      </c>
      <c r="K50">
        <f>_xlfn.IFS(E50=TABLAS!$A$4,I50*TABLAS!$C$4,E50=TABLAS!$A$5,I50*TABLAS!$C$5,E50=TABLAS!$A$6,I50*TABLAS!$C$6,E50=TABLAS!$A$7,I50*TABLAS!$C$7)</f>
        <v>0.5</v>
      </c>
      <c r="L50" t="str">
        <f>VLOOKUP(VLOOKUP(D50,TABLAS!$E$4:$H$18,3),PROCEDENCIA!$A$3:$C$6,2)</f>
        <v>BRASIL</v>
      </c>
      <c r="M50">
        <f>I50+I50*VLOOKUP(VLOOKUP(D50,TABLAS!$E$4:$H$18,2),CATEGORIAS!$A$4:$B$8,2)</f>
        <v>5.3</v>
      </c>
      <c r="N50">
        <f>IF(VLOOKUP(D50,TABLAS!$E$4:$H$18,3)=1,0,I50*VLOOKUP(VLOOKUP(D50,TABLAS!$E$4:$H$18,3),PROCEDENCIA!$A$3:$C$6,3))</f>
        <v>0.75</v>
      </c>
      <c r="O50" s="6">
        <f>IF(OR(AND(L50="ARGENTINA",VLOOKUP(D50,TABLAS!$E$4:$H$18,2)="E"),AND(L50="ARGENTINA",VLOOKUP(D50,TABLAS!$E$4:$H$18,2)="D"),AND(L50="URUGUAY",VLOOKUP(D50,TABLAS!$E$4:$H$18,2)="D"),AND(L50="URUGUAY",VLOOKUP(D50,TABLAS!$E$4:$H$18,2)="E")),I50*VLOOKUP(D50,TABLAS!$E$4:$H$18,4),0)</f>
        <v>0</v>
      </c>
    </row>
    <row r="51" spans="1:15">
      <c r="A51">
        <v>48</v>
      </c>
      <c r="B51" t="s">
        <v>84</v>
      </c>
      <c r="C51" t="s">
        <v>86</v>
      </c>
      <c r="D51" t="s">
        <v>34</v>
      </c>
      <c r="E51">
        <v>1</v>
      </c>
      <c r="F51" t="str">
        <f>VLOOKUP(E51,TABLAS!$A$4:$C$7,2)</f>
        <v>CONSTRUCCION</v>
      </c>
      <c r="G51">
        <f>_xlfn.IFS(H51=TABLAS!$K$3,TABLAS!$K$4,H51=TABLAS!$L$3,TABLAS!$L$4,H51=TABLAS!$M$3,TABLAS!$M$4,H51=TABLAS!$N$3,TABLAS!$N$4)</f>
        <v>4</v>
      </c>
      <c r="H51" t="s">
        <v>35</v>
      </c>
      <c r="I51">
        <v>7</v>
      </c>
      <c r="J51">
        <v>3862</v>
      </c>
      <c r="K51">
        <f>_xlfn.IFS(E51=TABLAS!$A$4,I51*TABLAS!$C$4,E51=TABLAS!$A$5,I51*TABLAS!$C$5,E51=TABLAS!$A$6,I51*TABLAS!$C$6,E51=TABLAS!$A$7,I51*TABLAS!$C$7)</f>
        <v>0.70000000000000007</v>
      </c>
      <c r="L51" t="str">
        <f>VLOOKUP(VLOOKUP(D51,TABLAS!$E$4:$H$18,3),PROCEDENCIA!$A$3:$C$6,2)</f>
        <v>BRASIL</v>
      </c>
      <c r="M51">
        <f>I51+I51*VLOOKUP(VLOOKUP(D51,TABLAS!$E$4:$H$18,2),CATEGORIAS!$A$4:$B$8,2)</f>
        <v>7.42</v>
      </c>
      <c r="N51">
        <f>IF(VLOOKUP(D51,TABLAS!$E$4:$H$18,3)=1,0,I51*VLOOKUP(VLOOKUP(D51,TABLAS!$E$4:$H$18,3),PROCEDENCIA!$A$3:$C$6,3))</f>
        <v>1.05</v>
      </c>
      <c r="O51" s="6">
        <f>IF(OR(AND(L51="ARGENTINA",VLOOKUP(D51,TABLAS!$E$4:$H$18,2)="E"),AND(L51="ARGENTINA",VLOOKUP(D51,TABLAS!$E$4:$H$18,2)="D"),AND(L51="URUGUAY",VLOOKUP(D51,TABLAS!$E$4:$H$18,2)="D"),AND(L51="URUGUAY",VLOOKUP(D51,TABLAS!$E$4:$H$18,2)="E")),I51*VLOOKUP(D51,TABLAS!$E$4:$H$18,4),0)</f>
        <v>0</v>
      </c>
    </row>
    <row r="52" spans="1:15">
      <c r="A52">
        <v>49</v>
      </c>
      <c r="B52" t="s">
        <v>87</v>
      </c>
      <c r="C52" t="s">
        <v>88</v>
      </c>
      <c r="D52" t="s">
        <v>34</v>
      </c>
      <c r="E52">
        <v>1</v>
      </c>
      <c r="F52" t="str">
        <f>VLOOKUP(E52,TABLAS!$A$4:$C$7,2)</f>
        <v>CONSTRUCCION</v>
      </c>
      <c r="G52">
        <f>_xlfn.IFS(H52=TABLAS!$K$3,TABLAS!$K$4,H52=TABLAS!$L$3,TABLAS!$L$4,H52=TABLAS!$M$3,TABLAS!$M$4,H52=TABLAS!$N$3,TABLAS!$N$4)</f>
        <v>4</v>
      </c>
      <c r="H52" t="s">
        <v>35</v>
      </c>
      <c r="I52">
        <v>7</v>
      </c>
      <c r="J52">
        <v>751</v>
      </c>
      <c r="K52">
        <f>_xlfn.IFS(E52=TABLAS!$A$4,I52*TABLAS!$C$4,E52=TABLAS!$A$5,I52*TABLAS!$C$5,E52=TABLAS!$A$6,I52*TABLAS!$C$6,E52=TABLAS!$A$7,I52*TABLAS!$C$7)</f>
        <v>0.70000000000000007</v>
      </c>
      <c r="L52" t="str">
        <f>VLOOKUP(VLOOKUP(D52,TABLAS!$E$4:$H$18,3),PROCEDENCIA!$A$3:$C$6,2)</f>
        <v>BRASIL</v>
      </c>
      <c r="M52">
        <f>I52+I52*VLOOKUP(VLOOKUP(D52,TABLAS!$E$4:$H$18,2),CATEGORIAS!$A$4:$B$8,2)</f>
        <v>7.42</v>
      </c>
      <c r="N52">
        <f>IF(VLOOKUP(D52,TABLAS!$E$4:$H$18,3)=1,0,I52*VLOOKUP(VLOOKUP(D52,TABLAS!$E$4:$H$18,3),PROCEDENCIA!$A$3:$C$6,3))</f>
        <v>1.05</v>
      </c>
      <c r="O52" s="6">
        <f>IF(OR(AND(L52="ARGENTINA",VLOOKUP(D52,TABLAS!$E$4:$H$18,2)="E"),AND(L52="ARGENTINA",VLOOKUP(D52,TABLAS!$E$4:$H$18,2)="D"),AND(L52="URUGUAY",VLOOKUP(D52,TABLAS!$E$4:$H$18,2)="D"),AND(L52="URUGUAY",VLOOKUP(D52,TABLAS!$E$4:$H$18,2)="E")),I52*VLOOKUP(D52,TABLAS!$E$4:$H$18,4),0)</f>
        <v>0</v>
      </c>
    </row>
    <row r="53" spans="1:15">
      <c r="A53">
        <v>50</v>
      </c>
      <c r="B53" t="s">
        <v>89</v>
      </c>
      <c r="C53" t="s">
        <v>90</v>
      </c>
      <c r="D53" t="s">
        <v>91</v>
      </c>
      <c r="E53">
        <v>1</v>
      </c>
      <c r="F53" t="str">
        <f>VLOOKUP(E53,TABLAS!$A$4:$C$7,2)</f>
        <v>CONSTRUCCION</v>
      </c>
      <c r="G53">
        <f>_xlfn.IFS(H53=TABLAS!$K$3,TABLAS!$K$4,H53=TABLAS!$L$3,TABLAS!$L$4,H53=TABLAS!$M$3,TABLAS!$M$4,H53=TABLAS!$N$3,TABLAS!$N$4)</f>
        <v>4</v>
      </c>
      <c r="H53" t="s">
        <v>35</v>
      </c>
      <c r="I53">
        <v>8</v>
      </c>
      <c r="J53">
        <v>4130</v>
      </c>
      <c r="K53">
        <f>_xlfn.IFS(E53=TABLAS!$A$4,I53*TABLAS!$C$4,E53=TABLAS!$A$5,I53*TABLAS!$C$5,E53=TABLAS!$A$6,I53*TABLAS!$C$6,E53=TABLAS!$A$7,I53*TABLAS!$C$7)</f>
        <v>0.8</v>
      </c>
      <c r="L53" t="str">
        <f>VLOOKUP(VLOOKUP(D53,TABLAS!$E$4:$H$18,3),PROCEDENCIA!$A$3:$C$6,2)</f>
        <v>URUGUAY</v>
      </c>
      <c r="M53">
        <f>I53+I53*VLOOKUP(VLOOKUP(D53,TABLAS!$E$4:$H$18,2),CATEGORIAS!$A$4:$B$8,2)</f>
        <v>8.56</v>
      </c>
      <c r="N53">
        <f>IF(VLOOKUP(D53,TABLAS!$E$4:$H$18,3)=1,0,I53*VLOOKUP(VLOOKUP(D53,TABLAS!$E$4:$H$18,3),PROCEDENCIA!$A$3:$C$6,3))</f>
        <v>0</v>
      </c>
      <c r="O53" s="6">
        <f>IF(OR(AND(L53="ARGENTINA",VLOOKUP(D53,TABLAS!$E$4:$H$18,2)="E"),AND(L53="ARGENTINA",VLOOKUP(D53,TABLAS!$E$4:$H$18,2)="D"),AND(L53="URUGUAY",VLOOKUP(D53,TABLAS!$E$4:$H$18,2)="D"),AND(L53="URUGUAY",VLOOKUP(D53,TABLAS!$E$4:$H$18,2)="E")),I53*VLOOKUP(D53,TABLAS!$E$4:$H$18,4),0)</f>
        <v>0</v>
      </c>
    </row>
    <row r="54" spans="1:15">
      <c r="A54">
        <v>51</v>
      </c>
      <c r="B54" t="s">
        <v>92</v>
      </c>
      <c r="C54" t="s">
        <v>93</v>
      </c>
      <c r="D54" t="s">
        <v>91</v>
      </c>
      <c r="E54">
        <v>1</v>
      </c>
      <c r="F54" t="str">
        <f>VLOOKUP(E54,TABLAS!$A$4:$C$7,2)</f>
        <v>CONSTRUCCION</v>
      </c>
      <c r="G54">
        <f>_xlfn.IFS(H54=TABLAS!$K$3,TABLAS!$K$4,H54=TABLAS!$L$3,TABLAS!$L$4,H54=TABLAS!$M$3,TABLAS!$M$4,H54=TABLAS!$N$3,TABLAS!$N$4)</f>
        <v>4</v>
      </c>
      <c r="H54" t="s">
        <v>35</v>
      </c>
      <c r="I54">
        <v>9</v>
      </c>
      <c r="J54">
        <v>2309</v>
      </c>
      <c r="K54">
        <f>_xlfn.IFS(E54=TABLAS!$A$4,I54*TABLAS!$C$4,E54=TABLAS!$A$5,I54*TABLAS!$C$5,E54=TABLAS!$A$6,I54*TABLAS!$C$6,E54=TABLAS!$A$7,I54*TABLAS!$C$7)</f>
        <v>0.9</v>
      </c>
      <c r="L54" t="str">
        <f>VLOOKUP(VLOOKUP(D54,TABLAS!$E$4:$H$18,3),PROCEDENCIA!$A$3:$C$6,2)</f>
        <v>URUGUAY</v>
      </c>
      <c r="M54">
        <f>I54+I54*VLOOKUP(VLOOKUP(D54,TABLAS!$E$4:$H$18,2),CATEGORIAS!$A$4:$B$8,2)</f>
        <v>9.6300000000000008</v>
      </c>
      <c r="N54">
        <f>IF(VLOOKUP(D54,TABLAS!$E$4:$H$18,3)=1,0,I54*VLOOKUP(VLOOKUP(D54,TABLAS!$E$4:$H$18,3),PROCEDENCIA!$A$3:$C$6,3))</f>
        <v>0</v>
      </c>
      <c r="O54" s="6">
        <f>IF(OR(AND(L54="ARGENTINA",VLOOKUP(D54,TABLAS!$E$4:$H$18,2)="E"),AND(L54="ARGENTINA",VLOOKUP(D54,TABLAS!$E$4:$H$18,2)="D"),AND(L54="URUGUAY",VLOOKUP(D54,TABLAS!$E$4:$H$18,2)="D"),AND(L54="URUGUAY",VLOOKUP(D54,TABLAS!$E$4:$H$18,2)="E")),I54*VLOOKUP(D54,TABLAS!$E$4:$H$18,4),0)</f>
        <v>0</v>
      </c>
    </row>
    <row r="55" spans="1:15">
      <c r="A55">
        <v>52</v>
      </c>
      <c r="B55" t="s">
        <v>92</v>
      </c>
      <c r="C55" t="s">
        <v>94</v>
      </c>
      <c r="D55" t="s">
        <v>91</v>
      </c>
      <c r="E55">
        <v>1</v>
      </c>
      <c r="F55" t="str">
        <f>VLOOKUP(E55,TABLAS!$A$4:$C$7,2)</f>
        <v>CONSTRUCCION</v>
      </c>
      <c r="G55">
        <f>_xlfn.IFS(H55=TABLAS!$K$3,TABLAS!$K$4,H55=TABLAS!$L$3,TABLAS!$L$4,H55=TABLAS!$M$3,TABLAS!$M$4,H55=TABLAS!$N$3,TABLAS!$N$4)</f>
        <v>4</v>
      </c>
      <c r="H55" t="s">
        <v>35</v>
      </c>
      <c r="I55">
        <v>11</v>
      </c>
      <c r="J55">
        <v>1690</v>
      </c>
      <c r="K55">
        <f>_xlfn.IFS(E55=TABLAS!$A$4,I55*TABLAS!$C$4,E55=TABLAS!$A$5,I55*TABLAS!$C$5,E55=TABLAS!$A$6,I55*TABLAS!$C$6,E55=TABLAS!$A$7,I55*TABLAS!$C$7)</f>
        <v>1.1000000000000001</v>
      </c>
      <c r="L55" t="str">
        <f>VLOOKUP(VLOOKUP(D55,TABLAS!$E$4:$H$18,3),PROCEDENCIA!$A$3:$C$6,2)</f>
        <v>URUGUAY</v>
      </c>
      <c r="M55">
        <f>I55+I55*VLOOKUP(VLOOKUP(D55,TABLAS!$E$4:$H$18,2),CATEGORIAS!$A$4:$B$8,2)</f>
        <v>11.77</v>
      </c>
      <c r="N55">
        <f>IF(VLOOKUP(D55,TABLAS!$E$4:$H$18,3)=1,0,I55*VLOOKUP(VLOOKUP(D55,TABLAS!$E$4:$H$18,3),PROCEDENCIA!$A$3:$C$6,3))</f>
        <v>0</v>
      </c>
      <c r="O55" s="6">
        <f>IF(OR(AND(L55="ARGENTINA",VLOOKUP(D55,TABLAS!$E$4:$H$18,2)="E"),AND(L55="ARGENTINA",VLOOKUP(D55,TABLAS!$E$4:$H$18,2)="D"),AND(L55="URUGUAY",VLOOKUP(D55,TABLAS!$E$4:$H$18,2)="D"),AND(L55="URUGUAY",VLOOKUP(D55,TABLAS!$E$4:$H$18,2)="E")),I55*VLOOKUP(D55,TABLAS!$E$4:$H$18,4),0)</f>
        <v>0</v>
      </c>
    </row>
    <row r="56" spans="1:15">
      <c r="A56">
        <v>53</v>
      </c>
      <c r="B56" t="s">
        <v>95</v>
      </c>
      <c r="C56" t="s">
        <v>96</v>
      </c>
      <c r="D56" t="s">
        <v>97</v>
      </c>
      <c r="E56">
        <v>1</v>
      </c>
      <c r="F56" t="str">
        <f>VLOOKUP(E56,TABLAS!$A$4:$C$7,2)</f>
        <v>CONSTRUCCION</v>
      </c>
      <c r="G56">
        <f>_xlfn.IFS(H56=TABLAS!$K$3,TABLAS!$K$4,H56=TABLAS!$L$3,TABLAS!$L$4,H56=TABLAS!$M$3,TABLAS!$M$4,H56=TABLAS!$N$3,TABLAS!$N$4)</f>
        <v>3</v>
      </c>
      <c r="H56" t="s">
        <v>98</v>
      </c>
      <c r="I56">
        <v>45</v>
      </c>
      <c r="J56">
        <v>25</v>
      </c>
      <c r="K56">
        <f>_xlfn.IFS(E56=TABLAS!$A$4,I56*TABLAS!$C$4,E56=TABLAS!$A$5,I56*TABLAS!$C$5,E56=TABLAS!$A$6,I56*TABLAS!$C$6,E56=TABLAS!$A$7,I56*TABLAS!$C$7)</f>
        <v>4.5</v>
      </c>
      <c r="L56" t="str">
        <f>VLOOKUP(VLOOKUP(D56,TABLAS!$E$4:$H$18,3),PROCEDENCIA!$A$3:$C$6,2)</f>
        <v>URUGUAY</v>
      </c>
      <c r="M56">
        <f>I56+I56*VLOOKUP(VLOOKUP(D56,TABLAS!$E$4:$H$18,2),CATEGORIAS!$A$4:$B$8,2)</f>
        <v>48.15</v>
      </c>
      <c r="N56">
        <f>IF(VLOOKUP(D56,TABLAS!$E$4:$H$18,3)=1,0,I56*VLOOKUP(VLOOKUP(D56,TABLAS!$E$4:$H$18,3),PROCEDENCIA!$A$3:$C$6,3))</f>
        <v>0</v>
      </c>
      <c r="O56" s="6">
        <f>IF(OR(AND(L56="ARGENTINA",VLOOKUP(D56,TABLAS!$E$4:$H$18,2)="E"),AND(L56="ARGENTINA",VLOOKUP(D56,TABLAS!$E$4:$H$18,2)="D"),AND(L56="URUGUAY",VLOOKUP(D56,TABLAS!$E$4:$H$18,2)="D"),AND(L56="URUGUAY",VLOOKUP(D56,TABLAS!$E$4:$H$18,2)="E")),I56*VLOOKUP(D56,TABLAS!$E$4:$H$18,4),0)</f>
        <v>0</v>
      </c>
    </row>
    <row r="57" spans="1:15">
      <c r="A57">
        <v>54</v>
      </c>
      <c r="B57" t="s">
        <v>95</v>
      </c>
      <c r="C57" t="s">
        <v>99</v>
      </c>
      <c r="D57" t="s">
        <v>97</v>
      </c>
      <c r="E57">
        <v>1</v>
      </c>
      <c r="F57" t="str">
        <f>VLOOKUP(E57,TABLAS!$A$4:$C$7,2)</f>
        <v>CONSTRUCCION</v>
      </c>
      <c r="G57">
        <f>_xlfn.IFS(H57=TABLAS!$K$3,TABLAS!$K$4,H57=TABLAS!$L$3,TABLAS!$L$4,H57=TABLAS!$M$3,TABLAS!$M$4,H57=TABLAS!$N$3,TABLAS!$N$4)</f>
        <v>3</v>
      </c>
      <c r="H57" t="s">
        <v>98</v>
      </c>
      <c r="I57">
        <v>38</v>
      </c>
      <c r="J57">
        <v>21</v>
      </c>
      <c r="K57">
        <f>_xlfn.IFS(E57=TABLAS!$A$4,I57*TABLAS!$C$4,E57=TABLAS!$A$5,I57*TABLAS!$C$5,E57=TABLAS!$A$6,I57*TABLAS!$C$6,E57=TABLAS!$A$7,I57*TABLAS!$C$7)</f>
        <v>3.8000000000000003</v>
      </c>
      <c r="L57" t="str">
        <f>VLOOKUP(VLOOKUP(D57,TABLAS!$E$4:$H$18,3),PROCEDENCIA!$A$3:$C$6,2)</f>
        <v>URUGUAY</v>
      </c>
      <c r="M57">
        <f>I57+I57*VLOOKUP(VLOOKUP(D57,TABLAS!$E$4:$H$18,2),CATEGORIAS!$A$4:$B$8,2)</f>
        <v>40.659999999999997</v>
      </c>
      <c r="N57">
        <f>IF(VLOOKUP(D57,TABLAS!$E$4:$H$18,3)=1,0,I57*VLOOKUP(VLOOKUP(D57,TABLAS!$E$4:$H$18,3),PROCEDENCIA!$A$3:$C$6,3))</f>
        <v>0</v>
      </c>
      <c r="O57" s="6">
        <f>IF(OR(AND(L57="ARGENTINA",VLOOKUP(D57,TABLAS!$E$4:$H$18,2)="E"),AND(L57="ARGENTINA",VLOOKUP(D57,TABLAS!$E$4:$H$18,2)="D"),AND(L57="URUGUAY",VLOOKUP(D57,TABLAS!$E$4:$H$18,2)="D"),AND(L57="URUGUAY",VLOOKUP(D57,TABLAS!$E$4:$H$18,2)="E")),I57*VLOOKUP(D57,TABLAS!$E$4:$H$18,4),0)</f>
        <v>0</v>
      </c>
    </row>
    <row r="58" spans="1:15">
      <c r="A58">
        <v>55</v>
      </c>
      <c r="B58" t="s">
        <v>95</v>
      </c>
      <c r="C58" t="s">
        <v>100</v>
      </c>
      <c r="D58" t="s">
        <v>97</v>
      </c>
      <c r="E58">
        <v>1</v>
      </c>
      <c r="F58" t="str">
        <f>VLOOKUP(E58,TABLAS!$A$4:$C$7,2)</f>
        <v>CONSTRUCCION</v>
      </c>
      <c r="G58">
        <f>_xlfn.IFS(H58=TABLAS!$K$3,TABLAS!$K$4,H58=TABLAS!$L$3,TABLAS!$L$4,H58=TABLAS!$M$3,TABLAS!$M$4,H58=TABLAS!$N$3,TABLAS!$N$4)</f>
        <v>3</v>
      </c>
      <c r="H58" t="s">
        <v>98</v>
      </c>
      <c r="I58">
        <v>29</v>
      </c>
      <c r="J58">
        <v>19</v>
      </c>
      <c r="K58">
        <f>_xlfn.IFS(E58=TABLAS!$A$4,I58*TABLAS!$C$4,E58=TABLAS!$A$5,I58*TABLAS!$C$5,E58=TABLAS!$A$6,I58*TABLAS!$C$6,E58=TABLAS!$A$7,I58*TABLAS!$C$7)</f>
        <v>2.9000000000000004</v>
      </c>
      <c r="L58" t="str">
        <f>VLOOKUP(VLOOKUP(D58,TABLAS!$E$4:$H$18,3),PROCEDENCIA!$A$3:$C$6,2)</f>
        <v>URUGUAY</v>
      </c>
      <c r="M58">
        <f>I58+I58*VLOOKUP(VLOOKUP(D58,TABLAS!$E$4:$H$18,2),CATEGORIAS!$A$4:$B$8,2)</f>
        <v>31.03</v>
      </c>
      <c r="N58">
        <f>IF(VLOOKUP(D58,TABLAS!$E$4:$H$18,3)=1,0,I58*VLOOKUP(VLOOKUP(D58,TABLAS!$E$4:$H$18,3),PROCEDENCIA!$A$3:$C$6,3))</f>
        <v>0</v>
      </c>
      <c r="O58" s="6">
        <f>IF(OR(AND(L58="ARGENTINA",VLOOKUP(D58,TABLAS!$E$4:$H$18,2)="E"),AND(L58="ARGENTINA",VLOOKUP(D58,TABLAS!$E$4:$H$18,2)="D"),AND(L58="URUGUAY",VLOOKUP(D58,TABLAS!$E$4:$H$18,2)="D"),AND(L58="URUGUAY",VLOOKUP(D58,TABLAS!$E$4:$H$18,2)="E")),I58*VLOOKUP(D58,TABLAS!$E$4:$H$18,4),0)</f>
        <v>0</v>
      </c>
    </row>
    <row r="59" spans="1:15">
      <c r="A59">
        <v>56</v>
      </c>
      <c r="B59" t="s">
        <v>101</v>
      </c>
      <c r="C59" t="s">
        <v>102</v>
      </c>
      <c r="D59" t="s">
        <v>97</v>
      </c>
      <c r="E59">
        <v>1</v>
      </c>
      <c r="F59" t="str">
        <f>VLOOKUP(E59,TABLAS!$A$4:$C$7,2)</f>
        <v>CONSTRUCCION</v>
      </c>
      <c r="G59">
        <f>_xlfn.IFS(H59=TABLAS!$K$3,TABLAS!$K$4,H59=TABLAS!$L$3,TABLAS!$L$4,H59=TABLAS!$M$3,TABLAS!$M$4,H59=TABLAS!$N$3,TABLAS!$N$4)</f>
        <v>3</v>
      </c>
      <c r="H59" t="s">
        <v>98</v>
      </c>
      <c r="I59">
        <v>19</v>
      </c>
      <c r="J59">
        <v>15</v>
      </c>
      <c r="K59">
        <f>_xlfn.IFS(E59=TABLAS!$A$4,I59*TABLAS!$C$4,E59=TABLAS!$A$5,I59*TABLAS!$C$5,E59=TABLAS!$A$6,I59*TABLAS!$C$6,E59=TABLAS!$A$7,I59*TABLAS!$C$7)</f>
        <v>1.9000000000000001</v>
      </c>
      <c r="L59" t="str">
        <f>VLOOKUP(VLOOKUP(D59,TABLAS!$E$4:$H$18,3),PROCEDENCIA!$A$3:$C$6,2)</f>
        <v>URUGUAY</v>
      </c>
      <c r="M59">
        <f>I59+I59*VLOOKUP(VLOOKUP(D59,TABLAS!$E$4:$H$18,2),CATEGORIAS!$A$4:$B$8,2)</f>
        <v>20.329999999999998</v>
      </c>
      <c r="N59">
        <f>IF(VLOOKUP(D59,TABLAS!$E$4:$H$18,3)=1,0,I59*VLOOKUP(VLOOKUP(D59,TABLAS!$E$4:$H$18,3),PROCEDENCIA!$A$3:$C$6,3))</f>
        <v>0</v>
      </c>
      <c r="O59" s="6">
        <f>IF(OR(AND(L59="ARGENTINA",VLOOKUP(D59,TABLAS!$E$4:$H$18,2)="E"),AND(L59="ARGENTINA",VLOOKUP(D59,TABLAS!$E$4:$H$18,2)="D"),AND(L59="URUGUAY",VLOOKUP(D59,TABLAS!$E$4:$H$18,2)="D"),AND(L59="URUGUAY",VLOOKUP(D59,TABLAS!$E$4:$H$18,2)="E")),I59*VLOOKUP(D59,TABLAS!$E$4:$H$18,4),0)</f>
        <v>0</v>
      </c>
    </row>
    <row r="60" spans="1:15">
      <c r="A60">
        <v>57</v>
      </c>
      <c r="B60" t="s">
        <v>101</v>
      </c>
      <c r="C60" t="s">
        <v>103</v>
      </c>
      <c r="D60" t="s">
        <v>97</v>
      </c>
      <c r="E60">
        <v>1</v>
      </c>
      <c r="F60" t="str">
        <f>VLOOKUP(E60,TABLAS!$A$4:$C$7,2)</f>
        <v>CONSTRUCCION</v>
      </c>
      <c r="G60">
        <f>_xlfn.IFS(H60=TABLAS!$K$3,TABLAS!$K$4,H60=TABLAS!$L$3,TABLAS!$L$4,H60=TABLAS!$M$3,TABLAS!$M$4,H60=TABLAS!$N$3,TABLAS!$N$4)</f>
        <v>3</v>
      </c>
      <c r="H60" t="s">
        <v>98</v>
      </c>
      <c r="I60">
        <v>15</v>
      </c>
      <c r="J60">
        <v>9</v>
      </c>
      <c r="K60">
        <f>_xlfn.IFS(E60=TABLAS!$A$4,I60*TABLAS!$C$4,E60=TABLAS!$A$5,I60*TABLAS!$C$5,E60=TABLAS!$A$6,I60*TABLAS!$C$6,E60=TABLAS!$A$7,I60*TABLAS!$C$7)</f>
        <v>1.5</v>
      </c>
      <c r="L60" t="str">
        <f>VLOOKUP(VLOOKUP(D60,TABLAS!$E$4:$H$18,3),PROCEDENCIA!$A$3:$C$6,2)</f>
        <v>URUGUAY</v>
      </c>
      <c r="M60">
        <f>I60+I60*VLOOKUP(VLOOKUP(D60,TABLAS!$E$4:$H$18,2),CATEGORIAS!$A$4:$B$8,2)</f>
        <v>16.05</v>
      </c>
      <c r="N60">
        <f>IF(VLOOKUP(D60,TABLAS!$E$4:$H$18,3)=1,0,I60*VLOOKUP(VLOOKUP(D60,TABLAS!$E$4:$H$18,3),PROCEDENCIA!$A$3:$C$6,3))</f>
        <v>0</v>
      </c>
      <c r="O60" s="6">
        <f>IF(OR(AND(L60="ARGENTINA",VLOOKUP(D60,TABLAS!$E$4:$H$18,2)="E"),AND(L60="ARGENTINA",VLOOKUP(D60,TABLAS!$E$4:$H$18,2)="D"),AND(L60="URUGUAY",VLOOKUP(D60,TABLAS!$E$4:$H$18,2)="D"),AND(L60="URUGUAY",VLOOKUP(D60,TABLAS!$E$4:$H$18,2)="E")),I60*VLOOKUP(D60,TABLAS!$E$4:$H$18,4),0)</f>
        <v>0</v>
      </c>
    </row>
    <row r="61" spans="1:15">
      <c r="A61">
        <v>58</v>
      </c>
      <c r="B61" t="s">
        <v>104</v>
      </c>
      <c r="C61" t="s">
        <v>105</v>
      </c>
      <c r="D61" t="s">
        <v>106</v>
      </c>
      <c r="E61">
        <v>2</v>
      </c>
      <c r="F61" t="str">
        <f>VLOOKUP(E61,TABLAS!$A$4:$C$7,2)</f>
        <v>PINTURERIA</v>
      </c>
      <c r="G61">
        <f>_xlfn.IFS(H61=TABLAS!$K$3,TABLAS!$K$4,H61=TABLAS!$L$3,TABLAS!$L$4,H61=TABLAS!$M$3,TABLAS!$M$4,H61=TABLAS!$N$3,TABLAS!$N$4)</f>
        <v>4</v>
      </c>
      <c r="H61" t="s">
        <v>35</v>
      </c>
      <c r="I61">
        <v>164</v>
      </c>
      <c r="J61">
        <v>8</v>
      </c>
      <c r="K61">
        <f>_xlfn.IFS(E61=TABLAS!$A$4,I61*TABLAS!$C$4,E61=TABLAS!$A$5,I61*TABLAS!$C$5,E61=TABLAS!$A$6,I61*TABLAS!$C$6,E61=TABLAS!$A$7,I61*TABLAS!$C$7)</f>
        <v>32.800000000000004</v>
      </c>
      <c r="L61" t="str">
        <f>VLOOKUP(VLOOKUP(D61,TABLAS!$E$4:$H$18,3),PROCEDENCIA!$A$3:$C$6,2)</f>
        <v>BRASIL</v>
      </c>
      <c r="M61">
        <f>I61+I61*VLOOKUP(VLOOKUP(D61,TABLAS!$E$4:$H$18,2),CATEGORIAS!$A$4:$B$8,2)</f>
        <v>177.12</v>
      </c>
      <c r="N61">
        <f>IF(VLOOKUP(D61,TABLAS!$E$4:$H$18,3)=1,0,I61*VLOOKUP(VLOOKUP(D61,TABLAS!$E$4:$H$18,3),PROCEDENCIA!$A$3:$C$6,3))</f>
        <v>24.599999999999998</v>
      </c>
      <c r="O61" s="6">
        <f>IF(OR(AND(L61="ARGENTINA",VLOOKUP(D61,TABLAS!$E$4:$H$18,2)="E"),AND(L61="ARGENTINA",VLOOKUP(D61,TABLAS!$E$4:$H$18,2)="D"),AND(L61="URUGUAY",VLOOKUP(D61,TABLAS!$E$4:$H$18,2)="D"),AND(L61="URUGUAY",VLOOKUP(D61,TABLAS!$E$4:$H$18,2)="E")),I61*VLOOKUP(D61,TABLAS!$E$4:$H$18,4),0)</f>
        <v>0</v>
      </c>
    </row>
    <row r="62" spans="1:15">
      <c r="A62">
        <v>59</v>
      </c>
      <c r="B62" t="s">
        <v>104</v>
      </c>
      <c r="C62" t="s">
        <v>107</v>
      </c>
      <c r="D62" t="s">
        <v>106</v>
      </c>
      <c r="E62">
        <v>2</v>
      </c>
      <c r="F62" t="str">
        <f>VLOOKUP(E62,TABLAS!$A$4:$C$7,2)</f>
        <v>PINTURERIA</v>
      </c>
      <c r="G62">
        <f>_xlfn.IFS(H62=TABLAS!$K$3,TABLAS!$K$4,H62=TABLAS!$L$3,TABLAS!$L$4,H62=TABLAS!$M$3,TABLAS!$M$4,H62=TABLAS!$N$3,TABLAS!$N$4)</f>
        <v>4</v>
      </c>
      <c r="H62" t="s">
        <v>35</v>
      </c>
      <c r="I62">
        <v>632</v>
      </c>
      <c r="J62">
        <v>9</v>
      </c>
      <c r="K62">
        <f>_xlfn.IFS(E62=TABLAS!$A$4,I62*TABLAS!$C$4,E62=TABLAS!$A$5,I62*TABLAS!$C$5,E62=TABLAS!$A$6,I62*TABLAS!$C$6,E62=TABLAS!$A$7,I62*TABLAS!$C$7)</f>
        <v>126.4</v>
      </c>
      <c r="L62" t="str">
        <f>VLOOKUP(VLOOKUP(D62,TABLAS!$E$4:$H$18,3),PROCEDENCIA!$A$3:$C$6,2)</f>
        <v>BRASIL</v>
      </c>
      <c r="M62">
        <f>I62+I62*VLOOKUP(VLOOKUP(D62,TABLAS!$E$4:$H$18,2),CATEGORIAS!$A$4:$B$8,2)</f>
        <v>682.56</v>
      </c>
      <c r="N62">
        <f>IF(VLOOKUP(D62,TABLAS!$E$4:$H$18,3)=1,0,I62*VLOOKUP(VLOOKUP(D62,TABLAS!$E$4:$H$18,3),PROCEDENCIA!$A$3:$C$6,3))</f>
        <v>94.8</v>
      </c>
      <c r="O62" s="6">
        <f>IF(OR(AND(L62="ARGENTINA",VLOOKUP(D62,TABLAS!$E$4:$H$18,2)="E"),AND(L62="ARGENTINA",VLOOKUP(D62,TABLAS!$E$4:$H$18,2)="D"),AND(L62="URUGUAY",VLOOKUP(D62,TABLAS!$E$4:$H$18,2)="D"),AND(L62="URUGUAY",VLOOKUP(D62,TABLAS!$E$4:$H$18,2)="E")),I62*VLOOKUP(D62,TABLAS!$E$4:$H$18,4),0)</f>
        <v>0</v>
      </c>
    </row>
    <row r="63" spans="1:15">
      <c r="A63">
        <v>60</v>
      </c>
      <c r="B63" t="s">
        <v>104</v>
      </c>
      <c r="C63" t="s">
        <v>108</v>
      </c>
      <c r="D63" t="s">
        <v>106</v>
      </c>
      <c r="E63">
        <v>2</v>
      </c>
      <c r="F63" t="str">
        <f>VLOOKUP(E63,TABLAS!$A$4:$C$7,2)</f>
        <v>PINTURERIA</v>
      </c>
      <c r="G63">
        <f>_xlfn.IFS(H63=TABLAS!$K$3,TABLAS!$K$4,H63=TABLAS!$L$3,TABLAS!$L$4,H63=TABLAS!$M$3,TABLAS!$M$4,H63=TABLAS!$N$3,TABLAS!$N$4)</f>
        <v>4</v>
      </c>
      <c r="H63" t="s">
        <v>35</v>
      </c>
      <c r="I63">
        <v>74</v>
      </c>
      <c r="J63">
        <v>11</v>
      </c>
      <c r="K63">
        <f>_xlfn.IFS(E63=TABLAS!$A$4,I63*TABLAS!$C$4,E63=TABLAS!$A$5,I63*TABLAS!$C$5,E63=TABLAS!$A$6,I63*TABLAS!$C$6,E63=TABLAS!$A$7,I63*TABLAS!$C$7)</f>
        <v>14.8</v>
      </c>
      <c r="L63" t="str">
        <f>VLOOKUP(VLOOKUP(D63,TABLAS!$E$4:$H$18,3),PROCEDENCIA!$A$3:$C$6,2)</f>
        <v>BRASIL</v>
      </c>
      <c r="M63">
        <f>I63+I63*VLOOKUP(VLOOKUP(D63,TABLAS!$E$4:$H$18,2),CATEGORIAS!$A$4:$B$8,2)</f>
        <v>79.92</v>
      </c>
      <c r="N63">
        <f>IF(VLOOKUP(D63,TABLAS!$E$4:$H$18,3)=1,0,I63*VLOOKUP(VLOOKUP(D63,TABLAS!$E$4:$H$18,3),PROCEDENCIA!$A$3:$C$6,3))</f>
        <v>11.1</v>
      </c>
      <c r="O63" s="6">
        <f>IF(OR(AND(L63="ARGENTINA",VLOOKUP(D63,TABLAS!$E$4:$H$18,2)="E"),AND(L63="ARGENTINA",VLOOKUP(D63,TABLAS!$E$4:$H$18,2)="D"),AND(L63="URUGUAY",VLOOKUP(D63,TABLAS!$E$4:$H$18,2)="D"),AND(L63="URUGUAY",VLOOKUP(D63,TABLAS!$E$4:$H$18,2)="E")),I63*VLOOKUP(D63,TABLAS!$E$4:$H$18,4),0)</f>
        <v>0</v>
      </c>
    </row>
    <row r="64" spans="1:15">
      <c r="A64">
        <v>61</v>
      </c>
      <c r="B64" t="s">
        <v>104</v>
      </c>
      <c r="C64" t="s">
        <v>109</v>
      </c>
      <c r="D64" t="s">
        <v>106</v>
      </c>
      <c r="E64">
        <v>2</v>
      </c>
      <c r="F64" t="str">
        <f>VLOOKUP(E64,TABLAS!$A$4:$C$7,2)</f>
        <v>PINTURERIA</v>
      </c>
      <c r="G64">
        <f>_xlfn.IFS(H64=TABLAS!$K$3,TABLAS!$K$4,H64=TABLAS!$L$3,TABLAS!$L$4,H64=TABLAS!$M$3,TABLAS!$M$4,H64=TABLAS!$N$3,TABLAS!$N$4)</f>
        <v>4</v>
      </c>
      <c r="H64" t="s">
        <v>35</v>
      </c>
      <c r="I64">
        <v>355</v>
      </c>
      <c r="J64">
        <v>10</v>
      </c>
      <c r="K64">
        <f>_xlfn.IFS(E64=TABLAS!$A$4,I64*TABLAS!$C$4,E64=TABLAS!$A$5,I64*TABLAS!$C$5,E64=TABLAS!$A$6,I64*TABLAS!$C$6,E64=TABLAS!$A$7,I64*TABLAS!$C$7)</f>
        <v>71</v>
      </c>
      <c r="L64" t="str">
        <f>VLOOKUP(VLOOKUP(D64,TABLAS!$E$4:$H$18,3),PROCEDENCIA!$A$3:$C$6,2)</f>
        <v>BRASIL</v>
      </c>
      <c r="M64">
        <f>I64+I64*VLOOKUP(VLOOKUP(D64,TABLAS!$E$4:$H$18,2),CATEGORIAS!$A$4:$B$8,2)</f>
        <v>383.4</v>
      </c>
      <c r="N64">
        <f>IF(VLOOKUP(D64,TABLAS!$E$4:$H$18,3)=1,0,I64*VLOOKUP(VLOOKUP(D64,TABLAS!$E$4:$H$18,3),PROCEDENCIA!$A$3:$C$6,3))</f>
        <v>53.25</v>
      </c>
      <c r="O64" s="6">
        <f>IF(OR(AND(L64="ARGENTINA",VLOOKUP(D64,TABLAS!$E$4:$H$18,2)="E"),AND(L64="ARGENTINA",VLOOKUP(D64,TABLAS!$E$4:$H$18,2)="D"),AND(L64="URUGUAY",VLOOKUP(D64,TABLAS!$E$4:$H$18,2)="D"),AND(L64="URUGUAY",VLOOKUP(D64,TABLAS!$E$4:$H$18,2)="E")),I64*VLOOKUP(D64,TABLAS!$E$4:$H$18,4),0)</f>
        <v>0</v>
      </c>
    </row>
    <row r="65" spans="1:15">
      <c r="A65">
        <v>62</v>
      </c>
      <c r="B65" t="s">
        <v>104</v>
      </c>
      <c r="C65" t="s">
        <v>110</v>
      </c>
      <c r="D65" t="s">
        <v>106</v>
      </c>
      <c r="E65">
        <v>2</v>
      </c>
      <c r="F65" t="str">
        <f>VLOOKUP(E65,TABLAS!$A$4:$C$7,2)</f>
        <v>PINTURERIA</v>
      </c>
      <c r="G65">
        <f>_xlfn.IFS(H65=TABLAS!$K$3,TABLAS!$K$4,H65=TABLAS!$L$3,TABLAS!$L$4,H65=TABLAS!$M$3,TABLAS!$M$4,H65=TABLAS!$N$3,TABLAS!$N$4)</f>
        <v>4</v>
      </c>
      <c r="H65" t="s">
        <v>35</v>
      </c>
      <c r="I65">
        <v>963</v>
      </c>
      <c r="J65">
        <v>9</v>
      </c>
      <c r="K65">
        <f>_xlfn.IFS(E65=TABLAS!$A$4,I65*TABLAS!$C$4,E65=TABLAS!$A$5,I65*TABLAS!$C$5,E65=TABLAS!$A$6,I65*TABLAS!$C$6,E65=TABLAS!$A$7,I65*TABLAS!$C$7)</f>
        <v>192.60000000000002</v>
      </c>
      <c r="L65" t="str">
        <f>VLOOKUP(VLOOKUP(D65,TABLAS!$E$4:$H$18,3),PROCEDENCIA!$A$3:$C$6,2)</f>
        <v>BRASIL</v>
      </c>
      <c r="M65">
        <f>I65+I65*VLOOKUP(VLOOKUP(D65,TABLAS!$E$4:$H$18,2),CATEGORIAS!$A$4:$B$8,2)</f>
        <v>1040.04</v>
      </c>
      <c r="N65">
        <f>IF(VLOOKUP(D65,TABLAS!$E$4:$H$18,3)=1,0,I65*VLOOKUP(VLOOKUP(D65,TABLAS!$E$4:$H$18,3),PROCEDENCIA!$A$3:$C$6,3))</f>
        <v>144.44999999999999</v>
      </c>
      <c r="O65" s="6">
        <f>IF(OR(AND(L65="ARGENTINA",VLOOKUP(D65,TABLAS!$E$4:$H$18,2)="E"),AND(L65="ARGENTINA",VLOOKUP(D65,TABLAS!$E$4:$H$18,2)="D"),AND(L65="URUGUAY",VLOOKUP(D65,TABLAS!$E$4:$H$18,2)="D"),AND(L65="URUGUAY",VLOOKUP(D65,TABLAS!$E$4:$H$18,2)="E")),I65*VLOOKUP(D65,TABLAS!$E$4:$H$18,4),0)</f>
        <v>0</v>
      </c>
    </row>
    <row r="66" spans="1:15">
      <c r="A66">
        <v>63</v>
      </c>
      <c r="B66" t="s">
        <v>111</v>
      </c>
      <c r="C66" t="s">
        <v>112</v>
      </c>
      <c r="D66" t="s">
        <v>113</v>
      </c>
      <c r="E66">
        <v>2</v>
      </c>
      <c r="F66" t="str">
        <f>VLOOKUP(E66,TABLAS!$A$4:$C$7,2)</f>
        <v>PINTURERIA</v>
      </c>
      <c r="G66">
        <f>_xlfn.IFS(H66=TABLAS!$K$3,TABLAS!$K$4,H66=TABLAS!$L$3,TABLAS!$L$4,H66=TABLAS!$M$3,TABLAS!$M$4,H66=TABLAS!$N$3,TABLAS!$N$4)</f>
        <v>4</v>
      </c>
      <c r="H66" t="s">
        <v>35</v>
      </c>
      <c r="I66">
        <v>37</v>
      </c>
      <c r="J66">
        <v>7</v>
      </c>
      <c r="K66">
        <f>_xlfn.IFS(E66=TABLAS!$A$4,I66*TABLAS!$C$4,E66=TABLAS!$A$5,I66*TABLAS!$C$5,E66=TABLAS!$A$6,I66*TABLAS!$C$6,E66=TABLAS!$A$7,I66*TABLAS!$C$7)</f>
        <v>7.4</v>
      </c>
      <c r="L66" t="str">
        <f>VLOOKUP(VLOOKUP(D66,TABLAS!$E$4:$H$18,3),PROCEDENCIA!$A$3:$C$6,2)</f>
        <v>URUGUAY</v>
      </c>
      <c r="M66">
        <f>I66+I66*VLOOKUP(VLOOKUP(D66,TABLAS!$E$4:$H$18,2),CATEGORIAS!$A$4:$B$8,2)</f>
        <v>39.590000000000003</v>
      </c>
      <c r="N66">
        <f>IF(VLOOKUP(D66,TABLAS!$E$4:$H$18,3)=1,0,I66*VLOOKUP(VLOOKUP(D66,TABLAS!$E$4:$H$18,3),PROCEDENCIA!$A$3:$C$6,3))</f>
        <v>0</v>
      </c>
      <c r="O66" s="6">
        <f>IF(OR(AND(L66="ARGENTINA",VLOOKUP(D66,TABLAS!$E$4:$H$18,2)="E"),AND(L66="ARGENTINA",VLOOKUP(D66,TABLAS!$E$4:$H$18,2)="D"),AND(L66="URUGUAY",VLOOKUP(D66,TABLAS!$E$4:$H$18,2)="D"),AND(L66="URUGUAY",VLOOKUP(D66,TABLAS!$E$4:$H$18,2)="E")),I66*VLOOKUP(D66,TABLAS!$E$4:$H$18,4),0)</f>
        <v>0</v>
      </c>
    </row>
    <row r="67" spans="1:15">
      <c r="A67">
        <v>64</v>
      </c>
      <c r="B67" t="s">
        <v>104</v>
      </c>
      <c r="C67" t="s">
        <v>105</v>
      </c>
      <c r="D67" t="s">
        <v>113</v>
      </c>
      <c r="E67">
        <v>2</v>
      </c>
      <c r="F67" t="str">
        <f>VLOOKUP(E67,TABLAS!$A$4:$C$7,2)</f>
        <v>PINTURERIA</v>
      </c>
      <c r="G67">
        <f>_xlfn.IFS(H67=TABLAS!$K$3,TABLAS!$K$4,H67=TABLAS!$L$3,TABLAS!$L$4,H67=TABLAS!$M$3,TABLAS!$M$4,H67=TABLAS!$N$3,TABLAS!$N$4)</f>
        <v>4</v>
      </c>
      <c r="H67" t="s">
        <v>35</v>
      </c>
      <c r="I67">
        <v>157</v>
      </c>
      <c r="J67">
        <v>11</v>
      </c>
      <c r="K67">
        <f>_xlfn.IFS(E67=TABLAS!$A$4,I67*TABLAS!$C$4,E67=TABLAS!$A$5,I67*TABLAS!$C$5,E67=TABLAS!$A$6,I67*TABLAS!$C$6,E67=TABLAS!$A$7,I67*TABLAS!$C$7)</f>
        <v>31.400000000000002</v>
      </c>
      <c r="L67" t="str">
        <f>VLOOKUP(VLOOKUP(D67,TABLAS!$E$4:$H$18,3),PROCEDENCIA!$A$3:$C$6,2)</f>
        <v>URUGUAY</v>
      </c>
      <c r="M67">
        <f>I67+I67*VLOOKUP(VLOOKUP(D67,TABLAS!$E$4:$H$18,2),CATEGORIAS!$A$4:$B$8,2)</f>
        <v>167.99</v>
      </c>
      <c r="N67">
        <f>IF(VLOOKUP(D67,TABLAS!$E$4:$H$18,3)=1,0,I67*VLOOKUP(VLOOKUP(D67,TABLAS!$E$4:$H$18,3),PROCEDENCIA!$A$3:$C$6,3))</f>
        <v>0</v>
      </c>
      <c r="O67" s="6">
        <f>IF(OR(AND(L67="ARGENTINA",VLOOKUP(D67,TABLAS!$E$4:$H$18,2)="E"),AND(L67="ARGENTINA",VLOOKUP(D67,TABLAS!$E$4:$H$18,2)="D"),AND(L67="URUGUAY",VLOOKUP(D67,TABLAS!$E$4:$H$18,2)="D"),AND(L67="URUGUAY",VLOOKUP(D67,TABLAS!$E$4:$H$18,2)="E")),I67*VLOOKUP(D67,TABLAS!$E$4:$H$18,4),0)</f>
        <v>0</v>
      </c>
    </row>
    <row r="68" spans="1:15">
      <c r="A68">
        <v>65</v>
      </c>
      <c r="B68" t="s">
        <v>104</v>
      </c>
      <c r="C68" t="s">
        <v>107</v>
      </c>
      <c r="D68" t="s">
        <v>113</v>
      </c>
      <c r="E68">
        <v>2</v>
      </c>
      <c r="F68" t="str">
        <f>VLOOKUP(E68,TABLAS!$A$4:$C$7,2)</f>
        <v>PINTURERIA</v>
      </c>
      <c r="G68">
        <f>_xlfn.IFS(H68=TABLAS!$K$3,TABLAS!$K$4,H68=TABLAS!$L$3,TABLAS!$L$4,H68=TABLAS!$M$3,TABLAS!$M$4,H68=TABLAS!$N$3,TABLAS!$N$4)</f>
        <v>4</v>
      </c>
      <c r="H68" t="s">
        <v>35</v>
      </c>
      <c r="I68">
        <v>581</v>
      </c>
      <c r="J68">
        <v>13</v>
      </c>
      <c r="K68">
        <f>_xlfn.IFS(E68=TABLAS!$A$4,I68*TABLAS!$C$4,E68=TABLAS!$A$5,I68*TABLAS!$C$5,E68=TABLAS!$A$6,I68*TABLAS!$C$6,E68=TABLAS!$A$7,I68*TABLAS!$C$7)</f>
        <v>116.2</v>
      </c>
      <c r="L68" t="str">
        <f>VLOOKUP(VLOOKUP(D68,TABLAS!$E$4:$H$18,3),PROCEDENCIA!$A$3:$C$6,2)</f>
        <v>URUGUAY</v>
      </c>
      <c r="M68">
        <f>I68+I68*VLOOKUP(VLOOKUP(D68,TABLAS!$E$4:$H$18,2),CATEGORIAS!$A$4:$B$8,2)</f>
        <v>621.66999999999996</v>
      </c>
      <c r="N68">
        <f>IF(VLOOKUP(D68,TABLAS!$E$4:$H$18,3)=1,0,I68*VLOOKUP(VLOOKUP(D68,TABLAS!$E$4:$H$18,3),PROCEDENCIA!$A$3:$C$6,3))</f>
        <v>0</v>
      </c>
      <c r="O68" s="6">
        <f>IF(OR(AND(L68="ARGENTINA",VLOOKUP(D68,TABLAS!$E$4:$H$18,2)="E"),AND(L68="ARGENTINA",VLOOKUP(D68,TABLAS!$E$4:$H$18,2)="D"),AND(L68="URUGUAY",VLOOKUP(D68,TABLAS!$E$4:$H$18,2)="D"),AND(L68="URUGUAY",VLOOKUP(D68,TABLAS!$E$4:$H$18,2)="E")),I68*VLOOKUP(D68,TABLAS!$E$4:$H$18,4),0)</f>
        <v>0</v>
      </c>
    </row>
    <row r="69" spans="1:15">
      <c r="A69">
        <v>66</v>
      </c>
      <c r="B69" t="s">
        <v>104</v>
      </c>
      <c r="C69" t="s">
        <v>108</v>
      </c>
      <c r="D69" t="s">
        <v>113</v>
      </c>
      <c r="E69">
        <v>2</v>
      </c>
      <c r="F69" t="str">
        <f>VLOOKUP(E69,TABLAS!$A$4:$C$7,2)</f>
        <v>PINTURERIA</v>
      </c>
      <c r="G69">
        <f>_xlfn.IFS(H69=TABLAS!$K$3,TABLAS!$K$4,H69=TABLAS!$L$3,TABLAS!$L$4,H69=TABLAS!$M$3,TABLAS!$M$4,H69=TABLAS!$N$3,TABLAS!$N$4)</f>
        <v>4</v>
      </c>
      <c r="H69" t="s">
        <v>35</v>
      </c>
      <c r="I69">
        <v>69</v>
      </c>
      <c r="J69">
        <v>7</v>
      </c>
      <c r="K69">
        <f>_xlfn.IFS(E69=TABLAS!$A$4,I69*TABLAS!$C$4,E69=TABLAS!$A$5,I69*TABLAS!$C$5,E69=TABLAS!$A$6,I69*TABLAS!$C$6,E69=TABLAS!$A$7,I69*TABLAS!$C$7)</f>
        <v>13.8</v>
      </c>
      <c r="L69" t="str">
        <f>VLOOKUP(VLOOKUP(D69,TABLAS!$E$4:$H$18,3),PROCEDENCIA!$A$3:$C$6,2)</f>
        <v>URUGUAY</v>
      </c>
      <c r="M69">
        <f>I69+I69*VLOOKUP(VLOOKUP(D69,TABLAS!$E$4:$H$18,2),CATEGORIAS!$A$4:$B$8,2)</f>
        <v>73.83</v>
      </c>
      <c r="N69">
        <f>IF(VLOOKUP(D69,TABLAS!$E$4:$H$18,3)=1,0,I69*VLOOKUP(VLOOKUP(D69,TABLAS!$E$4:$H$18,3),PROCEDENCIA!$A$3:$C$6,3))</f>
        <v>0</v>
      </c>
      <c r="O69" s="6">
        <f>IF(OR(AND(L69="ARGENTINA",VLOOKUP(D69,TABLAS!$E$4:$H$18,2)="E"),AND(L69="ARGENTINA",VLOOKUP(D69,TABLAS!$E$4:$H$18,2)="D"),AND(L69="URUGUAY",VLOOKUP(D69,TABLAS!$E$4:$H$18,2)="D"),AND(L69="URUGUAY",VLOOKUP(D69,TABLAS!$E$4:$H$18,2)="E")),I69*VLOOKUP(D69,TABLAS!$E$4:$H$18,4),0)</f>
        <v>0</v>
      </c>
    </row>
    <row r="70" spans="1:15">
      <c r="A70">
        <v>67</v>
      </c>
      <c r="B70" t="s">
        <v>104</v>
      </c>
      <c r="C70" t="s">
        <v>109</v>
      </c>
      <c r="D70" t="s">
        <v>113</v>
      </c>
      <c r="E70">
        <v>2</v>
      </c>
      <c r="F70" t="str">
        <f>VLOOKUP(E70,TABLAS!$A$4:$C$7,2)</f>
        <v>PINTURERIA</v>
      </c>
      <c r="G70">
        <f>_xlfn.IFS(H70=TABLAS!$K$3,TABLAS!$K$4,H70=TABLAS!$L$3,TABLAS!$L$4,H70=TABLAS!$M$3,TABLAS!$M$4,H70=TABLAS!$N$3,TABLAS!$N$4)</f>
        <v>4</v>
      </c>
      <c r="H70" t="s">
        <v>35</v>
      </c>
      <c r="I70">
        <v>348</v>
      </c>
      <c r="J70">
        <v>9</v>
      </c>
      <c r="K70">
        <f>_xlfn.IFS(E70=TABLAS!$A$4,I70*TABLAS!$C$4,E70=TABLAS!$A$5,I70*TABLAS!$C$5,E70=TABLAS!$A$6,I70*TABLAS!$C$6,E70=TABLAS!$A$7,I70*TABLAS!$C$7)</f>
        <v>69.600000000000009</v>
      </c>
      <c r="L70" t="str">
        <f>VLOOKUP(VLOOKUP(D70,TABLAS!$E$4:$H$18,3),PROCEDENCIA!$A$3:$C$6,2)</f>
        <v>URUGUAY</v>
      </c>
      <c r="M70">
        <f>I70+I70*VLOOKUP(VLOOKUP(D70,TABLAS!$E$4:$H$18,2),CATEGORIAS!$A$4:$B$8,2)</f>
        <v>372.36</v>
      </c>
      <c r="N70">
        <f>IF(VLOOKUP(D70,TABLAS!$E$4:$H$18,3)=1,0,I70*VLOOKUP(VLOOKUP(D70,TABLAS!$E$4:$H$18,3),PROCEDENCIA!$A$3:$C$6,3))</f>
        <v>0</v>
      </c>
      <c r="O70" s="6">
        <f>IF(OR(AND(L70="ARGENTINA",VLOOKUP(D70,TABLAS!$E$4:$H$18,2)="E"),AND(L70="ARGENTINA",VLOOKUP(D70,TABLAS!$E$4:$H$18,2)="D"),AND(L70="URUGUAY",VLOOKUP(D70,TABLAS!$E$4:$H$18,2)="D"),AND(L70="URUGUAY",VLOOKUP(D70,TABLAS!$E$4:$H$18,2)="E")),I70*VLOOKUP(D70,TABLAS!$E$4:$H$18,4),0)</f>
        <v>0</v>
      </c>
    </row>
    <row r="71" spans="1:15">
      <c r="A71">
        <v>68</v>
      </c>
      <c r="B71" t="s">
        <v>104</v>
      </c>
      <c r="C71" t="s">
        <v>110</v>
      </c>
      <c r="D71" t="s">
        <v>113</v>
      </c>
      <c r="E71">
        <v>2</v>
      </c>
      <c r="F71" t="str">
        <f>VLOOKUP(E71,TABLAS!$A$4:$C$7,2)</f>
        <v>PINTURERIA</v>
      </c>
      <c r="G71">
        <f>_xlfn.IFS(H71=TABLAS!$K$3,TABLAS!$K$4,H71=TABLAS!$L$3,TABLAS!$L$4,H71=TABLAS!$M$3,TABLAS!$M$4,H71=TABLAS!$N$3,TABLAS!$N$4)</f>
        <v>4</v>
      </c>
      <c r="H71" t="s">
        <v>35</v>
      </c>
      <c r="I71">
        <v>908</v>
      </c>
      <c r="J71">
        <v>10</v>
      </c>
      <c r="K71">
        <f>_xlfn.IFS(E71=TABLAS!$A$4,I71*TABLAS!$C$4,E71=TABLAS!$A$5,I71*TABLAS!$C$5,E71=TABLAS!$A$6,I71*TABLAS!$C$6,E71=TABLAS!$A$7,I71*TABLAS!$C$7)</f>
        <v>181.60000000000002</v>
      </c>
      <c r="L71" t="str">
        <f>VLOOKUP(VLOOKUP(D71,TABLAS!$E$4:$H$18,3),PROCEDENCIA!$A$3:$C$6,2)</f>
        <v>URUGUAY</v>
      </c>
      <c r="M71">
        <f>I71+I71*VLOOKUP(VLOOKUP(D71,TABLAS!$E$4:$H$18,2),CATEGORIAS!$A$4:$B$8,2)</f>
        <v>971.56000000000006</v>
      </c>
      <c r="N71">
        <f>IF(VLOOKUP(D71,TABLAS!$E$4:$H$18,3)=1,0,I71*VLOOKUP(VLOOKUP(D71,TABLAS!$E$4:$H$18,3),PROCEDENCIA!$A$3:$C$6,3))</f>
        <v>0</v>
      </c>
      <c r="O71" s="6">
        <f>IF(OR(AND(L71="ARGENTINA",VLOOKUP(D71,TABLAS!$E$4:$H$18,2)="E"),AND(L71="ARGENTINA",VLOOKUP(D71,TABLAS!$E$4:$H$18,2)="D"),AND(L71="URUGUAY",VLOOKUP(D71,TABLAS!$E$4:$H$18,2)="D"),AND(L71="URUGUAY",VLOOKUP(D71,TABLAS!$E$4:$H$18,2)="E")),I71*VLOOKUP(D71,TABLAS!$E$4:$H$18,4),0)</f>
        <v>0</v>
      </c>
    </row>
    <row r="72" spans="1:15">
      <c r="A72">
        <v>69</v>
      </c>
      <c r="B72" t="s">
        <v>114</v>
      </c>
      <c r="C72" t="s">
        <v>99</v>
      </c>
      <c r="D72" t="s">
        <v>66</v>
      </c>
      <c r="E72">
        <v>3</v>
      </c>
      <c r="F72" t="str">
        <f>VLOOKUP(E72,TABLAS!$A$4:$C$7,2)</f>
        <v>FERRETERIA</v>
      </c>
      <c r="G72">
        <f>_xlfn.IFS(H72=TABLAS!$K$3,TABLAS!$K$4,H72=TABLAS!$L$3,TABLAS!$L$4,H72=TABLAS!$M$3,TABLAS!$M$4,H72=TABLAS!$N$3,TABLAS!$N$4)</f>
        <v>4</v>
      </c>
      <c r="H72" t="s">
        <v>35</v>
      </c>
      <c r="I72">
        <v>8</v>
      </c>
      <c r="J72">
        <v>60</v>
      </c>
      <c r="K72">
        <f>_xlfn.IFS(E72=TABLAS!$A$4,I72*TABLAS!$C$4,E72=TABLAS!$A$5,I72*TABLAS!$C$5,E72=TABLAS!$A$6,I72*TABLAS!$C$6,E72=TABLAS!$A$7,I72*TABLAS!$C$7)</f>
        <v>3.2</v>
      </c>
      <c r="L72" t="str">
        <f>VLOOKUP(VLOOKUP(D72,TABLAS!$E$4:$H$18,3),PROCEDENCIA!$A$3:$C$6,2)</f>
        <v>BRASIL</v>
      </c>
      <c r="M72">
        <f>I72+I72*VLOOKUP(VLOOKUP(D72,TABLAS!$E$4:$H$18,2),CATEGORIAS!$A$4:$B$8,2)</f>
        <v>8.64</v>
      </c>
      <c r="N72">
        <f>IF(VLOOKUP(D72,TABLAS!$E$4:$H$18,3)=1,0,I72*VLOOKUP(VLOOKUP(D72,TABLAS!$E$4:$H$18,3),PROCEDENCIA!$A$3:$C$6,3))</f>
        <v>1.2</v>
      </c>
      <c r="O72" s="6">
        <f>IF(OR(AND(L72="ARGENTINA",VLOOKUP(D72,TABLAS!$E$4:$H$18,2)="E"),AND(L72="ARGENTINA",VLOOKUP(D72,TABLAS!$E$4:$H$18,2)="D"),AND(L72="URUGUAY",VLOOKUP(D72,TABLAS!$E$4:$H$18,2)="D"),AND(L72="URUGUAY",VLOOKUP(D72,TABLAS!$E$4:$H$18,2)="E")),I72*VLOOKUP(D72,TABLAS!$E$4:$H$18,4),0)</f>
        <v>0</v>
      </c>
    </row>
    <row r="73" spans="1:15">
      <c r="A73">
        <v>70</v>
      </c>
      <c r="B73" t="s">
        <v>114</v>
      </c>
      <c r="C73" t="s">
        <v>100</v>
      </c>
      <c r="D73" t="s">
        <v>66</v>
      </c>
      <c r="E73">
        <v>3</v>
      </c>
      <c r="F73" t="str">
        <f>VLOOKUP(E73,TABLAS!$A$4:$C$7,2)</f>
        <v>FERRETERIA</v>
      </c>
      <c r="G73">
        <f>_xlfn.IFS(H73=TABLAS!$K$3,TABLAS!$K$4,H73=TABLAS!$L$3,TABLAS!$L$4,H73=TABLAS!$M$3,TABLAS!$M$4,H73=TABLAS!$N$3,TABLAS!$N$4)</f>
        <v>4</v>
      </c>
      <c r="H73" t="s">
        <v>35</v>
      </c>
      <c r="I73">
        <v>8.5</v>
      </c>
      <c r="J73">
        <v>70</v>
      </c>
      <c r="K73">
        <f>_xlfn.IFS(E73=TABLAS!$A$4,I73*TABLAS!$C$4,E73=TABLAS!$A$5,I73*TABLAS!$C$5,E73=TABLAS!$A$6,I73*TABLAS!$C$6,E73=TABLAS!$A$7,I73*TABLAS!$C$7)</f>
        <v>3.4000000000000004</v>
      </c>
      <c r="L73" t="str">
        <f>VLOOKUP(VLOOKUP(D73,TABLAS!$E$4:$H$18,3),PROCEDENCIA!$A$3:$C$6,2)</f>
        <v>BRASIL</v>
      </c>
      <c r="M73">
        <f>I73+I73*VLOOKUP(VLOOKUP(D73,TABLAS!$E$4:$H$18,2),CATEGORIAS!$A$4:$B$8,2)</f>
        <v>9.18</v>
      </c>
      <c r="N73">
        <f>IF(VLOOKUP(D73,TABLAS!$E$4:$H$18,3)=1,0,I73*VLOOKUP(VLOOKUP(D73,TABLAS!$E$4:$H$18,3),PROCEDENCIA!$A$3:$C$6,3))</f>
        <v>1.2749999999999999</v>
      </c>
      <c r="O73" s="6">
        <f>IF(OR(AND(L73="ARGENTINA",VLOOKUP(D73,TABLAS!$E$4:$H$18,2)="E"),AND(L73="ARGENTINA",VLOOKUP(D73,TABLAS!$E$4:$H$18,2)="D"),AND(L73="URUGUAY",VLOOKUP(D73,TABLAS!$E$4:$H$18,2)="D"),AND(L73="URUGUAY",VLOOKUP(D73,TABLAS!$E$4:$H$18,2)="E")),I73*VLOOKUP(D73,TABLAS!$E$4:$H$18,4),0)</f>
        <v>0</v>
      </c>
    </row>
    <row r="74" spans="1:15">
      <c r="O74" s="6"/>
    </row>
    <row r="75" spans="1:15">
      <c r="O75" s="6"/>
    </row>
    <row r="76" spans="1:15">
      <c r="O76" s="6"/>
    </row>
    <row r="77" spans="1:15">
      <c r="O77" s="6"/>
    </row>
    <row r="78" spans="1:15">
      <c r="O78" s="6"/>
    </row>
    <row r="79" spans="1:15">
      <c r="O79" s="6"/>
    </row>
    <row r="80" spans="1:15">
      <c r="O80" s="6"/>
    </row>
    <row r="81" spans="15:15">
      <c r="O81" s="6"/>
    </row>
    <row r="82" spans="15:15">
      <c r="O82" s="6"/>
    </row>
    <row r="83" spans="15:15">
      <c r="O83" s="6"/>
    </row>
    <row r="84" spans="15:15">
      <c r="O84" s="6"/>
    </row>
    <row r="85" spans="15:15">
      <c r="O85" s="6"/>
    </row>
    <row r="86" spans="15:15">
      <c r="O86" s="6"/>
    </row>
    <row r="87" spans="15:15">
      <c r="O87" s="6"/>
    </row>
    <row r="88" spans="15:15">
      <c r="O88" s="6"/>
    </row>
    <row r="89" spans="15:15">
      <c r="O89" s="6"/>
    </row>
    <row r="90" spans="15:15">
      <c r="O90" s="6"/>
    </row>
    <row r="91" spans="15:15">
      <c r="O91" s="6"/>
    </row>
    <row r="92" spans="15:15">
      <c r="O92" s="6"/>
    </row>
    <row r="93" spans="15:15">
      <c r="O93" s="6"/>
    </row>
    <row r="94" spans="15:15">
      <c r="O94" s="6"/>
    </row>
    <row r="95" spans="15:15">
      <c r="O95" s="6"/>
    </row>
    <row r="96" spans="15:15">
      <c r="O96" s="6"/>
    </row>
    <row r="97" spans="15:15">
      <c r="O97" s="6"/>
    </row>
    <row r="98" spans="15:15">
      <c r="O98" s="6"/>
    </row>
    <row r="99" spans="15:15">
      <c r="O99" s="6"/>
    </row>
    <row r="100" spans="15:15">
      <c r="O100" s="6"/>
    </row>
    <row r="101" spans="15:15">
      <c r="O101" s="6"/>
    </row>
    <row r="102" spans="15:15">
      <c r="O102" s="6"/>
    </row>
    <row r="103" spans="15:15">
      <c r="O103" s="6"/>
    </row>
    <row r="104" spans="15:15">
      <c r="O104" s="6"/>
    </row>
    <row r="105" spans="15:15">
      <c r="O105" s="6"/>
    </row>
    <row r="106" spans="15:15">
      <c r="O106" s="6"/>
    </row>
    <row r="107" spans="15:15">
      <c r="O107" s="6"/>
    </row>
    <row r="108" spans="15:15">
      <c r="O108" s="6"/>
    </row>
    <row r="109" spans="15:15">
      <c r="O109" s="6"/>
    </row>
    <row r="110" spans="15:15">
      <c r="O110" s="6"/>
    </row>
    <row r="111" spans="15:15">
      <c r="O111" s="6"/>
    </row>
    <row r="112" spans="15:15">
      <c r="O112" s="6"/>
    </row>
    <row r="113" spans="15:15">
      <c r="O113" s="6"/>
    </row>
    <row r="114" spans="15:15">
      <c r="O114" s="6"/>
    </row>
    <row r="115" spans="15:15">
      <c r="O115" s="6"/>
    </row>
    <row r="116" spans="15:15">
      <c r="O116" s="6"/>
    </row>
    <row r="117" spans="15:15">
      <c r="O117" s="6"/>
    </row>
    <row r="118" spans="15:15">
      <c r="O118" s="6"/>
    </row>
    <row r="119" spans="15:15">
      <c r="O119" s="6"/>
    </row>
    <row r="120" spans="15:15">
      <c r="O120" s="6"/>
    </row>
    <row r="121" spans="15:15">
      <c r="O121" s="6"/>
    </row>
    <row r="122" spans="15:15">
      <c r="O122" s="6"/>
    </row>
    <row r="123" spans="15:15">
      <c r="O123" s="6"/>
    </row>
    <row r="124" spans="15:15">
      <c r="O124" s="6"/>
    </row>
    <row r="125" spans="15:15">
      <c r="O125" s="6"/>
    </row>
    <row r="126" spans="15:15">
      <c r="O126" s="6"/>
    </row>
    <row r="127" spans="15:15">
      <c r="O127" s="6"/>
    </row>
    <row r="128" spans="15:15">
      <c r="O128" s="6"/>
    </row>
    <row r="129" spans="15:15">
      <c r="O129" s="6"/>
    </row>
    <row r="130" spans="15:15">
      <c r="O130" s="6"/>
    </row>
    <row r="131" spans="15:15">
      <c r="O131" s="6"/>
    </row>
    <row r="132" spans="15:15">
      <c r="O132" s="6"/>
    </row>
    <row r="133" spans="15:15">
      <c r="O133" s="6"/>
    </row>
    <row r="134" spans="15:15">
      <c r="O134" s="6"/>
    </row>
    <row r="135" spans="15:15">
      <c r="O135" s="6"/>
    </row>
    <row r="136" spans="15:15">
      <c r="O136" s="6"/>
    </row>
    <row r="137" spans="15:15">
      <c r="O137" s="6"/>
    </row>
    <row r="138" spans="15:15">
      <c r="O138" s="6"/>
    </row>
    <row r="139" spans="15:15">
      <c r="O139" s="6"/>
    </row>
    <row r="140" spans="15:15">
      <c r="O140" s="6"/>
    </row>
    <row r="141" spans="15:15">
      <c r="O141" s="6"/>
    </row>
    <row r="142" spans="15:15">
      <c r="O142" s="6"/>
    </row>
    <row r="143" spans="15:15">
      <c r="O143" s="6"/>
    </row>
    <row r="144" spans="15:15">
      <c r="O144" s="6"/>
    </row>
    <row r="145" spans="15:15">
      <c r="O145" s="6"/>
    </row>
    <row r="146" spans="15:15">
      <c r="O146" s="6"/>
    </row>
    <row r="147" spans="15:15">
      <c r="O147" s="6"/>
    </row>
    <row r="148" spans="15:15">
      <c r="O148" s="6"/>
    </row>
    <row r="149" spans="15:15">
      <c r="O149" s="6"/>
    </row>
    <row r="150" spans="15:15">
      <c r="O150" s="6"/>
    </row>
    <row r="151" spans="15:15">
      <c r="O151" s="6"/>
    </row>
    <row r="152" spans="15:15">
      <c r="O152" s="6"/>
    </row>
    <row r="153" spans="15:15">
      <c r="O153" s="6"/>
    </row>
    <row r="154" spans="15:15">
      <c r="O154" s="6"/>
    </row>
    <row r="155" spans="15:15">
      <c r="O155" s="6"/>
    </row>
    <row r="156" spans="15:15">
      <c r="O156" s="6"/>
    </row>
    <row r="157" spans="15:15">
      <c r="O157" s="6"/>
    </row>
    <row r="158" spans="15:15">
      <c r="O158" s="6"/>
    </row>
    <row r="159" spans="15:15">
      <c r="O159" s="6"/>
    </row>
  </sheetData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zoomScale="80" workbookViewId="0" xr3:uid="{958C4451-9541-5A59-BF78-D2F731DF1C81}">
      <selection activeCell="E8" sqref="E8"/>
    </sheetView>
  </sheetViews>
  <sheetFormatPr defaultRowHeight="12.75"/>
  <cols>
    <col min="1" max="1" width="14.28515625" customWidth="1"/>
    <col min="2" max="2" width="22.140625" customWidth="1"/>
    <col min="3" max="3" width="16.42578125" customWidth="1"/>
    <col min="4" max="4" width="11.42578125" customWidth="1"/>
    <col min="5" max="5" width="17.7109375" customWidth="1"/>
    <col min="6" max="7" width="16.5703125" customWidth="1"/>
    <col min="8" max="8" width="16.42578125" customWidth="1"/>
    <col min="9" max="9" width="11.42578125" customWidth="1"/>
    <col min="10" max="10" width="19.85546875" customWidth="1"/>
    <col min="11" max="256" width="11.42578125" customWidth="1"/>
  </cols>
  <sheetData>
    <row r="1" spans="1:14" s="4" customFormat="1">
      <c r="A1" s="4" t="s">
        <v>115</v>
      </c>
      <c r="E1" s="4" t="s">
        <v>116</v>
      </c>
      <c r="J1" s="4" t="s">
        <v>117</v>
      </c>
    </row>
    <row r="2" spans="1:14" s="4" customFormat="1"/>
    <row r="3" spans="1:14">
      <c r="A3" s="2" t="s">
        <v>5</v>
      </c>
      <c r="B3" s="2" t="s">
        <v>6</v>
      </c>
      <c r="C3" s="2" t="s">
        <v>11</v>
      </c>
      <c r="E3" s="2" t="s">
        <v>4</v>
      </c>
      <c r="F3" s="2" t="s">
        <v>118</v>
      </c>
      <c r="G3" s="2" t="s">
        <v>119</v>
      </c>
      <c r="H3" s="2" t="s">
        <v>15</v>
      </c>
      <c r="J3" s="2" t="s">
        <v>8</v>
      </c>
      <c r="K3" s="3" t="s">
        <v>28</v>
      </c>
      <c r="L3" s="3" t="s">
        <v>19</v>
      </c>
      <c r="M3" s="3" t="s">
        <v>98</v>
      </c>
      <c r="N3" s="3" t="s">
        <v>35</v>
      </c>
    </row>
    <row r="4" spans="1:14">
      <c r="A4" s="3">
        <v>1</v>
      </c>
      <c r="B4" s="3" t="s">
        <v>120</v>
      </c>
      <c r="C4" s="5">
        <v>0.1</v>
      </c>
      <c r="E4" s="3" t="s">
        <v>18</v>
      </c>
      <c r="F4" s="3" t="s">
        <v>121</v>
      </c>
      <c r="G4" s="3">
        <v>3</v>
      </c>
      <c r="H4" s="5">
        <v>0.01</v>
      </c>
      <c r="J4" s="2" t="s">
        <v>7</v>
      </c>
      <c r="K4" s="3">
        <v>1</v>
      </c>
      <c r="L4" s="3">
        <v>2</v>
      </c>
      <c r="M4" s="3">
        <v>3</v>
      </c>
      <c r="N4" s="3">
        <v>4</v>
      </c>
    </row>
    <row r="5" spans="1:14">
      <c r="A5" s="3">
        <v>2</v>
      </c>
      <c r="B5" s="3" t="s">
        <v>122</v>
      </c>
      <c r="C5" s="5">
        <v>0.2</v>
      </c>
      <c r="E5" s="3" t="s">
        <v>27</v>
      </c>
      <c r="F5" s="3" t="s">
        <v>123</v>
      </c>
      <c r="G5" s="3">
        <v>1</v>
      </c>
      <c r="H5" s="5">
        <v>0.03</v>
      </c>
    </row>
    <row r="6" spans="1:14">
      <c r="A6" s="3">
        <v>3</v>
      </c>
      <c r="B6" s="3" t="s">
        <v>124</v>
      </c>
      <c r="C6" s="5">
        <v>0.4</v>
      </c>
      <c r="E6" s="3" t="s">
        <v>29</v>
      </c>
      <c r="F6" s="3" t="s">
        <v>123</v>
      </c>
      <c r="G6" s="3">
        <v>1</v>
      </c>
      <c r="H6" s="5">
        <v>0.04</v>
      </c>
    </row>
    <row r="7" spans="1:14">
      <c r="A7" s="3">
        <v>4</v>
      </c>
      <c r="B7" s="3" t="s">
        <v>125</v>
      </c>
      <c r="C7" s="5">
        <v>0.3</v>
      </c>
      <c r="E7" s="3" t="s">
        <v>34</v>
      </c>
      <c r="F7" s="3" t="s">
        <v>126</v>
      </c>
      <c r="G7" s="3">
        <v>1</v>
      </c>
      <c r="H7" s="5">
        <v>0.02</v>
      </c>
    </row>
    <row r="8" spans="1:14">
      <c r="E8" s="3" t="s">
        <v>40</v>
      </c>
      <c r="F8" s="3" t="s">
        <v>121</v>
      </c>
      <c r="G8" s="3">
        <v>3</v>
      </c>
      <c r="H8" s="5">
        <v>0.03</v>
      </c>
    </row>
    <row r="9" spans="1:14">
      <c r="E9" s="3" t="s">
        <v>45</v>
      </c>
      <c r="F9" s="3" t="s">
        <v>127</v>
      </c>
      <c r="G9" s="3">
        <v>1</v>
      </c>
      <c r="H9" s="5">
        <v>0.05</v>
      </c>
    </row>
    <row r="10" spans="1:14">
      <c r="E10" s="3" t="s">
        <v>56</v>
      </c>
      <c r="F10" s="3" t="s">
        <v>121</v>
      </c>
      <c r="G10" s="3">
        <v>2</v>
      </c>
      <c r="H10" s="5">
        <v>0.08</v>
      </c>
    </row>
    <row r="11" spans="1:14">
      <c r="E11" s="3" t="s">
        <v>58</v>
      </c>
      <c r="F11" s="3" t="s">
        <v>121</v>
      </c>
      <c r="G11" s="3">
        <v>2</v>
      </c>
      <c r="H11" s="5">
        <v>7.0000000000000007E-2</v>
      </c>
    </row>
    <row r="12" spans="1:14">
      <c r="E12" s="3" t="s">
        <v>63</v>
      </c>
      <c r="F12" s="3" t="s">
        <v>128</v>
      </c>
      <c r="G12" s="3">
        <v>2</v>
      </c>
      <c r="H12" s="5">
        <v>0.06</v>
      </c>
    </row>
    <row r="13" spans="1:14">
      <c r="E13" s="3" t="s">
        <v>66</v>
      </c>
      <c r="F13" s="3" t="s">
        <v>121</v>
      </c>
      <c r="G13" s="3">
        <v>3</v>
      </c>
      <c r="H13" s="5">
        <v>0.05</v>
      </c>
    </row>
    <row r="14" spans="1:14">
      <c r="E14" s="3" t="s">
        <v>81</v>
      </c>
      <c r="F14" s="3" t="s">
        <v>127</v>
      </c>
      <c r="G14" s="3">
        <v>2</v>
      </c>
      <c r="H14" s="5">
        <v>0.04</v>
      </c>
    </row>
    <row r="15" spans="1:14">
      <c r="E15" s="3" t="s">
        <v>91</v>
      </c>
      <c r="F15" s="3" t="s">
        <v>123</v>
      </c>
      <c r="G15" s="3">
        <v>1</v>
      </c>
      <c r="H15" s="5">
        <v>0.03</v>
      </c>
    </row>
    <row r="16" spans="1:14">
      <c r="E16" s="3" t="s">
        <v>97</v>
      </c>
      <c r="F16" s="3" t="s">
        <v>123</v>
      </c>
      <c r="G16" s="3">
        <v>1</v>
      </c>
      <c r="H16" s="5">
        <v>0.05</v>
      </c>
    </row>
    <row r="17" spans="5:8">
      <c r="E17" s="3" t="s">
        <v>106</v>
      </c>
      <c r="F17" s="3" t="s">
        <v>128</v>
      </c>
      <c r="G17" s="3">
        <v>1</v>
      </c>
      <c r="H17" s="5">
        <v>0.06</v>
      </c>
    </row>
    <row r="18" spans="5:8">
      <c r="E18" s="3" t="s">
        <v>113</v>
      </c>
      <c r="F18" s="3" t="s">
        <v>128</v>
      </c>
      <c r="G18" s="3">
        <v>3</v>
      </c>
      <c r="H18" s="5">
        <v>0.01</v>
      </c>
    </row>
  </sheetData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zoomScale="80" workbookViewId="0" xr3:uid="{842E5F09-E766-5B8D-85AF-A39847EA96FD}">
      <selection activeCell="A8" sqref="A8"/>
    </sheetView>
  </sheetViews>
  <sheetFormatPr defaultRowHeight="12.75"/>
  <cols>
    <col min="1" max="1" width="15.140625" customWidth="1"/>
    <col min="2" max="2" width="15.7109375" customWidth="1"/>
    <col min="3" max="256" width="11.42578125" customWidth="1"/>
  </cols>
  <sheetData>
    <row r="1" spans="1:2">
      <c r="A1" s="4" t="s">
        <v>129</v>
      </c>
    </row>
    <row r="3" spans="1:2">
      <c r="A3" s="2" t="s">
        <v>118</v>
      </c>
      <c r="B3" s="2" t="s">
        <v>13</v>
      </c>
    </row>
    <row r="4" spans="1:2">
      <c r="A4" s="3" t="s">
        <v>121</v>
      </c>
      <c r="B4" s="5">
        <v>0.08</v>
      </c>
    </row>
    <row r="5" spans="1:2">
      <c r="A5" s="3" t="s">
        <v>123</v>
      </c>
      <c r="B5" s="5">
        <v>7.0000000000000007E-2</v>
      </c>
    </row>
    <row r="6" spans="1:2">
      <c r="A6" s="3" t="s">
        <v>126</v>
      </c>
      <c r="B6" s="5">
        <v>0.04</v>
      </c>
    </row>
    <row r="7" spans="1:2">
      <c r="A7" s="3" t="s">
        <v>127</v>
      </c>
      <c r="B7" s="5">
        <v>0.11</v>
      </c>
    </row>
    <row r="8" spans="1:2">
      <c r="A8" s="3" t="s">
        <v>128</v>
      </c>
      <c r="B8" s="5">
        <v>0.06</v>
      </c>
    </row>
  </sheetData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zoomScale="80" workbookViewId="0" xr3:uid="{51F8DEE0-4D01-5F28-A812-FC0BD7CAC4A5}">
      <selection activeCell="C6" sqref="C6"/>
    </sheetView>
  </sheetViews>
  <sheetFormatPr defaultRowHeight="12.75"/>
  <cols>
    <col min="1" max="1" width="15.7109375" customWidth="1"/>
    <col min="2" max="2" width="14.85546875" customWidth="1"/>
    <col min="3" max="3" width="15.42578125" customWidth="1"/>
    <col min="4" max="256" width="11.42578125" customWidth="1"/>
  </cols>
  <sheetData>
    <row r="1" spans="1:3">
      <c r="A1" s="4" t="s">
        <v>130</v>
      </c>
    </row>
    <row r="3" spans="1:3">
      <c r="A3" s="2" t="s">
        <v>119</v>
      </c>
      <c r="B3" s="2" t="s">
        <v>12</v>
      </c>
      <c r="C3" s="2" t="s">
        <v>14</v>
      </c>
    </row>
    <row r="4" spans="1:3">
      <c r="A4" s="3">
        <v>1</v>
      </c>
      <c r="B4" s="3" t="s">
        <v>131</v>
      </c>
      <c r="C4" s="5">
        <v>0.05</v>
      </c>
    </row>
    <row r="5" spans="1:3">
      <c r="A5" s="3">
        <v>2</v>
      </c>
      <c r="B5" s="3" t="s">
        <v>132</v>
      </c>
      <c r="C5" s="5">
        <v>0.1</v>
      </c>
    </row>
    <row r="6" spans="1:3">
      <c r="A6" s="3">
        <v>3</v>
      </c>
      <c r="B6" s="3" t="s">
        <v>133</v>
      </c>
      <c r="C6" s="5">
        <v>0.15</v>
      </c>
    </row>
  </sheetData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CODICEN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Capacitacion en Informatica</dc:creator>
  <cp:keywords/>
  <dc:description/>
  <cp:lastModifiedBy/>
  <cp:revision/>
  <dcterms:created xsi:type="dcterms:W3CDTF">2017-12-29T18:12:18Z</dcterms:created>
  <dcterms:modified xsi:type="dcterms:W3CDTF">2018-04-06T18:25:07Z</dcterms:modified>
  <cp:category/>
  <cp:contentStatus/>
</cp:coreProperties>
</file>