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TIPE\expérience\"/>
    </mc:Choice>
  </mc:AlternateContent>
  <xr:revisionPtr revIDLastSave="0" documentId="13_ncr:1_{5B8C8D8B-0B02-4925-8A4F-BCB39A25FDE3}" xr6:coauthVersionLast="47" xr6:coauthVersionMax="47" xr10:uidLastSave="{00000000-0000-0000-0000-000000000000}"/>
  <bookViews>
    <workbookView xWindow="-108" yWindow="-108" windowWidth="23256" windowHeight="12576" xr2:uid="{93E0F96F-159B-4E29-AE6B-D70492E85FD2}"/>
  </bookViews>
  <sheets>
    <sheet name="théorie" sheetId="1" r:id="rId1"/>
    <sheet name="pratique" sheetId="4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4" l="1"/>
  <c r="B10" i="4" s="1"/>
  <c r="M5" i="4"/>
  <c r="K14" i="4"/>
  <c r="B9" i="4" s="1"/>
  <c r="O37" i="1"/>
  <c r="I39" i="1"/>
  <c r="B11" i="4" l="1"/>
  <c r="G9" i="4" s="1"/>
  <c r="K9" i="4"/>
  <c r="G10" i="4" s="1"/>
  <c r="I2" i="3"/>
  <c r="J2" i="3" s="1"/>
  <c r="I3" i="3"/>
  <c r="B4" i="3"/>
  <c r="D4" i="3"/>
  <c r="E4" i="3"/>
  <c r="L4" i="3" s="1"/>
  <c r="G4" i="3"/>
  <c r="M4" i="3"/>
  <c r="B5" i="3"/>
  <c r="D5" i="3"/>
  <c r="E5" i="3" s="1"/>
  <c r="I5" i="3"/>
  <c r="J37" i="1"/>
  <c r="B39" i="1"/>
  <c r="C39" i="1"/>
  <c r="B30" i="1"/>
  <c r="C30" i="1"/>
  <c r="J20" i="1"/>
  <c r="A23" i="1"/>
  <c r="C23" i="1"/>
  <c r="B23" i="1"/>
  <c r="N8" i="1"/>
  <c r="N7" i="1"/>
  <c r="C15" i="1"/>
  <c r="C13" i="1"/>
  <c r="A30" i="1" l="1"/>
  <c r="J28" i="1" s="1"/>
  <c r="A39" i="1"/>
</calcChain>
</file>

<file path=xl/sharedStrings.xml><?xml version="1.0" encoding="utf-8"?>
<sst xmlns="http://schemas.openxmlformats.org/spreadsheetml/2006/main" count="99" uniqueCount="70">
  <si>
    <t>Température :</t>
  </si>
  <si>
    <t>37°C</t>
  </si>
  <si>
    <t>25°C</t>
  </si>
  <si>
    <t>20°C</t>
  </si>
  <si>
    <t>eau :</t>
  </si>
  <si>
    <t>sang :</t>
  </si>
  <si>
    <t>glycérol:</t>
  </si>
  <si>
    <t>eau</t>
  </si>
  <si>
    <t>Glycérol</t>
  </si>
  <si>
    <t>Viscosité
cinétique :
(m^2.s^-1)</t>
  </si>
  <si>
    <t>calcul de la viscosité a 25°C Pour une fiole de 250 mL</t>
  </si>
  <si>
    <t>calcul de la viscosité a 20°C Pour une fiole de 250 mL</t>
  </si>
  <si>
    <t>V glycérol (L)</t>
  </si>
  <si>
    <t>V eau (L)</t>
  </si>
  <si>
    <t>V tot (L)</t>
  </si>
  <si>
    <t>valeur attendre : 4e-3 Pl</t>
  </si>
  <si>
    <t>Masse
molaire
(g/mol)</t>
  </si>
  <si>
    <t>concentration
molaire
(mol/l)</t>
  </si>
  <si>
    <t>Masse
Volumique
(kg/m^3)|(g/L)</t>
  </si>
  <si>
    <t>Viscosité
dynamique :
(Pa.s-1 | Pl)</t>
  </si>
  <si>
    <t>n mol tot</t>
  </si>
  <si>
    <t>n mol eau</t>
  </si>
  <si>
    <t>n mol glycérol</t>
  </si>
  <si>
    <t>valeur a obtenir théoriquement pour un mélange prevu a 20°C fais a 25°C</t>
  </si>
  <si>
    <t>Re=</t>
  </si>
  <si>
    <t>S=pi*r²*h</t>
  </si>
  <si>
    <t>X</t>
  </si>
  <si>
    <t>Ecart type</t>
  </si>
  <si>
    <t>VES 2</t>
  </si>
  <si>
    <t>VES (mL)</t>
  </si>
  <si>
    <t>VES (L)</t>
  </si>
  <si>
    <t>FC</t>
  </si>
  <si>
    <t>DC(m^3/min)</t>
  </si>
  <si>
    <t>DC(L/min)</t>
  </si>
  <si>
    <t>VES = X * Ecart type</t>
  </si>
  <si>
    <t>VES = VTD - VTS</t>
  </si>
  <si>
    <t>DC = FC * VES</t>
  </si>
  <si>
    <t>t eau</t>
  </si>
  <si>
    <t>t mélange</t>
  </si>
  <si>
    <t>E°</t>
  </si>
  <si>
    <t>viscosité dynamique (Pl)</t>
  </si>
  <si>
    <t>masse volumique mélange</t>
  </si>
  <si>
    <t>(kg/m^3)</t>
  </si>
  <si>
    <t>viscocité cinétique mélange</t>
  </si>
  <si>
    <t>viscocité dynamique mélange (Pl)</t>
  </si>
  <si>
    <t>donne en m².s-1</t>
  </si>
  <si>
    <t>viscosité cinématique (cSt)</t>
  </si>
  <si>
    <t>Temp eau</t>
  </si>
  <si>
    <t>Temp Glycérol</t>
  </si>
  <si>
    <t>Temp air</t>
  </si>
  <si>
    <t>21,50 °C</t>
  </si>
  <si>
    <t>21,12 °C</t>
  </si>
  <si>
    <t>Etalonnage 1</t>
  </si>
  <si>
    <t>Etalonnage 2</t>
  </si>
  <si>
    <t>Etalonnage 3</t>
  </si>
  <si>
    <t>Etalonnage 4</t>
  </si>
  <si>
    <t>Etalonnage 5</t>
  </si>
  <si>
    <t>T</t>
  </si>
  <si>
    <t>21,31 °C</t>
  </si>
  <si>
    <t>Essai 1</t>
  </si>
  <si>
    <t>Essai 2</t>
  </si>
  <si>
    <t>Essai 3</t>
  </si>
  <si>
    <t>Essai 4</t>
  </si>
  <si>
    <t>Essai 5</t>
  </si>
  <si>
    <t>Moyenne</t>
  </si>
  <si>
    <t>masse volumique glycérol</t>
  </si>
  <si>
    <t>(g/L)</t>
  </si>
  <si>
    <t>g</t>
  </si>
  <si>
    <t>Temp Mélange</t>
  </si>
  <si>
    <t>masse glycérol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</si>
</sst>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ill="1"/>
    <xf numFmtId="0" fontId="0" fillId="3" borderId="0" xfId="0" applyFill="1"/>
    <xf numFmtId="11" fontId="0" fillId="3" borderId="0" xfId="0" applyNumberFormat="1" applyFill="1"/>
    <xf numFmtId="0" fontId="4" fillId="0" borderId="0" xfId="0" applyFont="1" applyFill="1" applyAlignment="1"/>
    <xf numFmtId="0" fontId="0" fillId="0" borderId="1" xfId="0" applyBorder="1"/>
    <xf numFmtId="11" fontId="0" fillId="0" borderId="1" xfId="0" applyNumberFormat="1" applyBorder="1"/>
    <xf numFmtId="0" fontId="0" fillId="0" borderId="1" xfId="0" applyNumberFormat="1" applyBorder="1"/>
    <xf numFmtId="9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350520</xdr:colOff>
      <xdr:row>18</xdr:row>
      <xdr:rowOff>83820</xdr:rowOff>
    </xdr:from>
    <xdr:to>
      <xdr:col>16</xdr:col>
      <xdr:colOff>701345</xdr:colOff>
      <xdr:row>25</xdr:row>
      <xdr:rowOff>122034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AE141D-FA06-4593-B150-91CD86FC4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3375660"/>
          <a:ext cx="3520745" cy="131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1</xdr:row>
      <xdr:rowOff>30480</xdr:rowOff>
    </xdr:from>
    <xdr:to>
      <xdr:col>5</xdr:col>
      <xdr:colOff>137497</xdr:colOff>
      <xdr:row>5</xdr:row>
      <xdr:rowOff>76267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EF949A7-9310-45B5-8C03-7F29198E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213360"/>
          <a:ext cx="3894157" cy="777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9716342" cy="4054191"/>
    <xdr:pic>
      <xdr:nvPicPr>
        <xdr:cNvPr id="2" name="Image 1">
          <a:extLst>
            <a:ext uri="{FF2B5EF4-FFF2-40B4-BE49-F238E27FC236}">
              <a16:creationId xmlns:a16="http://schemas.microsoft.com/office/drawing/2014/main" id="{89CE9056-33F6-4724-B3D1-6BF063A45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9716342" cy="405419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1D6C-CEA3-49A0-87AD-332206AB2406}">
  <dimension ref="A1:O39"/>
  <sheetViews>
    <sheetView tabSelected="1" workbookViewId="0">
      <selection activeCell="B29" sqref="B29"/>
    </sheetView>
  </sheetViews>
  <sheetFormatPr baseColWidth="10" defaultRowHeight="14.4" x14ac:dyDescent="0.3"/>
  <cols>
    <col min="1" max="1" width="15.5546875" customWidth="1"/>
    <col min="2" max="2" width="14" customWidth="1"/>
    <col min="12" max="12" width="12.44140625" customWidth="1"/>
    <col min="15" max="15" width="11.5546875" customWidth="1"/>
  </cols>
  <sheetData>
    <row r="1" spans="1:14" x14ac:dyDescent="0.3">
      <c r="B1" t="s">
        <v>0</v>
      </c>
      <c r="C1" t="s">
        <v>3</v>
      </c>
      <c r="D1" t="s">
        <v>2</v>
      </c>
      <c r="E1" t="s">
        <v>1</v>
      </c>
    </row>
    <row r="2" spans="1:14" x14ac:dyDescent="0.3">
      <c r="A2" s="18" t="s">
        <v>19</v>
      </c>
      <c r="B2" t="s">
        <v>4</v>
      </c>
      <c r="C2" s="1">
        <v>1E-3</v>
      </c>
      <c r="D2" s="1">
        <v>8.9099999999999997E-4</v>
      </c>
    </row>
    <row r="3" spans="1:14" x14ac:dyDescent="0.3">
      <c r="A3" s="16"/>
      <c r="B3" s="7" t="s">
        <v>5</v>
      </c>
      <c r="C3" s="7"/>
      <c r="D3" s="7"/>
      <c r="E3" s="8">
        <v>4.0000000000000001E-3</v>
      </c>
    </row>
    <row r="4" spans="1:14" x14ac:dyDescent="0.3">
      <c r="A4" s="16"/>
      <c r="B4" t="s">
        <v>6</v>
      </c>
      <c r="C4">
        <v>1.49</v>
      </c>
      <c r="D4">
        <v>0.95399999999999996</v>
      </c>
    </row>
    <row r="7" spans="1:14" ht="14.4" customHeight="1" x14ac:dyDescent="0.3">
      <c r="A7" s="18" t="s">
        <v>18</v>
      </c>
      <c r="B7" t="s">
        <v>7</v>
      </c>
      <c r="C7" s="1">
        <v>1000</v>
      </c>
      <c r="G7" s="18" t="s">
        <v>16</v>
      </c>
      <c r="H7" t="s">
        <v>7</v>
      </c>
      <c r="I7" s="2">
        <v>18.015000000000001</v>
      </c>
      <c r="L7" s="18" t="s">
        <v>17</v>
      </c>
      <c r="M7" t="s">
        <v>7</v>
      </c>
      <c r="N7" s="4">
        <f>C7/I7</f>
        <v>55.509297807382737</v>
      </c>
    </row>
    <row r="8" spans="1:14" x14ac:dyDescent="0.3">
      <c r="A8" s="16"/>
      <c r="B8" t="s">
        <v>8</v>
      </c>
      <c r="C8" s="1">
        <v>1260</v>
      </c>
      <c r="G8" s="16"/>
      <c r="H8" t="s">
        <v>8</v>
      </c>
      <c r="I8" s="3">
        <v>92.1</v>
      </c>
      <c r="L8" s="18"/>
      <c r="M8" t="s">
        <v>8</v>
      </c>
      <c r="N8" s="5">
        <f>C8/I8</f>
        <v>13.680781758957655</v>
      </c>
    </row>
    <row r="9" spans="1:14" x14ac:dyDescent="0.3">
      <c r="A9" s="16"/>
      <c r="G9" s="16"/>
      <c r="L9" s="18"/>
    </row>
    <row r="12" spans="1:14" x14ac:dyDescent="0.3">
      <c r="B12" t="s">
        <v>0</v>
      </c>
      <c r="C12" t="s">
        <v>3</v>
      </c>
      <c r="D12" t="s">
        <v>2</v>
      </c>
      <c r="E12" t="s">
        <v>1</v>
      </c>
    </row>
    <row r="13" spans="1:14" x14ac:dyDescent="0.3">
      <c r="A13" s="18" t="s">
        <v>9</v>
      </c>
      <c r="B13" t="s">
        <v>4</v>
      </c>
      <c r="C13" s="1">
        <f>C2/C7</f>
        <v>9.9999999999999995E-7</v>
      </c>
      <c r="D13" s="1">
        <v>8.9599999999999998E-7</v>
      </c>
    </row>
    <row r="14" spans="1:14" x14ac:dyDescent="0.3">
      <c r="A14" s="16"/>
      <c r="B14" t="s">
        <v>5</v>
      </c>
      <c r="E14" s="1"/>
    </row>
    <row r="15" spans="1:14" x14ac:dyDescent="0.3">
      <c r="A15" s="16"/>
      <c r="B15" t="s">
        <v>6</v>
      </c>
      <c r="C15" s="1">
        <f>C4/C8</f>
        <v>1.1825396825396826E-3</v>
      </c>
    </row>
    <row r="19" spans="1:10" x14ac:dyDescent="0.3">
      <c r="A19" s="16" t="s">
        <v>11</v>
      </c>
      <c r="B19" s="16"/>
      <c r="C19" s="16"/>
      <c r="D19" s="16"/>
      <c r="E19" s="16" t="s">
        <v>15</v>
      </c>
      <c r="F19" s="16"/>
    </row>
    <row r="20" spans="1:10" x14ac:dyDescent="0.3">
      <c r="A20" t="s">
        <v>14</v>
      </c>
      <c r="B20" t="s">
        <v>13</v>
      </c>
      <c r="C20" t="s">
        <v>12</v>
      </c>
      <c r="G20" s="17" t="s">
        <v>44</v>
      </c>
      <c r="H20" s="17"/>
      <c r="I20" s="17"/>
      <c r="J20" s="6">
        <f>EXP((C23/A23)*LN(1.49)+(B23/A23)*LN(0.001))</f>
        <v>4.0143029550347232E-3</v>
      </c>
    </row>
    <row r="21" spans="1:10" x14ac:dyDescent="0.3">
      <c r="A21">
        <v>0.25</v>
      </c>
      <c r="B21">
        <v>0.128</v>
      </c>
      <c r="C21">
        <v>0.122</v>
      </c>
    </row>
    <row r="22" spans="1:10" x14ac:dyDescent="0.3">
      <c r="A22" t="s">
        <v>20</v>
      </c>
      <c r="B22" t="s">
        <v>21</v>
      </c>
      <c r="C22" t="s">
        <v>22</v>
      </c>
    </row>
    <row r="23" spans="1:10" x14ac:dyDescent="0.3">
      <c r="A23">
        <f>B23+C23</f>
        <v>8.7742454939378245</v>
      </c>
      <c r="B23">
        <f>B21*N7</f>
        <v>7.1051901193449902</v>
      </c>
      <c r="C23">
        <f>C21*N8</f>
        <v>1.669055374592834</v>
      </c>
    </row>
    <row r="26" spans="1:10" x14ac:dyDescent="0.3">
      <c r="A26" s="16" t="s">
        <v>10</v>
      </c>
      <c r="B26" s="16"/>
      <c r="C26" s="16"/>
      <c r="D26" s="16"/>
      <c r="E26" s="16" t="s">
        <v>15</v>
      </c>
      <c r="F26" s="16"/>
    </row>
    <row r="27" spans="1:10" x14ac:dyDescent="0.3">
      <c r="A27" t="s">
        <v>14</v>
      </c>
      <c r="B27" t="s">
        <v>13</v>
      </c>
      <c r="C27" t="s">
        <v>12</v>
      </c>
    </row>
    <row r="28" spans="1:10" x14ac:dyDescent="0.3">
      <c r="A28">
        <v>0.25</v>
      </c>
      <c r="B28">
        <v>0.11799999999999999</v>
      </c>
      <c r="C28">
        <v>0.13200000000000001</v>
      </c>
      <c r="G28" s="17" t="s">
        <v>44</v>
      </c>
      <c r="H28" s="17"/>
      <c r="I28" s="17"/>
      <c r="J28" s="6">
        <f>EXP((C30/A30)*LN(D4)+(B30/A30)*LN(D2))</f>
        <v>4.0238367810810881E-3</v>
      </c>
    </row>
    <row r="29" spans="1:10" x14ac:dyDescent="0.3">
      <c r="A29" t="s">
        <v>20</v>
      </c>
      <c r="B29" t="s">
        <v>21</v>
      </c>
      <c r="C29" t="s">
        <v>22</v>
      </c>
    </row>
    <row r="30" spans="1:10" x14ac:dyDescent="0.3">
      <c r="A30">
        <f>B30+C30</f>
        <v>8.3559603334535737</v>
      </c>
      <c r="B30">
        <f>N7*B28</f>
        <v>6.5500971412711628</v>
      </c>
      <c r="C30">
        <f>N8*C28</f>
        <v>1.8058631921824106</v>
      </c>
    </row>
    <row r="35" spans="1:15" x14ac:dyDescent="0.3">
      <c r="A35" t="s">
        <v>23</v>
      </c>
    </row>
    <row r="36" spans="1:15" x14ac:dyDescent="0.3">
      <c r="A36" t="s">
        <v>14</v>
      </c>
      <c r="B36" t="s">
        <v>13</v>
      </c>
      <c r="C36" t="s">
        <v>12</v>
      </c>
    </row>
    <row r="37" spans="1:15" x14ac:dyDescent="0.3">
      <c r="A37">
        <v>0.25</v>
      </c>
      <c r="B37">
        <v>0.128</v>
      </c>
      <c r="C37">
        <v>0.122</v>
      </c>
      <c r="G37" s="17" t="s">
        <v>44</v>
      </c>
      <c r="H37" s="17"/>
      <c r="I37" s="17"/>
      <c r="J37" s="6">
        <f>EXP((C39/A39)*LN(D4)+(B39/A39)*LN(D2))</f>
        <v>3.3588299051273201E-3</v>
      </c>
      <c r="L37" s="17" t="s">
        <v>43</v>
      </c>
      <c r="M37" s="17"/>
      <c r="N37" s="17"/>
      <c r="O37" s="1">
        <f>J37/I39</f>
        <v>2.9806455923677052E-6</v>
      </c>
    </row>
    <row r="38" spans="1:15" x14ac:dyDescent="0.3">
      <c r="A38" t="s">
        <v>20</v>
      </c>
      <c r="B38" t="s">
        <v>21</v>
      </c>
      <c r="C38" t="s">
        <v>22</v>
      </c>
    </row>
    <row r="39" spans="1:15" x14ac:dyDescent="0.3">
      <c r="A39">
        <f>B39+C39</f>
        <v>8.7742454939378245</v>
      </c>
      <c r="B39">
        <f>N7*B37</f>
        <v>7.1051901193449902</v>
      </c>
      <c r="C39">
        <f>N8*C37</f>
        <v>1.669055374592834</v>
      </c>
      <c r="G39" t="s">
        <v>41</v>
      </c>
      <c r="I39" s="1">
        <f>((C7*B37)+(C8*C37))*4</f>
        <v>1126.8800000000001</v>
      </c>
      <c r="J39" t="s">
        <v>42</v>
      </c>
    </row>
  </sheetData>
  <mergeCells count="13">
    <mergeCell ref="E19:F19"/>
    <mergeCell ref="E26:F26"/>
    <mergeCell ref="L37:N37"/>
    <mergeCell ref="A2:A4"/>
    <mergeCell ref="A7:A9"/>
    <mergeCell ref="A13:A15"/>
    <mergeCell ref="A19:D19"/>
    <mergeCell ref="A26:D26"/>
    <mergeCell ref="G28:I28"/>
    <mergeCell ref="G37:I37"/>
    <mergeCell ref="G7:G9"/>
    <mergeCell ref="L7:L9"/>
    <mergeCell ref="G20:I20"/>
  </mergeCells>
  <conditionalFormatting sqref="J20 J28">
    <cfRule type="cellIs" dxfId="0" priority="1" operator="between">
      <formula>0.00397</formula>
      <formula>0.00403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BE0A-C1FB-444A-9BE0-8A385CBD2036}">
  <dimension ref="A1:N18"/>
  <sheetViews>
    <sheetView workbookViewId="0">
      <selection activeCell="F22" sqref="F22"/>
    </sheetView>
  </sheetViews>
  <sheetFormatPr baseColWidth="10" defaultRowHeight="14.4" x14ac:dyDescent="0.3"/>
  <cols>
    <col min="1" max="1" width="12.88671875" customWidth="1"/>
    <col min="11" max="11" width="12" bestFit="1" customWidth="1"/>
  </cols>
  <sheetData>
    <row r="1" spans="1:14" x14ac:dyDescent="0.3">
      <c r="A1" s="9"/>
      <c r="B1" s="9"/>
    </row>
    <row r="2" spans="1:14" x14ac:dyDescent="0.3">
      <c r="G2" s="10" t="s">
        <v>47</v>
      </c>
      <c r="H2" s="10" t="s">
        <v>58</v>
      </c>
      <c r="I2" s="13">
        <v>0.05</v>
      </c>
    </row>
    <row r="3" spans="1:14" x14ac:dyDescent="0.3">
      <c r="G3" s="10" t="s">
        <v>48</v>
      </c>
      <c r="H3" s="10" t="s">
        <v>51</v>
      </c>
      <c r="I3" s="13">
        <v>0.05</v>
      </c>
      <c r="K3" s="10" t="s">
        <v>65</v>
      </c>
      <c r="L3" s="10"/>
      <c r="M3" s="11">
        <v>1260</v>
      </c>
      <c r="N3" s="10" t="s">
        <v>66</v>
      </c>
    </row>
    <row r="4" spans="1:14" x14ac:dyDescent="0.3">
      <c r="G4" s="10" t="s">
        <v>49</v>
      </c>
      <c r="H4" s="10" t="s">
        <v>50</v>
      </c>
      <c r="I4" s="13">
        <v>0.05</v>
      </c>
      <c r="K4" s="10"/>
      <c r="L4" s="10"/>
      <c r="M4" s="10"/>
      <c r="N4" s="10"/>
    </row>
    <row r="5" spans="1:14" x14ac:dyDescent="0.3">
      <c r="G5" s="10" t="s">
        <v>68</v>
      </c>
      <c r="H5" s="10" t="s">
        <v>50</v>
      </c>
      <c r="I5" s="13">
        <v>0.05</v>
      </c>
      <c r="K5" s="10" t="s">
        <v>69</v>
      </c>
      <c r="L5" s="10"/>
      <c r="M5" s="12">
        <f>M3*0.094</f>
        <v>118.44</v>
      </c>
      <c r="N5" s="10" t="s">
        <v>67</v>
      </c>
    </row>
    <row r="9" spans="1:14" x14ac:dyDescent="0.3">
      <c r="A9" s="10" t="s">
        <v>37</v>
      </c>
      <c r="B9" s="10">
        <f>K14</f>
        <v>49.471999999999994</v>
      </c>
      <c r="C9" s="10"/>
      <c r="E9" s="19" t="s">
        <v>46</v>
      </c>
      <c r="F9" s="19"/>
      <c r="G9" s="14">
        <f>(7.32*B11)-(6.31/B11)</f>
        <v>4.7269405670834708</v>
      </c>
      <c r="H9" s="15"/>
      <c r="I9" s="19" t="s">
        <v>45</v>
      </c>
      <c r="J9" s="19"/>
      <c r="K9" s="14">
        <f>G9*10^-6</f>
        <v>4.7269405670834707E-6</v>
      </c>
    </row>
    <row r="10" spans="1:14" x14ac:dyDescent="0.3">
      <c r="A10" s="10" t="s">
        <v>38</v>
      </c>
      <c r="B10" s="10">
        <f>G14</f>
        <v>64.603999999999999</v>
      </c>
      <c r="C10" s="10"/>
      <c r="E10" s="19" t="s">
        <v>40</v>
      </c>
      <c r="F10" s="19"/>
      <c r="G10" s="14">
        <f>1107*K9</f>
        <v>5.2327232077614017E-3</v>
      </c>
      <c r="H10" s="15"/>
      <c r="I10" s="15"/>
      <c r="J10" s="15"/>
      <c r="K10" s="15"/>
    </row>
    <row r="11" spans="1:14" x14ac:dyDescent="0.3">
      <c r="A11" s="10" t="s">
        <v>39</v>
      </c>
      <c r="B11" s="10">
        <f>B10/B9</f>
        <v>1.3058699870633896</v>
      </c>
      <c r="C11" s="10"/>
    </row>
    <row r="13" spans="1:14" x14ac:dyDescent="0.3">
      <c r="E13" s="10"/>
      <c r="F13" s="10" t="s">
        <v>57</v>
      </c>
      <c r="G13" s="10" t="s">
        <v>64</v>
      </c>
      <c r="I13" s="10"/>
      <c r="J13" s="10" t="s">
        <v>57</v>
      </c>
      <c r="K13" s="10" t="s">
        <v>64</v>
      </c>
    </row>
    <row r="14" spans="1:14" x14ac:dyDescent="0.3">
      <c r="E14" s="10" t="s">
        <v>59</v>
      </c>
      <c r="F14" s="10">
        <v>64.680000000000007</v>
      </c>
      <c r="G14" s="10">
        <f>SUM(F14:F18)/5</f>
        <v>64.603999999999999</v>
      </c>
      <c r="I14" s="10" t="s">
        <v>52</v>
      </c>
      <c r="J14" s="10">
        <v>49.94</v>
      </c>
      <c r="K14" s="10">
        <f>SUM(J14:J18)/5</f>
        <v>49.471999999999994</v>
      </c>
    </row>
    <row r="15" spans="1:14" x14ac:dyDescent="0.3">
      <c r="E15" s="10" t="s">
        <v>60</v>
      </c>
      <c r="F15" s="10">
        <v>64.95</v>
      </c>
      <c r="G15" s="10"/>
      <c r="I15" s="10" t="s">
        <v>53</v>
      </c>
      <c r="J15" s="10">
        <v>49.31</v>
      </c>
      <c r="K15" s="10"/>
    </row>
    <row r="16" spans="1:14" x14ac:dyDescent="0.3">
      <c r="E16" s="10" t="s">
        <v>61</v>
      </c>
      <c r="F16" s="10">
        <v>64.22</v>
      </c>
      <c r="G16" s="10"/>
      <c r="I16" s="10" t="s">
        <v>54</v>
      </c>
      <c r="J16" s="10">
        <v>49.31</v>
      </c>
      <c r="K16" s="10"/>
    </row>
    <row r="17" spans="5:11" x14ac:dyDescent="0.3">
      <c r="E17" s="10" t="s">
        <v>62</v>
      </c>
      <c r="F17" s="10">
        <v>64.91</v>
      </c>
      <c r="G17" s="10"/>
      <c r="I17" s="10" t="s">
        <v>55</v>
      </c>
      <c r="J17" s="10">
        <v>49.14</v>
      </c>
      <c r="K17" s="10"/>
    </row>
    <row r="18" spans="5:11" x14ac:dyDescent="0.3">
      <c r="E18" s="10" t="s">
        <v>63</v>
      </c>
      <c r="F18" s="10">
        <v>64.260000000000005</v>
      </c>
      <c r="G18" s="10"/>
      <c r="I18" s="10" t="s">
        <v>56</v>
      </c>
      <c r="J18" s="10">
        <v>49.66</v>
      </c>
      <c r="K18" s="10"/>
    </row>
  </sheetData>
  <mergeCells count="3">
    <mergeCell ref="E9:F9"/>
    <mergeCell ref="E10:F10"/>
    <mergeCell ref="I9:J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3B51-8F41-4218-B75D-6ED31CA56F25}">
  <dimension ref="A1:M9"/>
  <sheetViews>
    <sheetView workbookViewId="0">
      <selection activeCell="P14" sqref="P14"/>
    </sheetView>
  </sheetViews>
  <sheetFormatPr baseColWidth="10" defaultRowHeight="14.4" x14ac:dyDescent="0.3"/>
  <sheetData>
    <row r="1" spans="1:13" x14ac:dyDescent="0.3">
      <c r="A1" t="s">
        <v>36</v>
      </c>
      <c r="D1" t="s">
        <v>35</v>
      </c>
    </row>
    <row r="2" spans="1:13" x14ac:dyDescent="0.3">
      <c r="I2">
        <f>_xlfn.STDEV.P(102,107,113)</f>
        <v>4.4969125210773466</v>
      </c>
      <c r="J2">
        <f>_xlfn.STDEV.P(I2,I3)</f>
        <v>1.0012371316140252</v>
      </c>
      <c r="L2" t="s">
        <v>34</v>
      </c>
    </row>
    <row r="3" spans="1:13" x14ac:dyDescent="0.3">
      <c r="A3" t="s">
        <v>33</v>
      </c>
      <c r="B3" t="s">
        <v>32</v>
      </c>
      <c r="C3" t="s">
        <v>31</v>
      </c>
      <c r="D3" t="s">
        <v>30</v>
      </c>
      <c r="E3" t="s">
        <v>29</v>
      </c>
      <c r="G3" t="s">
        <v>28</v>
      </c>
      <c r="I3">
        <f>_xlfn.STDEV.P(67,69,63)</f>
        <v>2.4944382578492941</v>
      </c>
      <c r="L3" t="s">
        <v>27</v>
      </c>
      <c r="M3" t="s">
        <v>26</v>
      </c>
    </row>
    <row r="4" spans="1:13" x14ac:dyDescent="0.3">
      <c r="A4">
        <v>4.875</v>
      </c>
      <c r="B4">
        <f>A4/1000</f>
        <v>4.875E-3</v>
      </c>
      <c r="C4">
        <v>70</v>
      </c>
      <c r="D4">
        <f>A4/C4</f>
        <v>6.9642857142857145E-2</v>
      </c>
      <c r="E4">
        <f>D4*1000</f>
        <v>69.642857142857139</v>
      </c>
      <c r="G4">
        <f>140 - 70</f>
        <v>70</v>
      </c>
      <c r="L4">
        <f>E4/M4</f>
        <v>1</v>
      </c>
      <c r="M4">
        <f>E4</f>
        <v>69.642857142857139</v>
      </c>
    </row>
    <row r="5" spans="1:13" x14ac:dyDescent="0.3">
      <c r="A5">
        <v>5.25</v>
      </c>
      <c r="B5">
        <f>A5/1000</f>
        <v>5.2500000000000003E-3</v>
      </c>
      <c r="C5">
        <v>75</v>
      </c>
      <c r="D5">
        <f>A5/C5</f>
        <v>7.0000000000000007E-2</v>
      </c>
      <c r="E5">
        <f>D5*100</f>
        <v>7.0000000000000009</v>
      </c>
      <c r="I5">
        <f>_xlfn.STDEV.P(69, 66, 62)</f>
        <v>2.8674417556808756</v>
      </c>
    </row>
    <row r="8" spans="1:13" x14ac:dyDescent="0.3">
      <c r="L8" t="s">
        <v>25</v>
      </c>
    </row>
    <row r="9" spans="1:13" x14ac:dyDescent="0.3">
      <c r="L9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théorie</vt:lpstr>
      <vt:lpstr>pratique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BOUVIER</dc:creator>
  <cp:lastModifiedBy>Louis BOUVIER</cp:lastModifiedBy>
  <dcterms:created xsi:type="dcterms:W3CDTF">2022-03-09T18:58:06Z</dcterms:created>
  <dcterms:modified xsi:type="dcterms:W3CDTF">2022-06-15T11:15:30Z</dcterms:modified>
</cp:coreProperties>
</file>