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Louis Lin\Workspace\Academic\UCSD\SE 211\Homework\HW 5\"/>
    </mc:Choice>
  </mc:AlternateContent>
  <xr:revisionPtr revIDLastSave="0" documentId="13_ncr:1_{80A98764-A33D-48C9-A6BB-838567847589}" xr6:coauthVersionLast="46" xr6:coauthVersionMax="46" xr10:uidLastSave="{00000000-0000-0000-0000-000000000000}"/>
  <bookViews>
    <workbookView xWindow="-8430" yWindow="10980" windowWidth="15930" windowHeight="11775" activeTab="1" xr2:uid="{00000000-000D-0000-FFFF-FFFF00000000}"/>
  </bookViews>
  <sheets>
    <sheet name="ID" sheetId="1" r:id="rId1"/>
    <sheet name="NS" sheetId="5" r:id="rId2"/>
    <sheet name="c over Lw1 (Mu neg)" sheetId="2" r:id="rId3"/>
    <sheet name="c over Lw1 (Mu pos)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0" i="5" l="1"/>
  <c r="I61" i="5"/>
  <c r="I62" i="5"/>
  <c r="I63" i="5"/>
  <c r="I64" i="5"/>
  <c r="I65" i="5"/>
  <c r="I66" i="5"/>
  <c r="I67" i="5"/>
  <c r="I68" i="5"/>
  <c r="I69" i="5"/>
  <c r="L69" i="5" s="1"/>
  <c r="O69" i="5" s="1"/>
  <c r="I70" i="5"/>
  <c r="L70" i="5" s="1"/>
  <c r="O70" i="5" s="1"/>
  <c r="I71" i="5"/>
  <c r="I72" i="5"/>
  <c r="I73" i="5"/>
  <c r="I74" i="5"/>
  <c r="I59" i="5"/>
  <c r="H60" i="5"/>
  <c r="H61" i="5"/>
  <c r="H62" i="5"/>
  <c r="H63" i="5"/>
  <c r="H64" i="5"/>
  <c r="H65" i="5"/>
  <c r="H66" i="5"/>
  <c r="H67" i="5"/>
  <c r="H68" i="5"/>
  <c r="H69" i="5"/>
  <c r="H70" i="5"/>
  <c r="H71" i="5"/>
  <c r="K71" i="5" s="1"/>
  <c r="N71" i="5" s="1"/>
  <c r="H72" i="5"/>
  <c r="H73" i="5"/>
  <c r="H74" i="5"/>
  <c r="H59" i="5"/>
  <c r="K63" i="5"/>
  <c r="N63" i="5" s="1"/>
  <c r="G60" i="5"/>
  <c r="G61" i="5"/>
  <c r="G62" i="5"/>
  <c r="G63" i="5"/>
  <c r="G64" i="5"/>
  <c r="G65" i="5"/>
  <c r="G66" i="5"/>
  <c r="G67" i="5"/>
  <c r="G68" i="5"/>
  <c r="G69" i="5"/>
  <c r="J69" i="5" s="1"/>
  <c r="M69" i="5" s="1"/>
  <c r="G70" i="5"/>
  <c r="J70" i="5" s="1"/>
  <c r="M70" i="5" s="1"/>
  <c r="G71" i="5"/>
  <c r="G72" i="5"/>
  <c r="G73" i="5"/>
  <c r="G74" i="5"/>
  <c r="G59" i="5"/>
  <c r="F61" i="5"/>
  <c r="F62" i="5"/>
  <c r="F63" i="5"/>
  <c r="F64" i="5"/>
  <c r="F65" i="5"/>
  <c r="F66" i="5"/>
  <c r="S66" i="5" s="1"/>
  <c r="F67" i="5"/>
  <c r="F68" i="5"/>
  <c r="F69" i="5"/>
  <c r="F70" i="5"/>
  <c r="F71" i="5"/>
  <c r="S71" i="5" s="1"/>
  <c r="F72" i="5"/>
  <c r="S72" i="5" s="1"/>
  <c r="F73" i="5"/>
  <c r="F74" i="5"/>
  <c r="F59" i="5"/>
  <c r="F60" i="5"/>
  <c r="J59" i="5"/>
  <c r="M59" i="5" s="1"/>
  <c r="M110" i="5"/>
  <c r="N110" i="5"/>
  <c r="O110" i="5"/>
  <c r="M111" i="5"/>
  <c r="N111" i="5"/>
  <c r="O111" i="5"/>
  <c r="M112" i="5"/>
  <c r="N112" i="5"/>
  <c r="O112" i="5"/>
  <c r="M113" i="5"/>
  <c r="N113" i="5"/>
  <c r="O113" i="5"/>
  <c r="M114" i="5"/>
  <c r="N114" i="5"/>
  <c r="O114" i="5"/>
  <c r="M115" i="5"/>
  <c r="N115" i="5"/>
  <c r="O115" i="5"/>
  <c r="M116" i="5"/>
  <c r="N116" i="5"/>
  <c r="O116" i="5"/>
  <c r="M117" i="5"/>
  <c r="N117" i="5"/>
  <c r="O117" i="5"/>
  <c r="M118" i="5"/>
  <c r="N118" i="5"/>
  <c r="O118" i="5"/>
  <c r="M119" i="5"/>
  <c r="N119" i="5"/>
  <c r="O119" i="5"/>
  <c r="M120" i="5"/>
  <c r="N120" i="5"/>
  <c r="O120" i="5"/>
  <c r="M121" i="5"/>
  <c r="N121" i="5"/>
  <c r="O121" i="5"/>
  <c r="M122" i="5"/>
  <c r="N122" i="5"/>
  <c r="O122" i="5"/>
  <c r="M123" i="5"/>
  <c r="N123" i="5"/>
  <c r="O123" i="5"/>
  <c r="M124" i="5"/>
  <c r="N124" i="5"/>
  <c r="O124" i="5"/>
  <c r="O109" i="5"/>
  <c r="N109" i="5"/>
  <c r="M109" i="5"/>
  <c r="P124" i="5"/>
  <c r="E124" i="5"/>
  <c r="I124" i="5" s="1"/>
  <c r="L124" i="5" s="1"/>
  <c r="P123" i="5"/>
  <c r="E123" i="5"/>
  <c r="I123" i="5" s="1"/>
  <c r="L123" i="5" s="1"/>
  <c r="P122" i="5"/>
  <c r="I122" i="5"/>
  <c r="L122" i="5" s="1"/>
  <c r="H122" i="5"/>
  <c r="K122" i="5" s="1"/>
  <c r="E122" i="5"/>
  <c r="G122" i="5" s="1"/>
  <c r="J122" i="5" s="1"/>
  <c r="Q122" i="5" s="1"/>
  <c r="P121" i="5"/>
  <c r="G121" i="5"/>
  <c r="J121" i="5" s="1"/>
  <c r="E121" i="5"/>
  <c r="I121" i="5" s="1"/>
  <c r="L121" i="5" s="1"/>
  <c r="S120" i="5"/>
  <c r="P120" i="5"/>
  <c r="I120" i="5"/>
  <c r="L120" i="5" s="1"/>
  <c r="H120" i="5"/>
  <c r="K120" i="5" s="1"/>
  <c r="G120" i="5"/>
  <c r="J120" i="5" s="1"/>
  <c r="F120" i="5"/>
  <c r="E120" i="5"/>
  <c r="P119" i="5"/>
  <c r="E119" i="5"/>
  <c r="I119" i="5" s="1"/>
  <c r="L119" i="5" s="1"/>
  <c r="P118" i="5"/>
  <c r="E118" i="5"/>
  <c r="I118" i="5" s="1"/>
  <c r="L118" i="5" s="1"/>
  <c r="P117" i="5"/>
  <c r="I117" i="5"/>
  <c r="L117" i="5" s="1"/>
  <c r="E117" i="5"/>
  <c r="H117" i="5" s="1"/>
  <c r="K117" i="5" s="1"/>
  <c r="P116" i="5"/>
  <c r="E116" i="5"/>
  <c r="I116" i="5" s="1"/>
  <c r="L116" i="5" s="1"/>
  <c r="P115" i="5"/>
  <c r="I115" i="5"/>
  <c r="L115" i="5" s="1"/>
  <c r="H115" i="5"/>
  <c r="K115" i="5" s="1"/>
  <c r="G115" i="5"/>
  <c r="J115" i="5" s="1"/>
  <c r="Q115" i="5" s="1"/>
  <c r="E115" i="5"/>
  <c r="F115" i="5" s="1"/>
  <c r="S115" i="5" s="1"/>
  <c r="P114" i="5"/>
  <c r="L114" i="5"/>
  <c r="I114" i="5"/>
  <c r="H114" i="5"/>
  <c r="K114" i="5" s="1"/>
  <c r="G114" i="5"/>
  <c r="J114" i="5" s="1"/>
  <c r="F114" i="5"/>
  <c r="S114" i="5" s="1"/>
  <c r="E114" i="5"/>
  <c r="P113" i="5"/>
  <c r="E113" i="5"/>
  <c r="F113" i="5" s="1"/>
  <c r="S113" i="5" s="1"/>
  <c r="P112" i="5"/>
  <c r="F112" i="5"/>
  <c r="S112" i="5" s="1"/>
  <c r="E112" i="5"/>
  <c r="I112" i="5" s="1"/>
  <c r="L112" i="5" s="1"/>
  <c r="P111" i="5"/>
  <c r="E111" i="5"/>
  <c r="I111" i="5" s="1"/>
  <c r="L111" i="5" s="1"/>
  <c r="P110" i="5"/>
  <c r="I110" i="5"/>
  <c r="L110" i="5" s="1"/>
  <c r="H110" i="5"/>
  <c r="K110" i="5" s="1"/>
  <c r="E110" i="5"/>
  <c r="G110" i="5" s="1"/>
  <c r="J110" i="5" s="1"/>
  <c r="P109" i="5"/>
  <c r="I109" i="5"/>
  <c r="L109" i="5" s="1"/>
  <c r="H109" i="5"/>
  <c r="K109" i="5" s="1"/>
  <c r="G109" i="5"/>
  <c r="J109" i="5" s="1"/>
  <c r="E109" i="5"/>
  <c r="F109" i="5" s="1"/>
  <c r="S109" i="5" s="1"/>
  <c r="P60" i="5"/>
  <c r="P61" i="5"/>
  <c r="P62" i="5"/>
  <c r="P63" i="5"/>
  <c r="P64" i="5"/>
  <c r="P65" i="5"/>
  <c r="P66" i="5"/>
  <c r="P67" i="5"/>
  <c r="P68" i="5"/>
  <c r="P69" i="5"/>
  <c r="P70" i="5"/>
  <c r="P71" i="5"/>
  <c r="P72" i="5"/>
  <c r="P73" i="5"/>
  <c r="P74" i="5"/>
  <c r="P59" i="5"/>
  <c r="S60" i="5"/>
  <c r="S61" i="5"/>
  <c r="S62" i="5"/>
  <c r="S63" i="5"/>
  <c r="S64" i="5"/>
  <c r="S65" i="5"/>
  <c r="S67" i="5"/>
  <c r="S68" i="5"/>
  <c r="S69" i="5"/>
  <c r="S70" i="5"/>
  <c r="S73" i="5"/>
  <c r="S74" i="5"/>
  <c r="S59" i="5"/>
  <c r="J60" i="5"/>
  <c r="M60" i="5" s="1"/>
  <c r="K60" i="5"/>
  <c r="N60" i="5" s="1"/>
  <c r="L60" i="5"/>
  <c r="O60" i="5" s="1"/>
  <c r="J61" i="5"/>
  <c r="M61" i="5" s="1"/>
  <c r="K61" i="5"/>
  <c r="N61" i="5" s="1"/>
  <c r="L61" i="5"/>
  <c r="O61" i="5" s="1"/>
  <c r="J62" i="5"/>
  <c r="M62" i="5" s="1"/>
  <c r="K62" i="5"/>
  <c r="N62" i="5" s="1"/>
  <c r="L62" i="5"/>
  <c r="O62" i="5" s="1"/>
  <c r="J63" i="5"/>
  <c r="M63" i="5" s="1"/>
  <c r="L63" i="5"/>
  <c r="O63" i="5" s="1"/>
  <c r="J64" i="5"/>
  <c r="M64" i="5" s="1"/>
  <c r="K64" i="5"/>
  <c r="N64" i="5" s="1"/>
  <c r="L64" i="5"/>
  <c r="O64" i="5" s="1"/>
  <c r="J65" i="5"/>
  <c r="M65" i="5" s="1"/>
  <c r="K65" i="5"/>
  <c r="N65" i="5" s="1"/>
  <c r="L65" i="5"/>
  <c r="O65" i="5" s="1"/>
  <c r="J66" i="5"/>
  <c r="M66" i="5" s="1"/>
  <c r="K66" i="5"/>
  <c r="N66" i="5" s="1"/>
  <c r="L66" i="5"/>
  <c r="O66" i="5" s="1"/>
  <c r="J67" i="5"/>
  <c r="M67" i="5" s="1"/>
  <c r="K67" i="5"/>
  <c r="N67" i="5" s="1"/>
  <c r="L67" i="5"/>
  <c r="O67" i="5" s="1"/>
  <c r="J68" i="5"/>
  <c r="M68" i="5" s="1"/>
  <c r="K68" i="5"/>
  <c r="N68" i="5" s="1"/>
  <c r="L68" i="5"/>
  <c r="O68" i="5" s="1"/>
  <c r="K69" i="5"/>
  <c r="N69" i="5" s="1"/>
  <c r="K70" i="5"/>
  <c r="N70" i="5" s="1"/>
  <c r="J71" i="5"/>
  <c r="M71" i="5" s="1"/>
  <c r="L71" i="5"/>
  <c r="O71" i="5" s="1"/>
  <c r="J72" i="5"/>
  <c r="M72" i="5" s="1"/>
  <c r="K72" i="5"/>
  <c r="N72" i="5" s="1"/>
  <c r="L72" i="5"/>
  <c r="O72" i="5" s="1"/>
  <c r="J73" i="5"/>
  <c r="M73" i="5" s="1"/>
  <c r="K73" i="5"/>
  <c r="N73" i="5" s="1"/>
  <c r="L73" i="5"/>
  <c r="O73" i="5" s="1"/>
  <c r="J74" i="5"/>
  <c r="M74" i="5" s="1"/>
  <c r="K74" i="5"/>
  <c r="N74" i="5" s="1"/>
  <c r="L74" i="5"/>
  <c r="O74" i="5" s="1"/>
  <c r="K59" i="5"/>
  <c r="N59" i="5" s="1"/>
  <c r="L59" i="5"/>
  <c r="O59" i="5" s="1"/>
  <c r="D280" i="5"/>
  <c r="D279" i="5"/>
  <c r="D230" i="5"/>
  <c r="D229" i="5"/>
  <c r="D180" i="5"/>
  <c r="D181" i="5" s="1"/>
  <c r="D179" i="5"/>
  <c r="D131" i="5"/>
  <c r="D130" i="5"/>
  <c r="D129" i="5"/>
  <c r="D80" i="5"/>
  <c r="D79" i="5"/>
  <c r="D27" i="5"/>
  <c r="D28" i="5" s="1"/>
  <c r="D26" i="5"/>
  <c r="D22" i="5"/>
  <c r="D21" i="5"/>
  <c r="D20" i="5"/>
  <c r="D17" i="5"/>
  <c r="D18" i="5" s="1"/>
  <c r="D15" i="5"/>
  <c r="C102" i="5" s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D27" i="1"/>
  <c r="D28" i="1" s="1"/>
  <c r="D26" i="1"/>
  <c r="D18" i="1"/>
  <c r="D17" i="1"/>
  <c r="D15" i="1"/>
  <c r="C38" i="1" s="1"/>
  <c r="D38" i="1" s="1"/>
  <c r="R67" i="5" l="1"/>
  <c r="R66" i="5"/>
  <c r="R61" i="5"/>
  <c r="U61" i="5" s="1"/>
  <c r="Q61" i="5"/>
  <c r="R74" i="5"/>
  <c r="Q65" i="5"/>
  <c r="R65" i="5"/>
  <c r="U65" i="5" s="1"/>
  <c r="Q63" i="5"/>
  <c r="T63" i="5" s="1"/>
  <c r="R71" i="5"/>
  <c r="U71" i="5" s="1"/>
  <c r="Q62" i="5"/>
  <c r="T62" i="5" s="1"/>
  <c r="R62" i="5"/>
  <c r="U62" i="5" s="1"/>
  <c r="Q74" i="5"/>
  <c r="T74" i="5" s="1"/>
  <c r="R70" i="5"/>
  <c r="U70" i="5" s="1"/>
  <c r="R69" i="5"/>
  <c r="U69" i="5" s="1"/>
  <c r="Q64" i="5"/>
  <c r="T64" i="5" s="1"/>
  <c r="R64" i="5"/>
  <c r="R72" i="5"/>
  <c r="U72" i="5" s="1"/>
  <c r="Q72" i="5"/>
  <c r="T72" i="5" s="1"/>
  <c r="R73" i="5"/>
  <c r="U73" i="5" s="1"/>
  <c r="Q73" i="5"/>
  <c r="T73" i="5" s="1"/>
  <c r="R68" i="5"/>
  <c r="U68" i="5" s="1"/>
  <c r="Q68" i="5"/>
  <c r="T68" i="5" s="1"/>
  <c r="R63" i="5"/>
  <c r="U63" i="5" s="1"/>
  <c r="Q67" i="5"/>
  <c r="T67" i="5" s="1"/>
  <c r="Q66" i="5"/>
  <c r="T66" i="5" s="1"/>
  <c r="U67" i="5"/>
  <c r="Q70" i="5"/>
  <c r="T70" i="5" s="1"/>
  <c r="Q69" i="5"/>
  <c r="U64" i="5"/>
  <c r="T69" i="5"/>
  <c r="U74" i="5"/>
  <c r="U66" i="5"/>
  <c r="T65" i="5"/>
  <c r="T61" i="5"/>
  <c r="Q60" i="5"/>
  <c r="T60" i="5" s="1"/>
  <c r="R60" i="5"/>
  <c r="U60" i="5" s="1"/>
  <c r="Q59" i="5"/>
  <c r="T59" i="5" s="1"/>
  <c r="R59" i="5"/>
  <c r="U59" i="5" s="1"/>
  <c r="R110" i="5"/>
  <c r="T115" i="5"/>
  <c r="Q109" i="5"/>
  <c r="T109" i="5" s="1"/>
  <c r="R122" i="5"/>
  <c r="R115" i="5"/>
  <c r="U115" i="5" s="1"/>
  <c r="Q120" i="5"/>
  <c r="T120" i="5" s="1"/>
  <c r="R120" i="5"/>
  <c r="R109" i="5"/>
  <c r="U109" i="5" s="1"/>
  <c r="Q110" i="5"/>
  <c r="U120" i="5"/>
  <c r="R114" i="5"/>
  <c r="U114" i="5" s="1"/>
  <c r="Q114" i="5"/>
  <c r="T114" i="5" s="1"/>
  <c r="F118" i="5"/>
  <c r="S118" i="5" s="1"/>
  <c r="F111" i="5"/>
  <c r="S111" i="5" s="1"/>
  <c r="H113" i="5"/>
  <c r="K113" i="5" s="1"/>
  <c r="G118" i="5"/>
  <c r="J118" i="5" s="1"/>
  <c r="Q118" i="5" s="1"/>
  <c r="T118" i="5" s="1"/>
  <c r="F123" i="5"/>
  <c r="S123" i="5" s="1"/>
  <c r="G113" i="5"/>
  <c r="J113" i="5" s="1"/>
  <c r="G111" i="5"/>
  <c r="J111" i="5" s="1"/>
  <c r="Q111" i="5" s="1"/>
  <c r="T111" i="5" s="1"/>
  <c r="I113" i="5"/>
  <c r="L113" i="5" s="1"/>
  <c r="F116" i="5"/>
  <c r="S116" i="5" s="1"/>
  <c r="H118" i="5"/>
  <c r="K118" i="5" s="1"/>
  <c r="G123" i="5"/>
  <c r="J123" i="5" s="1"/>
  <c r="H111" i="5"/>
  <c r="K111" i="5" s="1"/>
  <c r="G116" i="5"/>
  <c r="J116" i="5" s="1"/>
  <c r="F121" i="5"/>
  <c r="S121" i="5" s="1"/>
  <c r="H123" i="5"/>
  <c r="K123" i="5" s="1"/>
  <c r="R123" i="5" s="1"/>
  <c r="H116" i="5"/>
  <c r="K116" i="5" s="1"/>
  <c r="R116" i="5" s="1"/>
  <c r="F119" i="5"/>
  <c r="S119" i="5" s="1"/>
  <c r="H121" i="5"/>
  <c r="K121" i="5" s="1"/>
  <c r="Q121" i="5" s="1"/>
  <c r="T121" i="5" s="1"/>
  <c r="G119" i="5"/>
  <c r="J119" i="5" s="1"/>
  <c r="F124" i="5"/>
  <c r="S124" i="5" s="1"/>
  <c r="G112" i="5"/>
  <c r="J112" i="5" s="1"/>
  <c r="Q112" i="5" s="1"/>
  <c r="T112" i="5" s="1"/>
  <c r="F117" i="5"/>
  <c r="S117" i="5" s="1"/>
  <c r="H119" i="5"/>
  <c r="K119" i="5" s="1"/>
  <c r="G124" i="5"/>
  <c r="J124" i="5" s="1"/>
  <c r="F110" i="5"/>
  <c r="S110" i="5" s="1"/>
  <c r="H112" i="5"/>
  <c r="K112" i="5" s="1"/>
  <c r="G117" i="5"/>
  <c r="J117" i="5" s="1"/>
  <c r="Q117" i="5" s="1"/>
  <c r="T117" i="5" s="1"/>
  <c r="F122" i="5"/>
  <c r="S122" i="5" s="1"/>
  <c r="U122" i="5" s="1"/>
  <c r="H124" i="5"/>
  <c r="K124" i="5" s="1"/>
  <c r="Q71" i="5"/>
  <c r="T71" i="5" s="1"/>
  <c r="D23" i="5"/>
  <c r="C92" i="5"/>
  <c r="D92" i="5" s="1"/>
  <c r="C36" i="5"/>
  <c r="C37" i="5"/>
  <c r="D37" i="5" s="1"/>
  <c r="C39" i="5"/>
  <c r="E39" i="5" s="1"/>
  <c r="F39" i="5" s="1"/>
  <c r="S39" i="5" s="1"/>
  <c r="C95" i="5"/>
  <c r="E95" i="5" s="1"/>
  <c r="F95" i="5" s="1"/>
  <c r="S95" i="5" s="1"/>
  <c r="C54" i="5"/>
  <c r="E54" i="5" s="1"/>
  <c r="H54" i="5" s="1"/>
  <c r="K54" i="5" s="1"/>
  <c r="N54" i="5" s="1"/>
  <c r="C98" i="5"/>
  <c r="C61" i="5"/>
  <c r="D61" i="5" s="1"/>
  <c r="C88" i="5"/>
  <c r="C73" i="5"/>
  <c r="D73" i="5" s="1"/>
  <c r="C74" i="5"/>
  <c r="C140" i="5"/>
  <c r="C46" i="5"/>
  <c r="C62" i="5"/>
  <c r="D62" i="5" s="1"/>
  <c r="C112" i="5"/>
  <c r="D112" i="5" s="1"/>
  <c r="C93" i="5"/>
  <c r="E93" i="5" s="1"/>
  <c r="F93" i="5" s="1"/>
  <c r="S93" i="5" s="1"/>
  <c r="C42" i="5"/>
  <c r="P51" i="5"/>
  <c r="C65" i="5"/>
  <c r="D65" i="5" s="1"/>
  <c r="C113" i="5"/>
  <c r="D113" i="5" s="1"/>
  <c r="C137" i="5"/>
  <c r="D137" i="5" s="1"/>
  <c r="P42" i="5"/>
  <c r="C47" i="5"/>
  <c r="E47" i="5" s="1"/>
  <c r="F47" i="5" s="1"/>
  <c r="S47" i="5" s="1"/>
  <c r="C66" i="5"/>
  <c r="C49" i="5"/>
  <c r="D49" i="5" s="1"/>
  <c r="C51" i="5"/>
  <c r="C97" i="5"/>
  <c r="D97" i="5" s="1"/>
  <c r="C120" i="5"/>
  <c r="D120" i="5" s="1"/>
  <c r="C70" i="5"/>
  <c r="D70" i="5" s="1"/>
  <c r="P93" i="5"/>
  <c r="C48" i="5"/>
  <c r="E48" i="5" s="1"/>
  <c r="C69" i="5"/>
  <c r="D69" i="5" s="1"/>
  <c r="P88" i="5"/>
  <c r="C122" i="5"/>
  <c r="D122" i="5" s="1"/>
  <c r="I93" i="5"/>
  <c r="L93" i="5" s="1"/>
  <c r="E92" i="5"/>
  <c r="E49" i="5"/>
  <c r="G95" i="5"/>
  <c r="J95" i="5" s="1"/>
  <c r="M95" i="5" s="1"/>
  <c r="G54" i="5"/>
  <c r="J54" i="5" s="1"/>
  <c r="M54" i="5" s="1"/>
  <c r="E36" i="5"/>
  <c r="D36" i="5"/>
  <c r="D54" i="5"/>
  <c r="D39" i="5"/>
  <c r="I54" i="5"/>
  <c r="L54" i="5" s="1"/>
  <c r="O54" i="5" s="1"/>
  <c r="E62" i="5"/>
  <c r="P95" i="5"/>
  <c r="I95" i="5"/>
  <c r="L95" i="5" s="1"/>
  <c r="H95" i="5"/>
  <c r="K95" i="5" s="1"/>
  <c r="E140" i="5"/>
  <c r="D140" i="5"/>
  <c r="E102" i="5"/>
  <c r="D102" i="5"/>
  <c r="F54" i="5"/>
  <c r="S54" i="5" s="1"/>
  <c r="E37" i="5"/>
  <c r="E137" i="5"/>
  <c r="H39" i="5"/>
  <c r="K39" i="5" s="1"/>
  <c r="N39" i="5" s="1"/>
  <c r="I39" i="5"/>
  <c r="L39" i="5" s="1"/>
  <c r="O39" i="5" s="1"/>
  <c r="G39" i="5"/>
  <c r="J39" i="5" s="1"/>
  <c r="M39" i="5" s="1"/>
  <c r="E69" i="5"/>
  <c r="P39" i="5"/>
  <c r="C44" i="5"/>
  <c r="P49" i="5"/>
  <c r="C90" i="5"/>
  <c r="C101" i="5"/>
  <c r="C104" i="5"/>
  <c r="C114" i="5"/>
  <c r="D114" i="5" s="1"/>
  <c r="D30" i="5"/>
  <c r="C41" i="5"/>
  <c r="P46" i="5"/>
  <c r="C53" i="5"/>
  <c r="C87" i="5"/>
  <c r="P92" i="5"/>
  <c r="P102" i="5"/>
  <c r="C116" i="5"/>
  <c r="D116" i="5" s="1"/>
  <c r="C123" i="5"/>
  <c r="D123" i="5" s="1"/>
  <c r="C294" i="5"/>
  <c r="C244" i="5"/>
  <c r="P244" i="5" s="1"/>
  <c r="C324" i="5"/>
  <c r="D324" i="5" s="1"/>
  <c r="C318" i="5"/>
  <c r="D318" i="5" s="1"/>
  <c r="C312" i="5"/>
  <c r="D312" i="5" s="1"/>
  <c r="C299" i="5"/>
  <c r="P299" i="5" s="1"/>
  <c r="C287" i="5"/>
  <c r="P287" i="5" s="1"/>
  <c r="C274" i="5"/>
  <c r="D274" i="5" s="1"/>
  <c r="C268" i="5"/>
  <c r="D268" i="5" s="1"/>
  <c r="C262" i="5"/>
  <c r="D262" i="5" s="1"/>
  <c r="C249" i="5"/>
  <c r="C237" i="5"/>
  <c r="C224" i="5"/>
  <c r="D224" i="5" s="1"/>
  <c r="C218" i="5"/>
  <c r="D218" i="5" s="1"/>
  <c r="C212" i="5"/>
  <c r="D212" i="5" s="1"/>
  <c r="C199" i="5"/>
  <c r="P199" i="5" s="1"/>
  <c r="C304" i="5"/>
  <c r="C292" i="5"/>
  <c r="P292" i="5" s="1"/>
  <c r="C254" i="5"/>
  <c r="C242" i="5"/>
  <c r="P242" i="5" s="1"/>
  <c r="C204" i="5"/>
  <c r="C323" i="5"/>
  <c r="D323" i="5" s="1"/>
  <c r="C317" i="5"/>
  <c r="D317" i="5" s="1"/>
  <c r="C311" i="5"/>
  <c r="D311" i="5" s="1"/>
  <c r="C297" i="5"/>
  <c r="P297" i="5" s="1"/>
  <c r="C273" i="5"/>
  <c r="D273" i="5" s="1"/>
  <c r="C267" i="5"/>
  <c r="D267" i="5" s="1"/>
  <c r="C261" i="5"/>
  <c r="D261" i="5" s="1"/>
  <c r="C247" i="5"/>
  <c r="P247" i="5" s="1"/>
  <c r="C223" i="5"/>
  <c r="D223" i="5" s="1"/>
  <c r="C217" i="5"/>
  <c r="D217" i="5" s="1"/>
  <c r="C211" i="5"/>
  <c r="D211" i="5" s="1"/>
  <c r="C302" i="5"/>
  <c r="C290" i="5"/>
  <c r="C252" i="5"/>
  <c r="P252" i="5" s="1"/>
  <c r="C240" i="5"/>
  <c r="C322" i="5"/>
  <c r="D322" i="5" s="1"/>
  <c r="C316" i="5"/>
  <c r="D316" i="5" s="1"/>
  <c r="C310" i="5"/>
  <c r="D310" i="5" s="1"/>
  <c r="C295" i="5"/>
  <c r="P295" i="5" s="1"/>
  <c r="C272" i="5"/>
  <c r="D272" i="5" s="1"/>
  <c r="C266" i="5"/>
  <c r="D266" i="5" s="1"/>
  <c r="C260" i="5"/>
  <c r="D260" i="5" s="1"/>
  <c r="C245" i="5"/>
  <c r="C222" i="5"/>
  <c r="D222" i="5" s="1"/>
  <c r="C216" i="5"/>
  <c r="D216" i="5" s="1"/>
  <c r="C210" i="5"/>
  <c r="D210" i="5" s="1"/>
  <c r="C300" i="5"/>
  <c r="C288" i="5"/>
  <c r="P288" i="5" s="1"/>
  <c r="C250" i="5"/>
  <c r="P250" i="5" s="1"/>
  <c r="C238" i="5"/>
  <c r="P238" i="5" s="1"/>
  <c r="C321" i="5"/>
  <c r="D321" i="5" s="1"/>
  <c r="C315" i="5"/>
  <c r="D315" i="5" s="1"/>
  <c r="C309" i="5"/>
  <c r="D309" i="5" s="1"/>
  <c r="C293" i="5"/>
  <c r="P293" i="5" s="1"/>
  <c r="C271" i="5"/>
  <c r="D271" i="5" s="1"/>
  <c r="C265" i="5"/>
  <c r="D265" i="5" s="1"/>
  <c r="C259" i="5"/>
  <c r="D259" i="5" s="1"/>
  <c r="C243" i="5"/>
  <c r="P243" i="5" s="1"/>
  <c r="C221" i="5"/>
  <c r="D221" i="5" s="1"/>
  <c r="C215" i="5"/>
  <c r="D215" i="5" s="1"/>
  <c r="C209" i="5"/>
  <c r="D209" i="5" s="1"/>
  <c r="P198" i="5"/>
  <c r="C298" i="5"/>
  <c r="P298" i="5" s="1"/>
  <c r="C286" i="5"/>
  <c r="C248" i="5"/>
  <c r="P248" i="5" s="1"/>
  <c r="C320" i="5"/>
  <c r="D320" i="5" s="1"/>
  <c r="C314" i="5"/>
  <c r="D314" i="5" s="1"/>
  <c r="C303" i="5"/>
  <c r="C291" i="5"/>
  <c r="C270" i="5"/>
  <c r="D270" i="5" s="1"/>
  <c r="C264" i="5"/>
  <c r="D264" i="5" s="1"/>
  <c r="C253" i="5"/>
  <c r="P253" i="5" s="1"/>
  <c r="C319" i="5"/>
  <c r="D319" i="5" s="1"/>
  <c r="C313" i="5"/>
  <c r="D313" i="5" s="1"/>
  <c r="C301" i="5"/>
  <c r="P294" i="5"/>
  <c r="C289" i="5"/>
  <c r="P289" i="5" s="1"/>
  <c r="C269" i="5"/>
  <c r="D269" i="5" s="1"/>
  <c r="C263" i="5"/>
  <c r="D263" i="5" s="1"/>
  <c r="C251" i="5"/>
  <c r="P251" i="5" s="1"/>
  <c r="C241" i="5"/>
  <c r="C236" i="5"/>
  <c r="P236" i="5" s="1"/>
  <c r="C203" i="5"/>
  <c r="P203" i="5" s="1"/>
  <c r="C188" i="5"/>
  <c r="C213" i="5"/>
  <c r="D213" i="5" s="1"/>
  <c r="C202" i="5"/>
  <c r="C193" i="5"/>
  <c r="C171" i="5"/>
  <c r="D171" i="5" s="1"/>
  <c r="C165" i="5"/>
  <c r="D165" i="5" s="1"/>
  <c r="C159" i="5"/>
  <c r="D159" i="5" s="1"/>
  <c r="C143" i="5"/>
  <c r="C121" i="5"/>
  <c r="D121" i="5" s="1"/>
  <c r="C115" i="5"/>
  <c r="D115" i="5" s="1"/>
  <c r="C109" i="5"/>
  <c r="D109" i="5" s="1"/>
  <c r="P98" i="5"/>
  <c r="C239" i="5"/>
  <c r="C201" i="5"/>
  <c r="C200" i="5"/>
  <c r="C186" i="5"/>
  <c r="P186" i="5" s="1"/>
  <c r="C148" i="5"/>
  <c r="C136" i="5"/>
  <c r="C246" i="5"/>
  <c r="C198" i="5"/>
  <c r="C191" i="5"/>
  <c r="C170" i="5"/>
  <c r="D170" i="5" s="1"/>
  <c r="C164" i="5"/>
  <c r="D164" i="5" s="1"/>
  <c r="C153" i="5"/>
  <c r="P153" i="5" s="1"/>
  <c r="C141" i="5"/>
  <c r="P141" i="5" s="1"/>
  <c r="C296" i="5"/>
  <c r="P296" i="5" s="1"/>
  <c r="P189" i="5"/>
  <c r="C146" i="5"/>
  <c r="C197" i="5"/>
  <c r="C189" i="5"/>
  <c r="C169" i="5"/>
  <c r="D169" i="5" s="1"/>
  <c r="C163" i="5"/>
  <c r="D163" i="5" s="1"/>
  <c r="C151" i="5"/>
  <c r="P151" i="5" s="1"/>
  <c r="C220" i="5"/>
  <c r="D220" i="5" s="1"/>
  <c r="C194" i="5"/>
  <c r="P194" i="5" s="1"/>
  <c r="P187" i="5"/>
  <c r="C144" i="5"/>
  <c r="P137" i="5"/>
  <c r="P301" i="5"/>
  <c r="C196" i="5"/>
  <c r="P196" i="5" s="1"/>
  <c r="C187" i="5"/>
  <c r="C174" i="5"/>
  <c r="D174" i="5" s="1"/>
  <c r="C168" i="5"/>
  <c r="D168" i="5" s="1"/>
  <c r="C162" i="5"/>
  <c r="D162" i="5" s="1"/>
  <c r="C149" i="5"/>
  <c r="C219" i="5"/>
  <c r="D219" i="5" s="1"/>
  <c r="C192" i="5"/>
  <c r="P192" i="5" s="1"/>
  <c r="C154" i="5"/>
  <c r="P154" i="5" s="1"/>
  <c r="C142" i="5"/>
  <c r="P142" i="5" s="1"/>
  <c r="C173" i="5"/>
  <c r="D173" i="5" s="1"/>
  <c r="C167" i="5"/>
  <c r="D167" i="5" s="1"/>
  <c r="C161" i="5"/>
  <c r="D161" i="5" s="1"/>
  <c r="C147" i="5"/>
  <c r="P147" i="5" s="1"/>
  <c r="P140" i="5"/>
  <c r="C190" i="5"/>
  <c r="P190" i="5" s="1"/>
  <c r="C152" i="5"/>
  <c r="P152" i="5" s="1"/>
  <c r="C214" i="5"/>
  <c r="D214" i="5" s="1"/>
  <c r="C195" i="5"/>
  <c r="P188" i="5"/>
  <c r="C172" i="5"/>
  <c r="D172" i="5" s="1"/>
  <c r="C166" i="5"/>
  <c r="D166" i="5" s="1"/>
  <c r="C160" i="5"/>
  <c r="D160" i="5" s="1"/>
  <c r="C145" i="5"/>
  <c r="P145" i="5" s="1"/>
  <c r="P48" i="5"/>
  <c r="C59" i="5"/>
  <c r="C63" i="5"/>
  <c r="C67" i="5"/>
  <c r="C71" i="5"/>
  <c r="C89" i="5"/>
  <c r="C99" i="5"/>
  <c r="P99" i="5" s="1"/>
  <c r="C110" i="5"/>
  <c r="D110" i="5" s="1"/>
  <c r="C117" i="5"/>
  <c r="D117" i="5" s="1"/>
  <c r="C124" i="5"/>
  <c r="D124" i="5" s="1"/>
  <c r="C38" i="5"/>
  <c r="C50" i="5"/>
  <c r="P50" i="5" s="1"/>
  <c r="C139" i="5"/>
  <c r="P139" i="5" s="1"/>
  <c r="C94" i="5"/>
  <c r="P94" i="5" s="1"/>
  <c r="C96" i="5"/>
  <c r="P36" i="5"/>
  <c r="C43" i="5"/>
  <c r="P43" i="5" s="1"/>
  <c r="C45" i="5"/>
  <c r="P45" i="5" s="1"/>
  <c r="D81" i="5"/>
  <c r="C91" i="5"/>
  <c r="P100" i="5"/>
  <c r="C111" i="5"/>
  <c r="D111" i="5" s="1"/>
  <c r="C118" i="5"/>
  <c r="D118" i="5" s="1"/>
  <c r="C138" i="5"/>
  <c r="C150" i="5"/>
  <c r="C40" i="5"/>
  <c r="C52" i="5"/>
  <c r="C60" i="5"/>
  <c r="C64" i="5"/>
  <c r="C68" i="5"/>
  <c r="C72" i="5"/>
  <c r="C86" i="5"/>
  <c r="N95" i="5"/>
  <c r="P97" i="5"/>
  <c r="C100" i="5"/>
  <c r="C103" i="5"/>
  <c r="P103" i="5" s="1"/>
  <c r="C119" i="5"/>
  <c r="D119" i="5" s="1"/>
  <c r="D281" i="5"/>
  <c r="D231" i="5"/>
  <c r="C41" i="1"/>
  <c r="C39" i="1"/>
  <c r="D30" i="1"/>
  <c r="C40" i="1"/>
  <c r="C37" i="1"/>
  <c r="D37" i="1" s="1"/>
  <c r="E39" i="4"/>
  <c r="E38" i="4"/>
  <c r="E37" i="4"/>
  <c r="E36" i="4"/>
  <c r="E35" i="4"/>
  <c r="E34" i="4"/>
  <c r="E32" i="4"/>
  <c r="E31" i="4"/>
  <c r="E30" i="4"/>
  <c r="E29" i="4"/>
  <c r="E28" i="4"/>
  <c r="E27" i="4"/>
  <c r="E25" i="4"/>
  <c r="E24" i="4"/>
  <c r="E23" i="4"/>
  <c r="E22" i="4"/>
  <c r="E21" i="4"/>
  <c r="E20" i="4"/>
  <c r="E18" i="4"/>
  <c r="E17" i="4"/>
  <c r="E16" i="4"/>
  <c r="E15" i="4"/>
  <c r="E14" i="4"/>
  <c r="E13" i="4"/>
  <c r="D280" i="1"/>
  <c r="D281" i="1" s="1"/>
  <c r="D279" i="1"/>
  <c r="D230" i="1"/>
  <c r="D231" i="1" s="1"/>
  <c r="D229" i="1"/>
  <c r="D180" i="1"/>
  <c r="D181" i="1" s="1"/>
  <c r="D179" i="1"/>
  <c r="D130" i="1"/>
  <c r="D131" i="1" s="1"/>
  <c r="D129" i="1"/>
  <c r="D80" i="1"/>
  <c r="D81" i="1" s="1"/>
  <c r="D79" i="1"/>
  <c r="U110" i="5" l="1"/>
  <c r="R112" i="5"/>
  <c r="U112" i="5" s="1"/>
  <c r="R119" i="5"/>
  <c r="Q119" i="5"/>
  <c r="T119" i="5" s="1"/>
  <c r="R113" i="5"/>
  <c r="U113" i="5" s="1"/>
  <c r="Q113" i="5"/>
  <c r="T113" i="5" s="1"/>
  <c r="T110" i="5"/>
  <c r="U119" i="5"/>
  <c r="U123" i="5"/>
  <c r="T122" i="5"/>
  <c r="R121" i="5"/>
  <c r="U121" i="5" s="1"/>
  <c r="U116" i="5"/>
  <c r="R118" i="5"/>
  <c r="Q116" i="5"/>
  <c r="T116" i="5" s="1"/>
  <c r="U118" i="5"/>
  <c r="R111" i="5"/>
  <c r="U111" i="5" s="1"/>
  <c r="Q124" i="5"/>
  <c r="T124" i="5" s="1"/>
  <c r="R124" i="5"/>
  <c r="U124" i="5" s="1"/>
  <c r="Q123" i="5"/>
  <c r="T123" i="5" s="1"/>
  <c r="R117" i="5"/>
  <c r="U117" i="5" s="1"/>
  <c r="E61" i="5"/>
  <c r="D93" i="5"/>
  <c r="G93" i="5"/>
  <c r="J93" i="5" s="1"/>
  <c r="M93" i="5" s="1"/>
  <c r="P54" i="5"/>
  <c r="D48" i="5"/>
  <c r="H93" i="5"/>
  <c r="K93" i="5" s="1"/>
  <c r="N93" i="5" s="1"/>
  <c r="D95" i="5"/>
  <c r="D47" i="5"/>
  <c r="I47" i="5"/>
  <c r="L47" i="5" s="1"/>
  <c r="O47" i="5" s="1"/>
  <c r="D66" i="5"/>
  <c r="E66" i="5"/>
  <c r="E88" i="5"/>
  <c r="D88" i="5"/>
  <c r="D98" i="5"/>
  <c r="E98" i="5"/>
  <c r="D74" i="5"/>
  <c r="E74" i="5"/>
  <c r="E42" i="5"/>
  <c r="D42" i="5"/>
  <c r="P47" i="5"/>
  <c r="E73" i="5"/>
  <c r="G47" i="5"/>
  <c r="J47" i="5" s="1"/>
  <c r="M47" i="5" s="1"/>
  <c r="E65" i="5"/>
  <c r="E70" i="5"/>
  <c r="H47" i="5"/>
  <c r="K47" i="5" s="1"/>
  <c r="N47" i="5" s="1"/>
  <c r="E51" i="5"/>
  <c r="D51" i="5"/>
  <c r="P37" i="5"/>
  <c r="E97" i="5"/>
  <c r="F97" i="5" s="1"/>
  <c r="S97" i="5" s="1"/>
  <c r="D46" i="5"/>
  <c r="E46" i="5"/>
  <c r="Q54" i="5"/>
  <c r="T54" i="5" s="1"/>
  <c r="I137" i="5"/>
  <c r="L137" i="5" s="1"/>
  <c r="O137" i="5" s="1"/>
  <c r="H137" i="5"/>
  <c r="K137" i="5" s="1"/>
  <c r="N137" i="5" s="1"/>
  <c r="G137" i="5"/>
  <c r="J137" i="5" s="1"/>
  <c r="M137" i="5" s="1"/>
  <c r="F137" i="5"/>
  <c r="S137" i="5" s="1"/>
  <c r="E89" i="5"/>
  <c r="D89" i="5"/>
  <c r="E60" i="5"/>
  <c r="D60" i="5"/>
  <c r="E96" i="5"/>
  <c r="D96" i="5"/>
  <c r="D200" i="5"/>
  <c r="E200" i="5"/>
  <c r="E241" i="5"/>
  <c r="D241" i="5"/>
  <c r="E247" i="5"/>
  <c r="D247" i="5"/>
  <c r="D204" i="5"/>
  <c r="E204" i="5"/>
  <c r="E237" i="5"/>
  <c r="D237" i="5"/>
  <c r="E104" i="5"/>
  <c r="P104" i="5"/>
  <c r="D104" i="5"/>
  <c r="R54" i="5"/>
  <c r="U54" i="5" s="1"/>
  <c r="E94" i="5"/>
  <c r="D94" i="5"/>
  <c r="E201" i="5"/>
  <c r="D201" i="5"/>
  <c r="I37" i="5"/>
  <c r="L37" i="5" s="1"/>
  <c r="O37" i="5" s="1"/>
  <c r="G37" i="5"/>
  <c r="J37" i="5" s="1"/>
  <c r="M37" i="5" s="1"/>
  <c r="F37" i="5"/>
  <c r="S37" i="5" s="1"/>
  <c r="H37" i="5"/>
  <c r="K37" i="5" s="1"/>
  <c r="N37" i="5" s="1"/>
  <c r="D149" i="5"/>
  <c r="E149" i="5"/>
  <c r="E191" i="5"/>
  <c r="D191" i="5"/>
  <c r="E239" i="5"/>
  <c r="D239" i="5"/>
  <c r="D249" i="5"/>
  <c r="E249" i="5"/>
  <c r="E244" i="5"/>
  <c r="D244" i="5"/>
  <c r="P101" i="5"/>
  <c r="E101" i="5"/>
  <c r="D101" i="5"/>
  <c r="G48" i="5"/>
  <c r="J48" i="5" s="1"/>
  <c r="M48" i="5" s="1"/>
  <c r="F48" i="5"/>
  <c r="S48" i="5" s="1"/>
  <c r="I48" i="5"/>
  <c r="L48" i="5" s="1"/>
  <c r="O48" i="5" s="1"/>
  <c r="H48" i="5"/>
  <c r="K48" i="5" s="1"/>
  <c r="N48" i="5" s="1"/>
  <c r="D91" i="5"/>
  <c r="E91" i="5"/>
  <c r="E144" i="5"/>
  <c r="D144" i="5"/>
  <c r="D198" i="5"/>
  <c r="E198" i="5"/>
  <c r="D193" i="5"/>
  <c r="E193" i="5"/>
  <c r="E303" i="5"/>
  <c r="D303" i="5"/>
  <c r="E245" i="5"/>
  <c r="D245" i="5"/>
  <c r="P245" i="5"/>
  <c r="E254" i="5"/>
  <c r="D254" i="5"/>
  <c r="P254" i="5"/>
  <c r="P249" i="5"/>
  <c r="G102" i="5"/>
  <c r="J102" i="5" s="1"/>
  <c r="M102" i="5" s="1"/>
  <c r="H102" i="5"/>
  <c r="K102" i="5" s="1"/>
  <c r="N102" i="5" s="1"/>
  <c r="F102" i="5"/>
  <c r="S102" i="5" s="1"/>
  <c r="I102" i="5"/>
  <c r="L102" i="5" s="1"/>
  <c r="E139" i="5"/>
  <c r="D139" i="5"/>
  <c r="E301" i="5"/>
  <c r="D301" i="5"/>
  <c r="E250" i="5"/>
  <c r="D250" i="5"/>
  <c r="E297" i="5"/>
  <c r="D297" i="5"/>
  <c r="E304" i="5"/>
  <c r="D304" i="5"/>
  <c r="E195" i="5"/>
  <c r="D195" i="5"/>
  <c r="P149" i="5"/>
  <c r="E202" i="5"/>
  <c r="D202" i="5"/>
  <c r="I140" i="5"/>
  <c r="L140" i="5" s="1"/>
  <c r="O140" i="5" s="1"/>
  <c r="G140" i="5"/>
  <c r="J140" i="5" s="1"/>
  <c r="M140" i="5" s="1"/>
  <c r="F140" i="5"/>
  <c r="S140" i="5" s="1"/>
  <c r="H140" i="5"/>
  <c r="K140" i="5" s="1"/>
  <c r="N140" i="5" s="1"/>
  <c r="P96" i="5"/>
  <c r="E194" i="5"/>
  <c r="D194" i="5"/>
  <c r="D136" i="5"/>
  <c r="E136" i="5"/>
  <c r="P237" i="5"/>
  <c r="E150" i="5"/>
  <c r="D150" i="5"/>
  <c r="E59" i="5"/>
  <c r="D59" i="5"/>
  <c r="E152" i="5"/>
  <c r="D152" i="5"/>
  <c r="E142" i="5"/>
  <c r="D142" i="5"/>
  <c r="E187" i="5"/>
  <c r="D187" i="5"/>
  <c r="P202" i="5"/>
  <c r="E188" i="5"/>
  <c r="D188" i="5"/>
  <c r="E288" i="5"/>
  <c r="D288" i="5"/>
  <c r="E302" i="5"/>
  <c r="D302" i="5"/>
  <c r="P302" i="5"/>
  <c r="E199" i="5"/>
  <c r="D199" i="5"/>
  <c r="D287" i="5"/>
  <c r="E287" i="5"/>
  <c r="P44" i="5"/>
  <c r="E44" i="5"/>
  <c r="D44" i="5"/>
  <c r="P52" i="5"/>
  <c r="E52" i="5"/>
  <c r="D52" i="5"/>
  <c r="E242" i="5"/>
  <c r="D242" i="5"/>
  <c r="P201" i="5"/>
  <c r="E240" i="5"/>
  <c r="D240" i="5"/>
  <c r="D40" i="5"/>
  <c r="P40" i="5"/>
  <c r="E40" i="5"/>
  <c r="E146" i="5"/>
  <c r="D146" i="5"/>
  <c r="E238" i="5"/>
  <c r="D238" i="5"/>
  <c r="P90" i="5"/>
  <c r="E90" i="5"/>
  <c r="D90" i="5"/>
  <c r="I49" i="5"/>
  <c r="L49" i="5" s="1"/>
  <c r="O49" i="5" s="1"/>
  <c r="G49" i="5"/>
  <c r="J49" i="5" s="1"/>
  <c r="M49" i="5" s="1"/>
  <c r="H49" i="5"/>
  <c r="K49" i="5" s="1"/>
  <c r="N49" i="5" s="1"/>
  <c r="F49" i="5"/>
  <c r="S49" i="5" s="1"/>
  <c r="P239" i="5"/>
  <c r="E246" i="5"/>
  <c r="D246" i="5"/>
  <c r="E290" i="5"/>
  <c r="D290" i="5"/>
  <c r="D294" i="5"/>
  <c r="E294" i="5"/>
  <c r="P91" i="5"/>
  <c r="E63" i="5"/>
  <c r="D63" i="5"/>
  <c r="E248" i="5"/>
  <c r="D248" i="5"/>
  <c r="E86" i="5"/>
  <c r="P86" i="5"/>
  <c r="D86" i="5"/>
  <c r="D138" i="5"/>
  <c r="E138" i="5"/>
  <c r="D45" i="5"/>
  <c r="E45" i="5"/>
  <c r="E190" i="5"/>
  <c r="D190" i="5"/>
  <c r="E151" i="5"/>
  <c r="D151" i="5"/>
  <c r="E296" i="5"/>
  <c r="D296" i="5"/>
  <c r="D148" i="5"/>
  <c r="E148" i="5"/>
  <c r="P136" i="5"/>
  <c r="P193" i="5"/>
  <c r="E286" i="5"/>
  <c r="D286" i="5"/>
  <c r="P204" i="5"/>
  <c r="E41" i="5"/>
  <c r="P41" i="5"/>
  <c r="D41" i="5"/>
  <c r="E38" i="5"/>
  <c r="D38" i="5"/>
  <c r="P195" i="5"/>
  <c r="E300" i="5"/>
  <c r="D300" i="5"/>
  <c r="E295" i="5"/>
  <c r="D295" i="5"/>
  <c r="D299" i="5"/>
  <c r="E299" i="5"/>
  <c r="P144" i="5"/>
  <c r="E291" i="5"/>
  <c r="D291" i="5"/>
  <c r="E50" i="5"/>
  <c r="D50" i="5"/>
  <c r="E289" i="5"/>
  <c r="D289" i="5"/>
  <c r="O93" i="5"/>
  <c r="Q93" i="5" s="1"/>
  <c r="T93" i="5" s="1"/>
  <c r="O102" i="5"/>
  <c r="O95" i="5"/>
  <c r="Q95" i="5" s="1"/>
  <c r="T95" i="5" s="1"/>
  <c r="E67" i="5"/>
  <c r="D67" i="5"/>
  <c r="E243" i="5"/>
  <c r="D243" i="5"/>
  <c r="P290" i="5"/>
  <c r="E53" i="5"/>
  <c r="P53" i="5"/>
  <c r="D53" i="5"/>
  <c r="E154" i="5"/>
  <c r="D154" i="5"/>
  <c r="E196" i="5"/>
  <c r="D196" i="5"/>
  <c r="E141" i="5"/>
  <c r="D141" i="5"/>
  <c r="D143" i="5"/>
  <c r="E143" i="5"/>
  <c r="P291" i="5"/>
  <c r="E68" i="5"/>
  <c r="D68" i="5"/>
  <c r="E43" i="5"/>
  <c r="D43" i="5"/>
  <c r="D99" i="5"/>
  <c r="E99" i="5"/>
  <c r="E145" i="5"/>
  <c r="D145" i="5"/>
  <c r="E147" i="5"/>
  <c r="D147" i="5"/>
  <c r="E192" i="5"/>
  <c r="D192" i="5"/>
  <c r="P146" i="5"/>
  <c r="E186" i="5"/>
  <c r="D186" i="5"/>
  <c r="P148" i="5"/>
  <c r="E203" i="5"/>
  <c r="D203" i="5"/>
  <c r="E253" i="5"/>
  <c r="D253" i="5"/>
  <c r="E298" i="5"/>
  <c r="D298" i="5"/>
  <c r="P286" i="5"/>
  <c r="P200" i="5"/>
  <c r="P300" i="5"/>
  <c r="P304" i="5"/>
  <c r="P138" i="5"/>
  <c r="P143" i="5"/>
  <c r="Q39" i="5"/>
  <c r="T39" i="5" s="1"/>
  <c r="G36" i="5"/>
  <c r="J36" i="5" s="1"/>
  <c r="M36" i="5" s="1"/>
  <c r="F36" i="5"/>
  <c r="S36" i="5" s="1"/>
  <c r="H36" i="5"/>
  <c r="K36" i="5" s="1"/>
  <c r="N36" i="5" s="1"/>
  <c r="I36" i="5"/>
  <c r="L36" i="5" s="1"/>
  <c r="O36" i="5" s="1"/>
  <c r="E103" i="5"/>
  <c r="D103" i="5"/>
  <c r="E197" i="5"/>
  <c r="D197" i="5"/>
  <c r="E251" i="5"/>
  <c r="D251" i="5"/>
  <c r="D100" i="5"/>
  <c r="E100" i="5"/>
  <c r="E71" i="5"/>
  <c r="D71" i="5"/>
  <c r="E252" i="5"/>
  <c r="D252" i="5"/>
  <c r="E292" i="5"/>
  <c r="D292" i="5"/>
  <c r="E87" i="5"/>
  <c r="P87" i="5"/>
  <c r="D87" i="5"/>
  <c r="I92" i="5"/>
  <c r="L92" i="5" s="1"/>
  <c r="O92" i="5" s="1"/>
  <c r="H92" i="5"/>
  <c r="K92" i="5" s="1"/>
  <c r="N92" i="5" s="1"/>
  <c r="G92" i="5"/>
  <c r="J92" i="5" s="1"/>
  <c r="M92" i="5" s="1"/>
  <c r="F92" i="5"/>
  <c r="S92" i="5" s="1"/>
  <c r="E72" i="5"/>
  <c r="D72" i="5"/>
  <c r="P38" i="5"/>
  <c r="P89" i="5"/>
  <c r="P246" i="5"/>
  <c r="E64" i="5"/>
  <c r="D64" i="5"/>
  <c r="P150" i="5"/>
  <c r="P241" i="5"/>
  <c r="E189" i="5"/>
  <c r="D189" i="5"/>
  <c r="E153" i="5"/>
  <c r="D153" i="5"/>
  <c r="P191" i="5"/>
  <c r="E236" i="5"/>
  <c r="D236" i="5"/>
  <c r="P303" i="5"/>
  <c r="E293" i="5"/>
  <c r="D293" i="5"/>
  <c r="P240" i="5"/>
  <c r="P197" i="5"/>
  <c r="R39" i="5"/>
  <c r="U39" i="5" s="1"/>
  <c r="D20" i="1"/>
  <c r="R137" i="5" l="1"/>
  <c r="R47" i="5"/>
  <c r="U47" i="5" s="1"/>
  <c r="Q47" i="5"/>
  <c r="T47" i="5" s="1"/>
  <c r="R37" i="5"/>
  <c r="R140" i="5"/>
  <c r="R93" i="5"/>
  <c r="U93" i="5" s="1"/>
  <c r="I98" i="5"/>
  <c r="L98" i="5" s="1"/>
  <c r="O98" i="5" s="1"/>
  <c r="H98" i="5"/>
  <c r="K98" i="5" s="1"/>
  <c r="N98" i="5" s="1"/>
  <c r="G98" i="5"/>
  <c r="J98" i="5" s="1"/>
  <c r="M98" i="5" s="1"/>
  <c r="R98" i="5" s="1"/>
  <c r="F98" i="5"/>
  <c r="S98" i="5" s="1"/>
  <c r="Q49" i="5"/>
  <c r="T49" i="5" s="1"/>
  <c r="F51" i="5"/>
  <c r="S51" i="5" s="1"/>
  <c r="G51" i="5"/>
  <c r="J51" i="5" s="1"/>
  <c r="M51" i="5" s="1"/>
  <c r="H51" i="5"/>
  <c r="K51" i="5" s="1"/>
  <c r="N51" i="5" s="1"/>
  <c r="I51" i="5"/>
  <c r="L51" i="5" s="1"/>
  <c r="O51" i="5" s="1"/>
  <c r="H97" i="5"/>
  <c r="K97" i="5" s="1"/>
  <c r="N97" i="5" s="1"/>
  <c r="I97" i="5"/>
  <c r="L97" i="5" s="1"/>
  <c r="O97" i="5" s="1"/>
  <c r="I88" i="5"/>
  <c r="L88" i="5" s="1"/>
  <c r="O88" i="5" s="1"/>
  <c r="G88" i="5"/>
  <c r="J88" i="5" s="1"/>
  <c r="M88" i="5" s="1"/>
  <c r="F88" i="5"/>
  <c r="S88" i="5" s="1"/>
  <c r="H88" i="5"/>
  <c r="K88" i="5" s="1"/>
  <c r="N88" i="5" s="1"/>
  <c r="G97" i="5"/>
  <c r="J97" i="5" s="1"/>
  <c r="M97" i="5" s="1"/>
  <c r="Q102" i="5"/>
  <c r="T102" i="5" s="1"/>
  <c r="I42" i="5"/>
  <c r="L42" i="5" s="1"/>
  <c r="O42" i="5" s="1"/>
  <c r="F42" i="5"/>
  <c r="S42" i="5" s="1"/>
  <c r="H42" i="5"/>
  <c r="K42" i="5" s="1"/>
  <c r="N42" i="5" s="1"/>
  <c r="G42" i="5"/>
  <c r="J42" i="5" s="1"/>
  <c r="M42" i="5" s="1"/>
  <c r="R95" i="5"/>
  <c r="U95" i="5" s="1"/>
  <c r="I46" i="5"/>
  <c r="L46" i="5" s="1"/>
  <c r="O46" i="5" s="1"/>
  <c r="H46" i="5"/>
  <c r="K46" i="5" s="1"/>
  <c r="N46" i="5" s="1"/>
  <c r="G46" i="5"/>
  <c r="J46" i="5" s="1"/>
  <c r="M46" i="5" s="1"/>
  <c r="F46" i="5"/>
  <c r="S46" i="5" s="1"/>
  <c r="R92" i="5"/>
  <c r="F297" i="5"/>
  <c r="S297" i="5" s="1"/>
  <c r="I297" i="5"/>
  <c r="L297" i="5" s="1"/>
  <c r="O297" i="5" s="1"/>
  <c r="G297" i="5"/>
  <c r="J297" i="5" s="1"/>
  <c r="M297" i="5" s="1"/>
  <c r="H297" i="5"/>
  <c r="K297" i="5" s="1"/>
  <c r="N297" i="5" s="1"/>
  <c r="I193" i="5"/>
  <c r="L193" i="5" s="1"/>
  <c r="O193" i="5" s="1"/>
  <c r="R193" i="5" s="1"/>
  <c r="H193" i="5"/>
  <c r="K193" i="5" s="1"/>
  <c r="N193" i="5" s="1"/>
  <c r="G193" i="5"/>
  <c r="J193" i="5" s="1"/>
  <c r="M193" i="5" s="1"/>
  <c r="F193" i="5"/>
  <c r="S193" i="5" s="1"/>
  <c r="I201" i="5"/>
  <c r="L201" i="5" s="1"/>
  <c r="O201" i="5" s="1"/>
  <c r="G201" i="5"/>
  <c r="J201" i="5" s="1"/>
  <c r="M201" i="5" s="1"/>
  <c r="H201" i="5"/>
  <c r="K201" i="5" s="1"/>
  <c r="N201" i="5" s="1"/>
  <c r="F201" i="5"/>
  <c r="S201" i="5" s="1"/>
  <c r="I104" i="5"/>
  <c r="L104" i="5" s="1"/>
  <c r="O104" i="5" s="1"/>
  <c r="H104" i="5"/>
  <c r="K104" i="5" s="1"/>
  <c r="N104" i="5" s="1"/>
  <c r="R104" i="5" s="1"/>
  <c r="G104" i="5"/>
  <c r="J104" i="5" s="1"/>
  <c r="M104" i="5" s="1"/>
  <c r="F104" i="5"/>
  <c r="S104" i="5" s="1"/>
  <c r="Q36" i="5"/>
  <c r="T36" i="5" s="1"/>
  <c r="H145" i="5"/>
  <c r="K145" i="5" s="1"/>
  <c r="N145" i="5" s="1"/>
  <c r="G145" i="5"/>
  <c r="J145" i="5" s="1"/>
  <c r="M145" i="5" s="1"/>
  <c r="F145" i="5"/>
  <c r="S145" i="5" s="1"/>
  <c r="I145" i="5"/>
  <c r="L145" i="5" s="1"/>
  <c r="O145" i="5" s="1"/>
  <c r="I148" i="5"/>
  <c r="L148" i="5" s="1"/>
  <c r="O148" i="5" s="1"/>
  <c r="H148" i="5"/>
  <c r="K148" i="5" s="1"/>
  <c r="N148" i="5" s="1"/>
  <c r="G148" i="5"/>
  <c r="J148" i="5" s="1"/>
  <c r="M148" i="5" s="1"/>
  <c r="F148" i="5"/>
  <c r="S148" i="5" s="1"/>
  <c r="I194" i="5"/>
  <c r="L194" i="5" s="1"/>
  <c r="O194" i="5" s="1"/>
  <c r="H194" i="5"/>
  <c r="K194" i="5" s="1"/>
  <c r="N194" i="5" s="1"/>
  <c r="G194" i="5"/>
  <c r="J194" i="5" s="1"/>
  <c r="M194" i="5" s="1"/>
  <c r="F194" i="5"/>
  <c r="S194" i="5" s="1"/>
  <c r="I250" i="5"/>
  <c r="L250" i="5" s="1"/>
  <c r="O250" i="5" s="1"/>
  <c r="H250" i="5"/>
  <c r="K250" i="5" s="1"/>
  <c r="N250" i="5" s="1"/>
  <c r="G250" i="5"/>
  <c r="J250" i="5" s="1"/>
  <c r="M250" i="5" s="1"/>
  <c r="F250" i="5"/>
  <c r="S250" i="5" s="1"/>
  <c r="I198" i="5"/>
  <c r="L198" i="5" s="1"/>
  <c r="O198" i="5" s="1"/>
  <c r="F198" i="5"/>
  <c r="S198" i="5" s="1"/>
  <c r="H198" i="5"/>
  <c r="K198" i="5" s="1"/>
  <c r="N198" i="5" s="1"/>
  <c r="G198" i="5"/>
  <c r="J198" i="5" s="1"/>
  <c r="M198" i="5" s="1"/>
  <c r="G94" i="5"/>
  <c r="J94" i="5" s="1"/>
  <c r="M94" i="5" s="1"/>
  <c r="F94" i="5"/>
  <c r="S94" i="5" s="1"/>
  <c r="I94" i="5"/>
  <c r="L94" i="5" s="1"/>
  <c r="O94" i="5" s="1"/>
  <c r="H94" i="5"/>
  <c r="K94" i="5" s="1"/>
  <c r="N94" i="5" s="1"/>
  <c r="I237" i="5"/>
  <c r="L237" i="5" s="1"/>
  <c r="O237" i="5" s="1"/>
  <c r="H237" i="5"/>
  <c r="K237" i="5" s="1"/>
  <c r="N237" i="5" s="1"/>
  <c r="G237" i="5"/>
  <c r="J237" i="5" s="1"/>
  <c r="M237" i="5" s="1"/>
  <c r="F237" i="5"/>
  <c r="S237" i="5" s="1"/>
  <c r="I294" i="5"/>
  <c r="L294" i="5" s="1"/>
  <c r="O294" i="5" s="1"/>
  <c r="H294" i="5"/>
  <c r="K294" i="5" s="1"/>
  <c r="N294" i="5" s="1"/>
  <c r="G294" i="5"/>
  <c r="J294" i="5" s="1"/>
  <c r="M294" i="5" s="1"/>
  <c r="F294" i="5"/>
  <c r="S294" i="5" s="1"/>
  <c r="I199" i="5"/>
  <c r="L199" i="5" s="1"/>
  <c r="O199" i="5" s="1"/>
  <c r="G199" i="5"/>
  <c r="J199" i="5" s="1"/>
  <c r="M199" i="5" s="1"/>
  <c r="F199" i="5"/>
  <c r="S199" i="5" s="1"/>
  <c r="H199" i="5"/>
  <c r="K199" i="5" s="1"/>
  <c r="N199" i="5" s="1"/>
  <c r="H189" i="5"/>
  <c r="K189" i="5" s="1"/>
  <c r="N189" i="5" s="1"/>
  <c r="G189" i="5"/>
  <c r="J189" i="5" s="1"/>
  <c r="M189" i="5" s="1"/>
  <c r="F189" i="5"/>
  <c r="S189" i="5" s="1"/>
  <c r="I189" i="5"/>
  <c r="L189" i="5" s="1"/>
  <c r="O189" i="5" s="1"/>
  <c r="I99" i="5"/>
  <c r="L99" i="5" s="1"/>
  <c r="O99" i="5" s="1"/>
  <c r="G99" i="5"/>
  <c r="J99" i="5" s="1"/>
  <c r="M99" i="5" s="1"/>
  <c r="F99" i="5"/>
  <c r="S99" i="5" s="1"/>
  <c r="H99" i="5"/>
  <c r="K99" i="5" s="1"/>
  <c r="N99" i="5" s="1"/>
  <c r="Q48" i="5"/>
  <c r="T48" i="5" s="1"/>
  <c r="F191" i="5"/>
  <c r="S191" i="5" s="1"/>
  <c r="I191" i="5"/>
  <c r="L191" i="5" s="1"/>
  <c r="O191" i="5" s="1"/>
  <c r="H191" i="5"/>
  <c r="K191" i="5" s="1"/>
  <c r="N191" i="5" s="1"/>
  <c r="G191" i="5"/>
  <c r="J191" i="5" s="1"/>
  <c r="M191" i="5" s="1"/>
  <c r="I38" i="5"/>
  <c r="L38" i="5" s="1"/>
  <c r="O38" i="5" s="1"/>
  <c r="F38" i="5"/>
  <c r="S38" i="5" s="1"/>
  <c r="H38" i="5"/>
  <c r="K38" i="5" s="1"/>
  <c r="N38" i="5" s="1"/>
  <c r="G38" i="5"/>
  <c r="J38" i="5" s="1"/>
  <c r="M38" i="5" s="1"/>
  <c r="I141" i="5"/>
  <c r="L141" i="5" s="1"/>
  <c r="O141" i="5" s="1"/>
  <c r="F141" i="5"/>
  <c r="S141" i="5" s="1"/>
  <c r="G141" i="5"/>
  <c r="J141" i="5" s="1"/>
  <c r="M141" i="5" s="1"/>
  <c r="H141" i="5"/>
  <c r="K141" i="5" s="1"/>
  <c r="N141" i="5" s="1"/>
  <c r="R148" i="5"/>
  <c r="I299" i="5"/>
  <c r="L299" i="5" s="1"/>
  <c r="O299" i="5" s="1"/>
  <c r="H299" i="5"/>
  <c r="K299" i="5" s="1"/>
  <c r="N299" i="5" s="1"/>
  <c r="G299" i="5"/>
  <c r="J299" i="5" s="1"/>
  <c r="M299" i="5" s="1"/>
  <c r="F299" i="5"/>
  <c r="S299" i="5" s="1"/>
  <c r="G290" i="5"/>
  <c r="J290" i="5" s="1"/>
  <c r="M290" i="5" s="1"/>
  <c r="F290" i="5"/>
  <c r="S290" i="5" s="1"/>
  <c r="H290" i="5"/>
  <c r="K290" i="5" s="1"/>
  <c r="N290" i="5" s="1"/>
  <c r="I290" i="5"/>
  <c r="L290" i="5" s="1"/>
  <c r="O290" i="5" s="1"/>
  <c r="H238" i="5"/>
  <c r="K238" i="5" s="1"/>
  <c r="N238" i="5" s="1"/>
  <c r="G238" i="5"/>
  <c r="J238" i="5" s="1"/>
  <c r="M238" i="5" s="1"/>
  <c r="F238" i="5"/>
  <c r="S238" i="5" s="1"/>
  <c r="I238" i="5"/>
  <c r="L238" i="5" s="1"/>
  <c r="O238" i="5" s="1"/>
  <c r="G302" i="5"/>
  <c r="J302" i="5" s="1"/>
  <c r="M302" i="5" s="1"/>
  <c r="F302" i="5"/>
  <c r="S302" i="5" s="1"/>
  <c r="H302" i="5"/>
  <c r="K302" i="5" s="1"/>
  <c r="N302" i="5" s="1"/>
  <c r="I302" i="5"/>
  <c r="L302" i="5" s="1"/>
  <c r="O302" i="5" s="1"/>
  <c r="I301" i="5"/>
  <c r="L301" i="5" s="1"/>
  <c r="O301" i="5" s="1"/>
  <c r="H301" i="5"/>
  <c r="K301" i="5" s="1"/>
  <c r="N301" i="5" s="1"/>
  <c r="G301" i="5"/>
  <c r="J301" i="5" s="1"/>
  <c r="M301" i="5" s="1"/>
  <c r="F301" i="5"/>
  <c r="S301" i="5" s="1"/>
  <c r="I149" i="5"/>
  <c r="L149" i="5" s="1"/>
  <c r="O149" i="5" s="1"/>
  <c r="H149" i="5"/>
  <c r="K149" i="5" s="1"/>
  <c r="N149" i="5" s="1"/>
  <c r="G149" i="5"/>
  <c r="J149" i="5" s="1"/>
  <c r="M149" i="5" s="1"/>
  <c r="F149" i="5"/>
  <c r="S149" i="5" s="1"/>
  <c r="F96" i="5"/>
  <c r="S96" i="5" s="1"/>
  <c r="H96" i="5"/>
  <c r="K96" i="5" s="1"/>
  <c r="N96" i="5" s="1"/>
  <c r="G96" i="5"/>
  <c r="J96" i="5" s="1"/>
  <c r="M96" i="5" s="1"/>
  <c r="I96" i="5"/>
  <c r="L96" i="5" s="1"/>
  <c r="O96" i="5" s="1"/>
  <c r="I204" i="5"/>
  <c r="L204" i="5" s="1"/>
  <c r="O204" i="5" s="1"/>
  <c r="H204" i="5"/>
  <c r="K204" i="5" s="1"/>
  <c r="N204" i="5" s="1"/>
  <c r="G204" i="5"/>
  <c r="J204" i="5" s="1"/>
  <c r="M204" i="5" s="1"/>
  <c r="F204" i="5"/>
  <c r="S204" i="5" s="1"/>
  <c r="I154" i="5"/>
  <c r="L154" i="5" s="1"/>
  <c r="O154" i="5" s="1"/>
  <c r="H154" i="5"/>
  <c r="K154" i="5" s="1"/>
  <c r="N154" i="5" s="1"/>
  <c r="G154" i="5"/>
  <c r="J154" i="5" s="1"/>
  <c r="M154" i="5" s="1"/>
  <c r="F154" i="5"/>
  <c r="S154" i="5" s="1"/>
  <c r="I296" i="5"/>
  <c r="L296" i="5" s="1"/>
  <c r="O296" i="5" s="1"/>
  <c r="H296" i="5"/>
  <c r="K296" i="5" s="1"/>
  <c r="N296" i="5" s="1"/>
  <c r="G296" i="5"/>
  <c r="J296" i="5" s="1"/>
  <c r="M296" i="5" s="1"/>
  <c r="F296" i="5"/>
  <c r="S296" i="5" s="1"/>
  <c r="G86" i="5"/>
  <c r="J86" i="5" s="1"/>
  <c r="M86" i="5" s="1"/>
  <c r="I86" i="5"/>
  <c r="L86" i="5" s="1"/>
  <c r="O86" i="5" s="1"/>
  <c r="H86" i="5"/>
  <c r="K86" i="5" s="1"/>
  <c r="N86" i="5" s="1"/>
  <c r="F86" i="5"/>
  <c r="S86" i="5" s="1"/>
  <c r="G52" i="5"/>
  <c r="J52" i="5" s="1"/>
  <c r="M52" i="5" s="1"/>
  <c r="I52" i="5"/>
  <c r="L52" i="5" s="1"/>
  <c r="O52" i="5" s="1"/>
  <c r="H52" i="5"/>
  <c r="K52" i="5" s="1"/>
  <c r="N52" i="5" s="1"/>
  <c r="F52" i="5"/>
  <c r="S52" i="5" s="1"/>
  <c r="F202" i="5"/>
  <c r="S202" i="5" s="1"/>
  <c r="I202" i="5"/>
  <c r="L202" i="5" s="1"/>
  <c r="O202" i="5" s="1"/>
  <c r="H202" i="5"/>
  <c r="K202" i="5" s="1"/>
  <c r="N202" i="5" s="1"/>
  <c r="G202" i="5"/>
  <c r="J202" i="5" s="1"/>
  <c r="M202" i="5" s="1"/>
  <c r="H144" i="5"/>
  <c r="K144" i="5" s="1"/>
  <c r="N144" i="5" s="1"/>
  <c r="G144" i="5"/>
  <c r="J144" i="5" s="1"/>
  <c r="M144" i="5" s="1"/>
  <c r="F144" i="5"/>
  <c r="S144" i="5" s="1"/>
  <c r="I144" i="5"/>
  <c r="L144" i="5" s="1"/>
  <c r="O144" i="5" s="1"/>
  <c r="G101" i="5"/>
  <c r="J101" i="5" s="1"/>
  <c r="M101" i="5" s="1"/>
  <c r="I101" i="5"/>
  <c r="L101" i="5" s="1"/>
  <c r="O101" i="5" s="1"/>
  <c r="H101" i="5"/>
  <c r="K101" i="5" s="1"/>
  <c r="N101" i="5" s="1"/>
  <c r="F101" i="5"/>
  <c r="S101" i="5" s="1"/>
  <c r="I153" i="5"/>
  <c r="L153" i="5" s="1"/>
  <c r="O153" i="5" s="1"/>
  <c r="H153" i="5"/>
  <c r="K153" i="5" s="1"/>
  <c r="N153" i="5" s="1"/>
  <c r="G153" i="5"/>
  <c r="J153" i="5" s="1"/>
  <c r="M153" i="5" s="1"/>
  <c r="F153" i="5"/>
  <c r="S153" i="5" s="1"/>
  <c r="I142" i="5"/>
  <c r="L142" i="5" s="1"/>
  <c r="O142" i="5" s="1"/>
  <c r="H142" i="5"/>
  <c r="K142" i="5" s="1"/>
  <c r="N142" i="5" s="1"/>
  <c r="G142" i="5"/>
  <c r="J142" i="5" s="1"/>
  <c r="M142" i="5" s="1"/>
  <c r="F142" i="5"/>
  <c r="S142" i="5" s="1"/>
  <c r="I152" i="5"/>
  <c r="L152" i="5" s="1"/>
  <c r="O152" i="5" s="1"/>
  <c r="H152" i="5"/>
  <c r="K152" i="5" s="1"/>
  <c r="N152" i="5" s="1"/>
  <c r="G152" i="5"/>
  <c r="J152" i="5" s="1"/>
  <c r="M152" i="5" s="1"/>
  <c r="F152" i="5"/>
  <c r="S152" i="5" s="1"/>
  <c r="I251" i="5"/>
  <c r="L251" i="5" s="1"/>
  <c r="O251" i="5" s="1"/>
  <c r="H251" i="5"/>
  <c r="K251" i="5" s="1"/>
  <c r="N251" i="5" s="1"/>
  <c r="G251" i="5"/>
  <c r="J251" i="5" s="1"/>
  <c r="M251" i="5" s="1"/>
  <c r="F251" i="5"/>
  <c r="S251" i="5" s="1"/>
  <c r="I186" i="5"/>
  <c r="L186" i="5" s="1"/>
  <c r="O186" i="5" s="1"/>
  <c r="H186" i="5"/>
  <c r="K186" i="5" s="1"/>
  <c r="N186" i="5" s="1"/>
  <c r="G186" i="5"/>
  <c r="J186" i="5" s="1"/>
  <c r="M186" i="5" s="1"/>
  <c r="F186" i="5"/>
  <c r="S186" i="5" s="1"/>
  <c r="F146" i="5"/>
  <c r="S146" i="5" s="1"/>
  <c r="I146" i="5"/>
  <c r="L146" i="5" s="1"/>
  <c r="O146" i="5" s="1"/>
  <c r="H146" i="5"/>
  <c r="K146" i="5" s="1"/>
  <c r="N146" i="5" s="1"/>
  <c r="G146" i="5"/>
  <c r="J146" i="5" s="1"/>
  <c r="M146" i="5" s="1"/>
  <c r="I288" i="5"/>
  <c r="L288" i="5" s="1"/>
  <c r="O288" i="5" s="1"/>
  <c r="H288" i="5"/>
  <c r="K288" i="5" s="1"/>
  <c r="N288" i="5" s="1"/>
  <c r="G288" i="5"/>
  <c r="J288" i="5" s="1"/>
  <c r="M288" i="5" s="1"/>
  <c r="F288" i="5"/>
  <c r="S288" i="5" s="1"/>
  <c r="U140" i="5"/>
  <c r="I254" i="5"/>
  <c r="L254" i="5" s="1"/>
  <c r="O254" i="5" s="1"/>
  <c r="H254" i="5"/>
  <c r="K254" i="5" s="1"/>
  <c r="N254" i="5" s="1"/>
  <c r="G254" i="5"/>
  <c r="J254" i="5" s="1"/>
  <c r="M254" i="5" s="1"/>
  <c r="F254" i="5"/>
  <c r="S254" i="5" s="1"/>
  <c r="F247" i="5"/>
  <c r="S247" i="5" s="1"/>
  <c r="I247" i="5"/>
  <c r="L247" i="5" s="1"/>
  <c r="O247" i="5" s="1"/>
  <c r="G247" i="5"/>
  <c r="J247" i="5" s="1"/>
  <c r="M247" i="5" s="1"/>
  <c r="H247" i="5"/>
  <c r="K247" i="5" s="1"/>
  <c r="N247" i="5" s="1"/>
  <c r="I239" i="5"/>
  <c r="L239" i="5" s="1"/>
  <c r="O239" i="5" s="1"/>
  <c r="H239" i="5"/>
  <c r="K239" i="5" s="1"/>
  <c r="N239" i="5" s="1"/>
  <c r="G239" i="5"/>
  <c r="J239" i="5" s="1"/>
  <c r="M239" i="5" s="1"/>
  <c r="F239" i="5"/>
  <c r="S239" i="5" s="1"/>
  <c r="G203" i="5"/>
  <c r="J203" i="5" s="1"/>
  <c r="M203" i="5" s="1"/>
  <c r="I203" i="5"/>
  <c r="L203" i="5" s="1"/>
  <c r="O203" i="5" s="1"/>
  <c r="H203" i="5"/>
  <c r="K203" i="5" s="1"/>
  <c r="N203" i="5" s="1"/>
  <c r="F203" i="5"/>
  <c r="S203" i="5" s="1"/>
  <c r="H87" i="5"/>
  <c r="K87" i="5" s="1"/>
  <c r="N87" i="5" s="1"/>
  <c r="G87" i="5"/>
  <c r="J87" i="5" s="1"/>
  <c r="M87" i="5" s="1"/>
  <c r="F87" i="5"/>
  <c r="S87" i="5" s="1"/>
  <c r="I87" i="5"/>
  <c r="L87" i="5" s="1"/>
  <c r="O87" i="5" s="1"/>
  <c r="F43" i="5"/>
  <c r="S43" i="5" s="1"/>
  <c r="G43" i="5"/>
  <c r="J43" i="5" s="1"/>
  <c r="M43" i="5" s="1"/>
  <c r="I43" i="5"/>
  <c r="L43" i="5" s="1"/>
  <c r="O43" i="5" s="1"/>
  <c r="H43" i="5"/>
  <c r="K43" i="5" s="1"/>
  <c r="N43" i="5" s="1"/>
  <c r="I246" i="5"/>
  <c r="L246" i="5" s="1"/>
  <c r="O246" i="5" s="1"/>
  <c r="H246" i="5"/>
  <c r="K246" i="5" s="1"/>
  <c r="N246" i="5" s="1"/>
  <c r="G246" i="5"/>
  <c r="J246" i="5" s="1"/>
  <c r="M246" i="5" s="1"/>
  <c r="F246" i="5"/>
  <c r="S246" i="5" s="1"/>
  <c r="I293" i="5"/>
  <c r="L293" i="5" s="1"/>
  <c r="O293" i="5" s="1"/>
  <c r="H293" i="5"/>
  <c r="K293" i="5" s="1"/>
  <c r="N293" i="5" s="1"/>
  <c r="G293" i="5"/>
  <c r="J293" i="5" s="1"/>
  <c r="M293" i="5" s="1"/>
  <c r="F293" i="5"/>
  <c r="S293" i="5" s="1"/>
  <c r="R36" i="5"/>
  <c r="U36" i="5" s="1"/>
  <c r="I50" i="5"/>
  <c r="L50" i="5" s="1"/>
  <c r="O50" i="5" s="1"/>
  <c r="G50" i="5"/>
  <c r="J50" i="5" s="1"/>
  <c r="M50" i="5" s="1"/>
  <c r="F50" i="5"/>
  <c r="S50" i="5" s="1"/>
  <c r="H50" i="5"/>
  <c r="K50" i="5" s="1"/>
  <c r="N50" i="5" s="1"/>
  <c r="H295" i="5"/>
  <c r="K295" i="5" s="1"/>
  <c r="N295" i="5" s="1"/>
  <c r="G295" i="5"/>
  <c r="J295" i="5" s="1"/>
  <c r="M295" i="5" s="1"/>
  <c r="F295" i="5"/>
  <c r="S295" i="5" s="1"/>
  <c r="I295" i="5"/>
  <c r="L295" i="5" s="1"/>
  <c r="O295" i="5" s="1"/>
  <c r="H41" i="5"/>
  <c r="K41" i="5" s="1"/>
  <c r="N41" i="5" s="1"/>
  <c r="F41" i="5"/>
  <c r="S41" i="5" s="1"/>
  <c r="G41" i="5"/>
  <c r="J41" i="5" s="1"/>
  <c r="M41" i="5" s="1"/>
  <c r="I41" i="5"/>
  <c r="L41" i="5" s="1"/>
  <c r="O41" i="5" s="1"/>
  <c r="G151" i="5"/>
  <c r="J151" i="5" s="1"/>
  <c r="M151" i="5" s="1"/>
  <c r="F151" i="5"/>
  <c r="S151" i="5" s="1"/>
  <c r="I151" i="5"/>
  <c r="L151" i="5" s="1"/>
  <c r="O151" i="5" s="1"/>
  <c r="H151" i="5"/>
  <c r="K151" i="5" s="1"/>
  <c r="N151" i="5" s="1"/>
  <c r="I248" i="5"/>
  <c r="L248" i="5" s="1"/>
  <c r="O248" i="5" s="1"/>
  <c r="H248" i="5"/>
  <c r="K248" i="5" s="1"/>
  <c r="N248" i="5" s="1"/>
  <c r="G248" i="5"/>
  <c r="J248" i="5" s="1"/>
  <c r="M248" i="5" s="1"/>
  <c r="F248" i="5"/>
  <c r="S248" i="5" s="1"/>
  <c r="G40" i="5"/>
  <c r="J40" i="5" s="1"/>
  <c r="M40" i="5" s="1"/>
  <c r="H40" i="5"/>
  <c r="K40" i="5" s="1"/>
  <c r="N40" i="5" s="1"/>
  <c r="I40" i="5"/>
  <c r="L40" i="5" s="1"/>
  <c r="O40" i="5" s="1"/>
  <c r="F40" i="5"/>
  <c r="S40" i="5" s="1"/>
  <c r="Q140" i="5"/>
  <c r="T140" i="5" s="1"/>
  <c r="G139" i="5"/>
  <c r="J139" i="5" s="1"/>
  <c r="M139" i="5" s="1"/>
  <c r="F139" i="5"/>
  <c r="S139" i="5" s="1"/>
  <c r="I139" i="5"/>
  <c r="L139" i="5" s="1"/>
  <c r="O139" i="5" s="1"/>
  <c r="H139" i="5"/>
  <c r="K139" i="5" s="1"/>
  <c r="N139" i="5" s="1"/>
  <c r="I44" i="5"/>
  <c r="L44" i="5" s="1"/>
  <c r="O44" i="5" s="1"/>
  <c r="H44" i="5"/>
  <c r="K44" i="5" s="1"/>
  <c r="N44" i="5" s="1"/>
  <c r="F44" i="5"/>
  <c r="S44" i="5" s="1"/>
  <c r="G44" i="5"/>
  <c r="J44" i="5" s="1"/>
  <c r="M44" i="5" s="1"/>
  <c r="R44" i="5" s="1"/>
  <c r="I188" i="5"/>
  <c r="L188" i="5" s="1"/>
  <c r="O188" i="5" s="1"/>
  <c r="H188" i="5"/>
  <c r="K188" i="5" s="1"/>
  <c r="N188" i="5" s="1"/>
  <c r="G188" i="5"/>
  <c r="J188" i="5" s="1"/>
  <c r="M188" i="5" s="1"/>
  <c r="F188" i="5"/>
  <c r="S188" i="5" s="1"/>
  <c r="I150" i="5"/>
  <c r="L150" i="5" s="1"/>
  <c r="O150" i="5" s="1"/>
  <c r="H150" i="5"/>
  <c r="K150" i="5" s="1"/>
  <c r="N150" i="5" s="1"/>
  <c r="G150" i="5"/>
  <c r="J150" i="5" s="1"/>
  <c r="M150" i="5" s="1"/>
  <c r="F150" i="5"/>
  <c r="S150" i="5" s="1"/>
  <c r="G195" i="5"/>
  <c r="J195" i="5" s="1"/>
  <c r="M195" i="5" s="1"/>
  <c r="I195" i="5"/>
  <c r="L195" i="5" s="1"/>
  <c r="O195" i="5" s="1"/>
  <c r="H195" i="5"/>
  <c r="K195" i="5" s="1"/>
  <c r="N195" i="5" s="1"/>
  <c r="F195" i="5"/>
  <c r="S195" i="5" s="1"/>
  <c r="I244" i="5"/>
  <c r="L244" i="5" s="1"/>
  <c r="O244" i="5" s="1"/>
  <c r="H244" i="5"/>
  <c r="K244" i="5" s="1"/>
  <c r="N244" i="5" s="1"/>
  <c r="G244" i="5"/>
  <c r="J244" i="5" s="1"/>
  <c r="M244" i="5" s="1"/>
  <c r="F244" i="5"/>
  <c r="S244" i="5" s="1"/>
  <c r="U37" i="5"/>
  <c r="Q92" i="5"/>
  <c r="T92" i="5" s="1"/>
  <c r="I138" i="5"/>
  <c r="L138" i="5" s="1"/>
  <c r="O138" i="5" s="1"/>
  <c r="H138" i="5"/>
  <c r="K138" i="5" s="1"/>
  <c r="N138" i="5" s="1"/>
  <c r="G138" i="5"/>
  <c r="J138" i="5" s="1"/>
  <c r="M138" i="5" s="1"/>
  <c r="F138" i="5"/>
  <c r="S138" i="5" s="1"/>
  <c r="I289" i="5"/>
  <c r="L289" i="5" s="1"/>
  <c r="O289" i="5" s="1"/>
  <c r="H289" i="5"/>
  <c r="K289" i="5" s="1"/>
  <c r="N289" i="5" s="1"/>
  <c r="G289" i="5"/>
  <c r="J289" i="5" s="1"/>
  <c r="M289" i="5" s="1"/>
  <c r="F289" i="5"/>
  <c r="S289" i="5" s="1"/>
  <c r="I242" i="5"/>
  <c r="L242" i="5" s="1"/>
  <c r="O242" i="5" s="1"/>
  <c r="H242" i="5"/>
  <c r="K242" i="5" s="1"/>
  <c r="N242" i="5" s="1"/>
  <c r="G242" i="5"/>
  <c r="J242" i="5" s="1"/>
  <c r="M242" i="5" s="1"/>
  <c r="F242" i="5"/>
  <c r="S242" i="5" s="1"/>
  <c r="I197" i="5"/>
  <c r="L197" i="5" s="1"/>
  <c r="O197" i="5" s="1"/>
  <c r="H197" i="5"/>
  <c r="K197" i="5" s="1"/>
  <c r="N197" i="5" s="1"/>
  <c r="G197" i="5"/>
  <c r="J197" i="5" s="1"/>
  <c r="M197" i="5" s="1"/>
  <c r="F197" i="5"/>
  <c r="S197" i="5" s="1"/>
  <c r="R102" i="5"/>
  <c r="U102" i="5" s="1"/>
  <c r="I300" i="5"/>
  <c r="L300" i="5" s="1"/>
  <c r="O300" i="5" s="1"/>
  <c r="H300" i="5"/>
  <c r="K300" i="5" s="1"/>
  <c r="N300" i="5" s="1"/>
  <c r="G300" i="5"/>
  <c r="J300" i="5" s="1"/>
  <c r="M300" i="5" s="1"/>
  <c r="F300" i="5"/>
  <c r="S300" i="5" s="1"/>
  <c r="I190" i="5"/>
  <c r="L190" i="5" s="1"/>
  <c r="O190" i="5" s="1"/>
  <c r="H190" i="5"/>
  <c r="K190" i="5" s="1"/>
  <c r="N190" i="5" s="1"/>
  <c r="G190" i="5"/>
  <c r="J190" i="5" s="1"/>
  <c r="M190" i="5" s="1"/>
  <c r="F190" i="5"/>
  <c r="S190" i="5" s="1"/>
  <c r="H245" i="5"/>
  <c r="K245" i="5" s="1"/>
  <c r="N245" i="5" s="1"/>
  <c r="G245" i="5"/>
  <c r="J245" i="5" s="1"/>
  <c r="M245" i="5" s="1"/>
  <c r="F245" i="5"/>
  <c r="S245" i="5" s="1"/>
  <c r="I245" i="5"/>
  <c r="L245" i="5" s="1"/>
  <c r="O245" i="5" s="1"/>
  <c r="H91" i="5"/>
  <c r="K91" i="5" s="1"/>
  <c r="N91" i="5" s="1"/>
  <c r="I91" i="5"/>
  <c r="L91" i="5" s="1"/>
  <c r="O91" i="5" s="1"/>
  <c r="G91" i="5"/>
  <c r="J91" i="5" s="1"/>
  <c r="M91" i="5" s="1"/>
  <c r="F91" i="5"/>
  <c r="S91" i="5" s="1"/>
  <c r="I249" i="5"/>
  <c r="L249" i="5" s="1"/>
  <c r="O249" i="5" s="1"/>
  <c r="H249" i="5"/>
  <c r="K249" i="5" s="1"/>
  <c r="N249" i="5" s="1"/>
  <c r="G249" i="5"/>
  <c r="J249" i="5" s="1"/>
  <c r="M249" i="5" s="1"/>
  <c r="R249" i="5" s="1"/>
  <c r="F249" i="5"/>
  <c r="S249" i="5" s="1"/>
  <c r="Q37" i="5"/>
  <c r="T37" i="5" s="1"/>
  <c r="F89" i="5"/>
  <c r="S89" i="5" s="1"/>
  <c r="I89" i="5"/>
  <c r="L89" i="5" s="1"/>
  <c r="O89" i="5" s="1"/>
  <c r="H89" i="5"/>
  <c r="K89" i="5" s="1"/>
  <c r="N89" i="5" s="1"/>
  <c r="G89" i="5"/>
  <c r="J89" i="5" s="1"/>
  <c r="M89" i="5" s="1"/>
  <c r="U92" i="5"/>
  <c r="I147" i="5"/>
  <c r="L147" i="5" s="1"/>
  <c r="O147" i="5" s="1"/>
  <c r="H147" i="5"/>
  <c r="K147" i="5" s="1"/>
  <c r="N147" i="5" s="1"/>
  <c r="F147" i="5"/>
  <c r="S147" i="5" s="1"/>
  <c r="G147" i="5"/>
  <c r="J147" i="5" s="1"/>
  <c r="M147" i="5" s="1"/>
  <c r="I100" i="5"/>
  <c r="L100" i="5" s="1"/>
  <c r="O100" i="5" s="1"/>
  <c r="G100" i="5"/>
  <c r="J100" i="5" s="1"/>
  <c r="M100" i="5" s="1"/>
  <c r="H100" i="5"/>
  <c r="K100" i="5" s="1"/>
  <c r="N100" i="5" s="1"/>
  <c r="F100" i="5"/>
  <c r="S100" i="5" s="1"/>
  <c r="R144" i="5"/>
  <c r="I236" i="5"/>
  <c r="L236" i="5" s="1"/>
  <c r="O236" i="5" s="1"/>
  <c r="H236" i="5"/>
  <c r="K236" i="5" s="1"/>
  <c r="N236" i="5" s="1"/>
  <c r="G236" i="5"/>
  <c r="J236" i="5" s="1"/>
  <c r="M236" i="5" s="1"/>
  <c r="F236" i="5"/>
  <c r="S236" i="5" s="1"/>
  <c r="G252" i="5"/>
  <c r="J252" i="5" s="1"/>
  <c r="M252" i="5" s="1"/>
  <c r="F252" i="5"/>
  <c r="S252" i="5" s="1"/>
  <c r="I252" i="5"/>
  <c r="L252" i="5" s="1"/>
  <c r="O252" i="5" s="1"/>
  <c r="H252" i="5"/>
  <c r="K252" i="5" s="1"/>
  <c r="N252" i="5" s="1"/>
  <c r="H103" i="5"/>
  <c r="K103" i="5" s="1"/>
  <c r="N103" i="5" s="1"/>
  <c r="I103" i="5"/>
  <c r="L103" i="5" s="1"/>
  <c r="O103" i="5" s="1"/>
  <c r="G103" i="5"/>
  <c r="J103" i="5" s="1"/>
  <c r="M103" i="5" s="1"/>
  <c r="F103" i="5"/>
  <c r="S103" i="5" s="1"/>
  <c r="I192" i="5"/>
  <c r="L192" i="5" s="1"/>
  <c r="O192" i="5" s="1"/>
  <c r="H192" i="5"/>
  <c r="K192" i="5" s="1"/>
  <c r="N192" i="5" s="1"/>
  <c r="G192" i="5"/>
  <c r="J192" i="5" s="1"/>
  <c r="M192" i="5" s="1"/>
  <c r="F192" i="5"/>
  <c r="S192" i="5" s="1"/>
  <c r="I143" i="5"/>
  <c r="L143" i="5" s="1"/>
  <c r="O143" i="5" s="1"/>
  <c r="H143" i="5"/>
  <c r="K143" i="5" s="1"/>
  <c r="N143" i="5" s="1"/>
  <c r="G143" i="5"/>
  <c r="J143" i="5" s="1"/>
  <c r="M143" i="5" s="1"/>
  <c r="F143" i="5"/>
  <c r="S143" i="5" s="1"/>
  <c r="H53" i="5"/>
  <c r="K53" i="5" s="1"/>
  <c r="N53" i="5" s="1"/>
  <c r="G53" i="5"/>
  <c r="J53" i="5" s="1"/>
  <c r="M53" i="5" s="1"/>
  <c r="F53" i="5"/>
  <c r="S53" i="5" s="1"/>
  <c r="I53" i="5"/>
  <c r="L53" i="5" s="1"/>
  <c r="O53" i="5" s="1"/>
  <c r="I291" i="5"/>
  <c r="L291" i="5" s="1"/>
  <c r="O291" i="5" s="1"/>
  <c r="H291" i="5"/>
  <c r="K291" i="5" s="1"/>
  <c r="N291" i="5" s="1"/>
  <c r="G291" i="5"/>
  <c r="J291" i="5" s="1"/>
  <c r="M291" i="5" s="1"/>
  <c r="F291" i="5"/>
  <c r="S291" i="5" s="1"/>
  <c r="R48" i="5"/>
  <c r="U48" i="5" s="1"/>
  <c r="I287" i="5"/>
  <c r="L287" i="5" s="1"/>
  <c r="O287" i="5" s="1"/>
  <c r="H287" i="5"/>
  <c r="K287" i="5" s="1"/>
  <c r="N287" i="5" s="1"/>
  <c r="G287" i="5"/>
  <c r="J287" i="5" s="1"/>
  <c r="M287" i="5" s="1"/>
  <c r="F287" i="5"/>
  <c r="S287" i="5" s="1"/>
  <c r="I304" i="5"/>
  <c r="L304" i="5" s="1"/>
  <c r="O304" i="5" s="1"/>
  <c r="H304" i="5"/>
  <c r="K304" i="5" s="1"/>
  <c r="N304" i="5" s="1"/>
  <c r="F304" i="5"/>
  <c r="S304" i="5" s="1"/>
  <c r="G304" i="5"/>
  <c r="J304" i="5" s="1"/>
  <c r="M304" i="5" s="1"/>
  <c r="R304" i="5" s="1"/>
  <c r="I241" i="5"/>
  <c r="L241" i="5" s="1"/>
  <c r="O241" i="5" s="1"/>
  <c r="H241" i="5"/>
  <c r="K241" i="5" s="1"/>
  <c r="N241" i="5" s="1"/>
  <c r="G241" i="5"/>
  <c r="J241" i="5" s="1"/>
  <c r="M241" i="5" s="1"/>
  <c r="F241" i="5"/>
  <c r="S241" i="5" s="1"/>
  <c r="U137" i="5"/>
  <c r="I253" i="5"/>
  <c r="L253" i="5" s="1"/>
  <c r="O253" i="5" s="1"/>
  <c r="H253" i="5"/>
  <c r="K253" i="5" s="1"/>
  <c r="N253" i="5" s="1"/>
  <c r="G253" i="5"/>
  <c r="J253" i="5" s="1"/>
  <c r="M253" i="5" s="1"/>
  <c r="F253" i="5"/>
  <c r="S253" i="5" s="1"/>
  <c r="I243" i="5"/>
  <c r="L243" i="5" s="1"/>
  <c r="O243" i="5" s="1"/>
  <c r="H243" i="5"/>
  <c r="K243" i="5" s="1"/>
  <c r="N243" i="5" s="1"/>
  <c r="G243" i="5"/>
  <c r="J243" i="5" s="1"/>
  <c r="M243" i="5" s="1"/>
  <c r="F243" i="5"/>
  <c r="S243" i="5" s="1"/>
  <c r="I90" i="5"/>
  <c r="L90" i="5" s="1"/>
  <c r="O90" i="5" s="1"/>
  <c r="H90" i="5"/>
  <c r="K90" i="5" s="1"/>
  <c r="N90" i="5" s="1"/>
  <c r="F90" i="5"/>
  <c r="S90" i="5" s="1"/>
  <c r="G90" i="5"/>
  <c r="J90" i="5" s="1"/>
  <c r="M90" i="5" s="1"/>
  <c r="H196" i="5"/>
  <c r="K196" i="5" s="1"/>
  <c r="N196" i="5" s="1"/>
  <c r="F196" i="5"/>
  <c r="S196" i="5" s="1"/>
  <c r="I196" i="5"/>
  <c r="L196" i="5" s="1"/>
  <c r="O196" i="5" s="1"/>
  <c r="G196" i="5"/>
  <c r="J196" i="5" s="1"/>
  <c r="M196" i="5" s="1"/>
  <c r="I292" i="5"/>
  <c r="L292" i="5" s="1"/>
  <c r="O292" i="5" s="1"/>
  <c r="H292" i="5"/>
  <c r="K292" i="5" s="1"/>
  <c r="N292" i="5" s="1"/>
  <c r="F292" i="5"/>
  <c r="S292" i="5" s="1"/>
  <c r="G292" i="5"/>
  <c r="J292" i="5" s="1"/>
  <c r="M292" i="5" s="1"/>
  <c r="I298" i="5"/>
  <c r="L298" i="5" s="1"/>
  <c r="O298" i="5" s="1"/>
  <c r="H298" i="5"/>
  <c r="K298" i="5" s="1"/>
  <c r="N298" i="5" s="1"/>
  <c r="G298" i="5"/>
  <c r="J298" i="5" s="1"/>
  <c r="M298" i="5" s="1"/>
  <c r="F298" i="5"/>
  <c r="S298" i="5" s="1"/>
  <c r="I286" i="5"/>
  <c r="L286" i="5" s="1"/>
  <c r="O286" i="5" s="1"/>
  <c r="H286" i="5"/>
  <c r="K286" i="5" s="1"/>
  <c r="N286" i="5" s="1"/>
  <c r="G286" i="5"/>
  <c r="J286" i="5" s="1"/>
  <c r="M286" i="5" s="1"/>
  <c r="F286" i="5"/>
  <c r="S286" i="5" s="1"/>
  <c r="H45" i="5"/>
  <c r="K45" i="5" s="1"/>
  <c r="N45" i="5" s="1"/>
  <c r="G45" i="5"/>
  <c r="J45" i="5" s="1"/>
  <c r="M45" i="5" s="1"/>
  <c r="I45" i="5"/>
  <c r="L45" i="5" s="1"/>
  <c r="O45" i="5" s="1"/>
  <c r="F45" i="5"/>
  <c r="S45" i="5" s="1"/>
  <c r="G240" i="5"/>
  <c r="J240" i="5" s="1"/>
  <c r="M240" i="5" s="1"/>
  <c r="F240" i="5"/>
  <c r="S240" i="5" s="1"/>
  <c r="I240" i="5"/>
  <c r="L240" i="5" s="1"/>
  <c r="O240" i="5" s="1"/>
  <c r="H240" i="5"/>
  <c r="K240" i="5" s="1"/>
  <c r="N240" i="5" s="1"/>
  <c r="I187" i="5"/>
  <c r="L187" i="5" s="1"/>
  <c r="O187" i="5" s="1"/>
  <c r="H187" i="5"/>
  <c r="K187" i="5" s="1"/>
  <c r="N187" i="5" s="1"/>
  <c r="G187" i="5"/>
  <c r="J187" i="5" s="1"/>
  <c r="M187" i="5" s="1"/>
  <c r="F187" i="5"/>
  <c r="S187" i="5" s="1"/>
  <c r="H136" i="5"/>
  <c r="K136" i="5" s="1"/>
  <c r="N136" i="5" s="1"/>
  <c r="G136" i="5"/>
  <c r="J136" i="5" s="1"/>
  <c r="M136" i="5" s="1"/>
  <c r="F136" i="5"/>
  <c r="S136" i="5" s="1"/>
  <c r="I136" i="5"/>
  <c r="L136" i="5" s="1"/>
  <c r="O136" i="5" s="1"/>
  <c r="R49" i="5"/>
  <c r="U49" i="5" s="1"/>
  <c r="I303" i="5"/>
  <c r="L303" i="5" s="1"/>
  <c r="O303" i="5" s="1"/>
  <c r="H303" i="5"/>
  <c r="K303" i="5" s="1"/>
  <c r="N303" i="5" s="1"/>
  <c r="G303" i="5"/>
  <c r="J303" i="5" s="1"/>
  <c r="M303" i="5" s="1"/>
  <c r="F303" i="5"/>
  <c r="S303" i="5" s="1"/>
  <c r="H200" i="5"/>
  <c r="K200" i="5" s="1"/>
  <c r="N200" i="5" s="1"/>
  <c r="G200" i="5"/>
  <c r="J200" i="5" s="1"/>
  <c r="M200" i="5" s="1"/>
  <c r="F200" i="5"/>
  <c r="S200" i="5" s="1"/>
  <c r="I200" i="5"/>
  <c r="L200" i="5" s="1"/>
  <c r="O200" i="5" s="1"/>
  <c r="Q137" i="5"/>
  <c r="T137" i="5" s="1"/>
  <c r="C66" i="1"/>
  <c r="D66" i="1" s="1"/>
  <c r="C59" i="1"/>
  <c r="D59" i="1" s="1"/>
  <c r="C67" i="1"/>
  <c r="D67" i="1" s="1"/>
  <c r="C60" i="1"/>
  <c r="D60" i="1" s="1"/>
  <c r="B13" i="4" s="1"/>
  <c r="C68" i="1"/>
  <c r="D68" i="1" s="1"/>
  <c r="C61" i="1"/>
  <c r="D61" i="1" s="1"/>
  <c r="B20" i="4" s="1"/>
  <c r="C69" i="1"/>
  <c r="D69" i="1" s="1"/>
  <c r="C62" i="1"/>
  <c r="D62" i="1" s="1"/>
  <c r="B27" i="4" s="1"/>
  <c r="C70" i="1"/>
  <c r="D70" i="1" s="1"/>
  <c r="C63" i="1"/>
  <c r="D63" i="1" s="1"/>
  <c r="B34" i="4" s="1"/>
  <c r="C71" i="1"/>
  <c r="D71" i="1" s="1"/>
  <c r="C64" i="1"/>
  <c r="D64" i="1" s="1"/>
  <c r="C72" i="1"/>
  <c r="D72" i="1" s="1"/>
  <c r="C65" i="1"/>
  <c r="D65" i="1" s="1"/>
  <c r="C73" i="1"/>
  <c r="D73" i="1" s="1"/>
  <c r="C187" i="1"/>
  <c r="C263" i="1"/>
  <c r="D263" i="1" s="1"/>
  <c r="C297" i="1"/>
  <c r="P297" i="1" s="1"/>
  <c r="C268" i="1"/>
  <c r="D268" i="1" s="1"/>
  <c r="C92" i="1"/>
  <c r="C98" i="1"/>
  <c r="P98" i="1" s="1"/>
  <c r="C121" i="1"/>
  <c r="D121" i="1" s="1"/>
  <c r="C142" i="1"/>
  <c r="C238" i="1"/>
  <c r="P238" i="1" s="1"/>
  <c r="C195" i="1"/>
  <c r="C212" i="1"/>
  <c r="D212" i="1" s="1"/>
  <c r="C321" i="1"/>
  <c r="D321" i="1" s="1"/>
  <c r="C147" i="1"/>
  <c r="C247" i="1"/>
  <c r="P247" i="1" s="1"/>
  <c r="C190" i="1"/>
  <c r="C311" i="1"/>
  <c r="D311" i="1" s="1"/>
  <c r="C223" i="1"/>
  <c r="D223" i="1" s="1"/>
  <c r="C174" i="1"/>
  <c r="D174" i="1" s="1"/>
  <c r="C259" i="1"/>
  <c r="D259" i="1" s="1"/>
  <c r="C90" i="1"/>
  <c r="D90" i="1" s="1"/>
  <c r="C103" i="1"/>
  <c r="C114" i="1"/>
  <c r="D114" i="1" s="1"/>
  <c r="C116" i="1"/>
  <c r="D116" i="1" s="1"/>
  <c r="C141" i="1"/>
  <c r="D141" i="1" s="1"/>
  <c r="C146" i="1"/>
  <c r="C150" i="1"/>
  <c r="C159" i="1"/>
  <c r="D159" i="1" s="1"/>
  <c r="C194" i="1"/>
  <c r="C201" i="1"/>
  <c r="C219" i="1"/>
  <c r="D219" i="1" s="1"/>
  <c r="C222" i="1"/>
  <c r="D222" i="1" s="1"/>
  <c r="C242" i="1"/>
  <c r="P242" i="1" s="1"/>
  <c r="C246" i="1"/>
  <c r="C251" i="1"/>
  <c r="P251" i="1" s="1"/>
  <c r="C272" i="1"/>
  <c r="D272" i="1" s="1"/>
  <c r="C303" i="1"/>
  <c r="P303" i="1" s="1"/>
  <c r="C318" i="1"/>
  <c r="D318" i="1" s="1"/>
  <c r="C324" i="1"/>
  <c r="D324" i="1" s="1"/>
  <c r="D22" i="1"/>
  <c r="C91" i="1"/>
  <c r="C100" i="1"/>
  <c r="P100" i="1" s="1"/>
  <c r="C109" i="1"/>
  <c r="D109" i="1" s="1"/>
  <c r="C117" i="1"/>
  <c r="D117" i="1" s="1"/>
  <c r="C123" i="1"/>
  <c r="D123" i="1" s="1"/>
  <c r="C136" i="1"/>
  <c r="C143" i="1"/>
  <c r="C151" i="1"/>
  <c r="C153" i="1"/>
  <c r="D153" i="1" s="1"/>
  <c r="C164" i="1"/>
  <c r="D164" i="1" s="1"/>
  <c r="C171" i="1"/>
  <c r="D171" i="1" s="1"/>
  <c r="C188" i="1"/>
  <c r="P188" i="1" s="1"/>
  <c r="C191" i="1"/>
  <c r="C196" i="1"/>
  <c r="C209" i="1"/>
  <c r="D209" i="1" s="1"/>
  <c r="C216" i="1"/>
  <c r="D216" i="1" s="1"/>
  <c r="C220" i="1"/>
  <c r="D220" i="1" s="1"/>
  <c r="C239" i="1"/>
  <c r="C243" i="1"/>
  <c r="C248" i="1"/>
  <c r="D248" i="1" s="1"/>
  <c r="C252" i="1"/>
  <c r="D252" i="1" s="1"/>
  <c r="C273" i="1"/>
  <c r="D273" i="1" s="1"/>
  <c r="C289" i="1"/>
  <c r="C293" i="1"/>
  <c r="P293" i="1" s="1"/>
  <c r="C300" i="1"/>
  <c r="C309" i="1"/>
  <c r="D309" i="1" s="1"/>
  <c r="C322" i="1"/>
  <c r="D322" i="1" s="1"/>
  <c r="P39" i="1"/>
  <c r="C93" i="1"/>
  <c r="D93" i="1" s="1"/>
  <c r="C99" i="1"/>
  <c r="D99" i="1" s="1"/>
  <c r="C111" i="1"/>
  <c r="D111" i="1" s="1"/>
  <c r="C119" i="1"/>
  <c r="D119" i="1" s="1"/>
  <c r="C122" i="1"/>
  <c r="D122" i="1" s="1"/>
  <c r="C140" i="1"/>
  <c r="P140" i="1" s="1"/>
  <c r="C148" i="1"/>
  <c r="C154" i="1"/>
  <c r="C160" i="1"/>
  <c r="D160" i="1" s="1"/>
  <c r="C165" i="1"/>
  <c r="D165" i="1" s="1"/>
  <c r="C168" i="1"/>
  <c r="D168" i="1" s="1"/>
  <c r="C192" i="1"/>
  <c r="C198" i="1"/>
  <c r="C202" i="1"/>
  <c r="C224" i="1"/>
  <c r="D224" i="1" s="1"/>
  <c r="C260" i="1"/>
  <c r="D260" i="1" s="1"/>
  <c r="C264" i="1"/>
  <c r="D264" i="1" s="1"/>
  <c r="C269" i="1"/>
  <c r="D269" i="1" s="1"/>
  <c r="C274" i="1"/>
  <c r="D274" i="1" s="1"/>
  <c r="C298" i="1"/>
  <c r="C310" i="1"/>
  <c r="D310" i="1" s="1"/>
  <c r="C312" i="1"/>
  <c r="D312" i="1" s="1"/>
  <c r="C315" i="1"/>
  <c r="D315" i="1" s="1"/>
  <c r="C112" i="1"/>
  <c r="D112" i="1" s="1"/>
  <c r="C118" i="1"/>
  <c r="D118" i="1" s="1"/>
  <c r="C144" i="1"/>
  <c r="C161" i="1"/>
  <c r="D161" i="1" s="1"/>
  <c r="C166" i="1"/>
  <c r="D166" i="1" s="1"/>
  <c r="C169" i="1"/>
  <c r="D169" i="1" s="1"/>
  <c r="C189" i="1"/>
  <c r="C199" i="1"/>
  <c r="C210" i="1"/>
  <c r="D210" i="1" s="1"/>
  <c r="C213" i="1"/>
  <c r="D213" i="1" s="1"/>
  <c r="C240" i="1"/>
  <c r="D240" i="1" s="1"/>
  <c r="C244" i="1"/>
  <c r="D244" i="1" s="1"/>
  <c r="C249" i="1"/>
  <c r="C253" i="1"/>
  <c r="C286" i="1"/>
  <c r="C290" i="1"/>
  <c r="C294" i="1"/>
  <c r="D294" i="1" s="1"/>
  <c r="C299" i="1"/>
  <c r="D299" i="1" s="1"/>
  <c r="C86" i="1"/>
  <c r="C110" i="1"/>
  <c r="D110" i="1" s="1"/>
  <c r="C94" i="1"/>
  <c r="C101" i="1"/>
  <c r="C137" i="1"/>
  <c r="C162" i="1"/>
  <c r="D162" i="1" s="1"/>
  <c r="C186" i="1"/>
  <c r="C200" i="1"/>
  <c r="C203" i="1"/>
  <c r="C211" i="1"/>
  <c r="D211" i="1" s="1"/>
  <c r="C236" i="1"/>
  <c r="D236" i="1" s="1"/>
  <c r="C261" i="1"/>
  <c r="D261" i="1" s="1"/>
  <c r="C265" i="1"/>
  <c r="D265" i="1" s="1"/>
  <c r="C270" i="1"/>
  <c r="D270" i="1" s="1"/>
  <c r="C287" i="1"/>
  <c r="C291" i="1"/>
  <c r="C295" i="1"/>
  <c r="C301" i="1"/>
  <c r="P301" i="1" s="1"/>
  <c r="C313" i="1"/>
  <c r="D313" i="1" s="1"/>
  <c r="C316" i="1"/>
  <c r="D316" i="1" s="1"/>
  <c r="C319" i="1"/>
  <c r="D319" i="1" s="1"/>
  <c r="C88" i="1"/>
  <c r="C96" i="1"/>
  <c r="C102" i="1"/>
  <c r="C113" i="1"/>
  <c r="D113" i="1" s="1"/>
  <c r="C124" i="1"/>
  <c r="D124" i="1" s="1"/>
  <c r="C138" i="1"/>
  <c r="C152" i="1"/>
  <c r="D152" i="1" s="1"/>
  <c r="C170" i="1"/>
  <c r="D170" i="1" s="1"/>
  <c r="C172" i="1"/>
  <c r="D172" i="1" s="1"/>
  <c r="C193" i="1"/>
  <c r="C197" i="1"/>
  <c r="C204" i="1"/>
  <c r="C214" i="1"/>
  <c r="D214" i="1" s="1"/>
  <c r="C217" i="1"/>
  <c r="D217" i="1" s="1"/>
  <c r="C241" i="1"/>
  <c r="C245" i="1"/>
  <c r="C250" i="1"/>
  <c r="C254" i="1"/>
  <c r="C266" i="1"/>
  <c r="D266" i="1" s="1"/>
  <c r="C271" i="1"/>
  <c r="D271" i="1" s="1"/>
  <c r="C314" i="1"/>
  <c r="D314" i="1" s="1"/>
  <c r="C74" i="1"/>
  <c r="D74" i="1" s="1"/>
  <c r="C87" i="1"/>
  <c r="C89" i="1"/>
  <c r="C95" i="1"/>
  <c r="C97" i="1"/>
  <c r="D97" i="1" s="1"/>
  <c r="C104" i="1"/>
  <c r="C115" i="1"/>
  <c r="D115" i="1" s="1"/>
  <c r="C120" i="1"/>
  <c r="D120" i="1" s="1"/>
  <c r="C139" i="1"/>
  <c r="C145" i="1"/>
  <c r="D145" i="1" s="1"/>
  <c r="C149" i="1"/>
  <c r="D149" i="1" s="1"/>
  <c r="C163" i="1"/>
  <c r="D163" i="1" s="1"/>
  <c r="C167" i="1"/>
  <c r="D167" i="1" s="1"/>
  <c r="C173" i="1"/>
  <c r="D173" i="1" s="1"/>
  <c r="C215" i="1"/>
  <c r="D215" i="1" s="1"/>
  <c r="C218" i="1"/>
  <c r="D218" i="1" s="1"/>
  <c r="C221" i="1"/>
  <c r="D221" i="1" s="1"/>
  <c r="C237" i="1"/>
  <c r="C262" i="1"/>
  <c r="D262" i="1" s="1"/>
  <c r="C267" i="1"/>
  <c r="D267" i="1" s="1"/>
  <c r="C288" i="1"/>
  <c r="D288" i="1" s="1"/>
  <c r="C292" i="1"/>
  <c r="D292" i="1" s="1"/>
  <c r="C296" i="1"/>
  <c r="C302" i="1"/>
  <c r="C304" i="1"/>
  <c r="C317" i="1"/>
  <c r="D317" i="1" s="1"/>
  <c r="C320" i="1"/>
  <c r="D320" i="1" s="1"/>
  <c r="C323" i="1"/>
  <c r="D323" i="1" s="1"/>
  <c r="P239" i="1"/>
  <c r="P243" i="1"/>
  <c r="P141" i="1"/>
  <c r="E141" i="1"/>
  <c r="P153" i="1"/>
  <c r="E153" i="1"/>
  <c r="P150" i="1"/>
  <c r="E101" i="1"/>
  <c r="C54" i="1"/>
  <c r="D54" i="1" s="1"/>
  <c r="C46" i="1"/>
  <c r="C52" i="1"/>
  <c r="C53" i="1"/>
  <c r="C36" i="1"/>
  <c r="C43" i="1"/>
  <c r="C44" i="1"/>
  <c r="C51" i="1"/>
  <c r="C50" i="1"/>
  <c r="C42" i="1"/>
  <c r="C49" i="1"/>
  <c r="D49" i="1" s="1"/>
  <c r="C45" i="1"/>
  <c r="C48" i="1"/>
  <c r="D41" i="1"/>
  <c r="C47" i="1"/>
  <c r="D21" i="1"/>
  <c r="D23" i="1" s="1"/>
  <c r="Q104" i="5" l="1"/>
  <c r="U98" i="5"/>
  <c r="R191" i="5"/>
  <c r="R290" i="5"/>
  <c r="R86" i="5"/>
  <c r="R291" i="5"/>
  <c r="R146" i="5"/>
  <c r="R89" i="5"/>
  <c r="R138" i="5"/>
  <c r="Q303" i="5"/>
  <c r="Q98" i="5"/>
  <c r="T98" i="5" s="1"/>
  <c r="Q90" i="5"/>
  <c r="R88" i="5"/>
  <c r="U88" i="5" s="1"/>
  <c r="Q237" i="5"/>
  <c r="T237" i="5" s="1"/>
  <c r="R97" i="5"/>
  <c r="U97" i="5" s="1"/>
  <c r="R239" i="5"/>
  <c r="U239" i="5" s="1"/>
  <c r="R237" i="5"/>
  <c r="R245" i="5"/>
  <c r="Q87" i="5"/>
  <c r="R202" i="5"/>
  <c r="U202" i="5" s="1"/>
  <c r="Q191" i="5"/>
  <c r="T191" i="5" s="1"/>
  <c r="R53" i="5"/>
  <c r="Q88" i="5"/>
  <c r="T88" i="5" s="1"/>
  <c r="Q97" i="5"/>
  <c r="T97" i="5" s="1"/>
  <c r="R302" i="5"/>
  <c r="U302" i="5" s="1"/>
  <c r="Q42" i="5"/>
  <c r="T42" i="5" s="1"/>
  <c r="R42" i="5"/>
  <c r="U42" i="5" s="1"/>
  <c r="Q246" i="5"/>
  <c r="T246" i="5" s="1"/>
  <c r="Q40" i="5"/>
  <c r="T40" i="5" s="1"/>
  <c r="Q240" i="5"/>
  <c r="Q150" i="5"/>
  <c r="Q149" i="5"/>
  <c r="T149" i="5" s="1"/>
  <c r="R51" i="5"/>
  <c r="U51" i="5" s="1"/>
  <c r="Q51" i="5"/>
  <c r="T51" i="5" s="1"/>
  <c r="Q200" i="5"/>
  <c r="T200" i="5" s="1"/>
  <c r="R91" i="5"/>
  <c r="Q148" i="5"/>
  <c r="T148" i="5" s="1"/>
  <c r="Q300" i="5"/>
  <c r="T300" i="5" s="1"/>
  <c r="Q38" i="5"/>
  <c r="T38" i="5" s="1"/>
  <c r="R204" i="5"/>
  <c r="U204" i="5" s="1"/>
  <c r="R46" i="5"/>
  <c r="U46" i="5" s="1"/>
  <c r="Q46" i="5"/>
  <c r="T46" i="5" s="1"/>
  <c r="Q298" i="5"/>
  <c r="R298" i="5"/>
  <c r="Q197" i="5"/>
  <c r="Q89" i="5"/>
  <c r="Q195" i="5"/>
  <c r="T195" i="5" s="1"/>
  <c r="Q41" i="5"/>
  <c r="T41" i="5" s="1"/>
  <c r="R300" i="5"/>
  <c r="U300" i="5" s="1"/>
  <c r="Q43" i="5"/>
  <c r="T43" i="5" s="1"/>
  <c r="R43" i="5"/>
  <c r="U43" i="5" s="1"/>
  <c r="Q239" i="5"/>
  <c r="T239" i="5" s="1"/>
  <c r="Q254" i="5"/>
  <c r="T254" i="5" s="1"/>
  <c r="R150" i="5"/>
  <c r="Q296" i="5"/>
  <c r="R296" i="5"/>
  <c r="Q301" i="5"/>
  <c r="R301" i="5"/>
  <c r="U301" i="5" s="1"/>
  <c r="R197" i="5"/>
  <c r="U197" i="5" s="1"/>
  <c r="U191" i="5"/>
  <c r="Q199" i="5"/>
  <c r="T199" i="5" s="1"/>
  <c r="R199" i="5"/>
  <c r="U199" i="5" s="1"/>
  <c r="Q201" i="5"/>
  <c r="T201" i="5" s="1"/>
  <c r="R40" i="5"/>
  <c r="U40" i="5" s="1"/>
  <c r="U245" i="5"/>
  <c r="U290" i="5"/>
  <c r="Q141" i="5"/>
  <c r="R141" i="5"/>
  <c r="U141" i="5" s="1"/>
  <c r="Q145" i="5"/>
  <c r="T145" i="5" s="1"/>
  <c r="R145" i="5"/>
  <c r="U145" i="5" s="1"/>
  <c r="U193" i="5"/>
  <c r="Q136" i="5"/>
  <c r="Q45" i="5"/>
  <c r="R45" i="5"/>
  <c r="U45" i="5" s="1"/>
  <c r="R246" i="5"/>
  <c r="Q287" i="5"/>
  <c r="R287" i="5"/>
  <c r="Q53" i="5"/>
  <c r="T53" i="5" s="1"/>
  <c r="T89" i="5"/>
  <c r="U89" i="5"/>
  <c r="Q245" i="5"/>
  <c r="T245" i="5" s="1"/>
  <c r="Q242" i="5"/>
  <c r="T242" i="5" s="1"/>
  <c r="R242" i="5"/>
  <c r="U242" i="5" s="1"/>
  <c r="Q293" i="5"/>
  <c r="R293" i="5"/>
  <c r="R136" i="5"/>
  <c r="U136" i="5" s="1"/>
  <c r="R149" i="5"/>
  <c r="U149" i="5" s="1"/>
  <c r="R41" i="5"/>
  <c r="U41" i="5" s="1"/>
  <c r="Q152" i="5"/>
  <c r="T152" i="5" s="1"/>
  <c r="R152" i="5"/>
  <c r="U152" i="5" s="1"/>
  <c r="Q96" i="5"/>
  <c r="T96" i="5" s="1"/>
  <c r="R96" i="5"/>
  <c r="Q290" i="5"/>
  <c r="T290" i="5" s="1"/>
  <c r="T141" i="5"/>
  <c r="Q294" i="5"/>
  <c r="T294" i="5" s="1"/>
  <c r="R294" i="5"/>
  <c r="U294" i="5" s="1"/>
  <c r="Q94" i="5"/>
  <c r="T94" i="5" s="1"/>
  <c r="R94" i="5"/>
  <c r="U94" i="5" s="1"/>
  <c r="Q194" i="5"/>
  <c r="T194" i="5" s="1"/>
  <c r="R194" i="5"/>
  <c r="U194" i="5" s="1"/>
  <c r="Q193" i="5"/>
  <c r="T193" i="5" s="1"/>
  <c r="Q247" i="5"/>
  <c r="T247" i="5" s="1"/>
  <c r="R247" i="5"/>
  <c r="U247" i="5" s="1"/>
  <c r="Q186" i="5"/>
  <c r="T186" i="5" s="1"/>
  <c r="R186" i="5"/>
  <c r="U186" i="5" s="1"/>
  <c r="U96" i="5"/>
  <c r="R38" i="5"/>
  <c r="U38" i="5" s="1"/>
  <c r="T90" i="5"/>
  <c r="Q154" i="5"/>
  <c r="T154" i="5" s="1"/>
  <c r="R154" i="5"/>
  <c r="U154" i="5" s="1"/>
  <c r="T303" i="5"/>
  <c r="Q187" i="5"/>
  <c r="T187" i="5" s="1"/>
  <c r="R187" i="5"/>
  <c r="U187" i="5" s="1"/>
  <c r="Q286" i="5"/>
  <c r="T286" i="5" s="1"/>
  <c r="Q243" i="5"/>
  <c r="T243" i="5" s="1"/>
  <c r="R243" i="5"/>
  <c r="U243" i="5" s="1"/>
  <c r="Q241" i="5"/>
  <c r="T241" i="5" s="1"/>
  <c r="Q143" i="5"/>
  <c r="T143" i="5" s="1"/>
  <c r="Q147" i="5"/>
  <c r="R147" i="5"/>
  <c r="U147" i="5" s="1"/>
  <c r="Q249" i="5"/>
  <c r="R286" i="5"/>
  <c r="U286" i="5" s="1"/>
  <c r="Q244" i="5"/>
  <c r="T244" i="5" s="1"/>
  <c r="R244" i="5"/>
  <c r="Q188" i="5"/>
  <c r="R188" i="5"/>
  <c r="U188" i="5" s="1"/>
  <c r="U246" i="5"/>
  <c r="Q101" i="5"/>
  <c r="T101" i="5" s="1"/>
  <c r="Q52" i="5"/>
  <c r="T52" i="5" s="1"/>
  <c r="Q299" i="5"/>
  <c r="T299" i="5" s="1"/>
  <c r="R299" i="5"/>
  <c r="U299" i="5" s="1"/>
  <c r="Q198" i="5"/>
  <c r="T198" i="5" s="1"/>
  <c r="R198" i="5"/>
  <c r="U104" i="5"/>
  <c r="T104" i="5"/>
  <c r="T136" i="5"/>
  <c r="Q103" i="5"/>
  <c r="T103" i="5" s="1"/>
  <c r="R103" i="5"/>
  <c r="U103" i="5" s="1"/>
  <c r="U146" i="5"/>
  <c r="U86" i="5"/>
  <c r="Q302" i="5"/>
  <c r="T302" i="5" s="1"/>
  <c r="R90" i="5"/>
  <c r="U90" i="5" s="1"/>
  <c r="Q297" i="5"/>
  <c r="T297" i="5" s="1"/>
  <c r="R297" i="5"/>
  <c r="U297" i="5" s="1"/>
  <c r="T45" i="5"/>
  <c r="U150" i="5"/>
  <c r="T150" i="5"/>
  <c r="U287" i="5"/>
  <c r="T287" i="5"/>
  <c r="Q248" i="5"/>
  <c r="T248" i="5" s="1"/>
  <c r="R248" i="5"/>
  <c r="U248" i="5" s="1"/>
  <c r="Q142" i="5"/>
  <c r="T142" i="5" s="1"/>
  <c r="R142" i="5"/>
  <c r="U142" i="5" s="1"/>
  <c r="R303" i="5"/>
  <c r="U303" i="5" s="1"/>
  <c r="R195" i="5"/>
  <c r="U195" i="5" s="1"/>
  <c r="Q252" i="5"/>
  <c r="T252" i="5" s="1"/>
  <c r="R252" i="5"/>
  <c r="U252" i="5" s="1"/>
  <c r="Q139" i="5"/>
  <c r="T139" i="5" s="1"/>
  <c r="R139" i="5"/>
  <c r="U139" i="5" s="1"/>
  <c r="U144" i="5"/>
  <c r="R87" i="5"/>
  <c r="U87" i="5" s="1"/>
  <c r="Q189" i="5"/>
  <c r="T189" i="5" s="1"/>
  <c r="R189" i="5"/>
  <c r="U189" i="5" s="1"/>
  <c r="U237" i="5"/>
  <c r="U198" i="5"/>
  <c r="U148" i="5"/>
  <c r="Q292" i="5"/>
  <c r="T292" i="5" s="1"/>
  <c r="R292" i="5"/>
  <c r="U292" i="5" s="1"/>
  <c r="Q100" i="5"/>
  <c r="T100" i="5" s="1"/>
  <c r="R100" i="5"/>
  <c r="U100" i="5" s="1"/>
  <c r="T87" i="5"/>
  <c r="Q99" i="5"/>
  <c r="T99" i="5" s="1"/>
  <c r="R99" i="5"/>
  <c r="U99" i="5" s="1"/>
  <c r="U244" i="5"/>
  <c r="Q295" i="5"/>
  <c r="T295" i="5" s="1"/>
  <c r="R295" i="5"/>
  <c r="U295" i="5" s="1"/>
  <c r="Q289" i="5"/>
  <c r="T289" i="5" s="1"/>
  <c r="R289" i="5"/>
  <c r="U289" i="5" s="1"/>
  <c r="Q288" i="5"/>
  <c r="T288" i="5" s="1"/>
  <c r="R288" i="5"/>
  <c r="U288" i="5" s="1"/>
  <c r="Q196" i="5"/>
  <c r="T196" i="5" s="1"/>
  <c r="R196" i="5"/>
  <c r="U196" i="5" s="1"/>
  <c r="Q304" i="5"/>
  <c r="T304" i="5" s="1"/>
  <c r="U291" i="5"/>
  <c r="U91" i="5"/>
  <c r="Q190" i="5"/>
  <c r="T190" i="5" s="1"/>
  <c r="R190" i="5"/>
  <c r="U190" i="5" s="1"/>
  <c r="R200" i="5"/>
  <c r="U200" i="5" s="1"/>
  <c r="Q44" i="5"/>
  <c r="T44" i="5" s="1"/>
  <c r="Q50" i="5"/>
  <c r="T50" i="5" s="1"/>
  <c r="R50" i="5"/>
  <c r="U50" i="5" s="1"/>
  <c r="Q251" i="5"/>
  <c r="T251" i="5" s="1"/>
  <c r="R251" i="5"/>
  <c r="U251" i="5" s="1"/>
  <c r="Q144" i="5"/>
  <c r="T144" i="5" s="1"/>
  <c r="R240" i="5"/>
  <c r="U240" i="5" s="1"/>
  <c r="U53" i="5"/>
  <c r="U249" i="5"/>
  <c r="T249" i="5"/>
  <c r="T188" i="5"/>
  <c r="T147" i="5"/>
  <c r="U298" i="5"/>
  <c r="T298" i="5"/>
  <c r="Q253" i="5"/>
  <c r="T253" i="5" s="1"/>
  <c r="R253" i="5"/>
  <c r="U253" i="5" s="1"/>
  <c r="U304" i="5"/>
  <c r="Q291" i="5"/>
  <c r="T291" i="5" s="1"/>
  <c r="Q192" i="5"/>
  <c r="T192" i="5" s="1"/>
  <c r="R192" i="5"/>
  <c r="U192" i="5" s="1"/>
  <c r="Q236" i="5"/>
  <c r="T236" i="5" s="1"/>
  <c r="R236" i="5"/>
  <c r="U236" i="5" s="1"/>
  <c r="Q91" i="5"/>
  <c r="T91" i="5" s="1"/>
  <c r="T197" i="5"/>
  <c r="U138" i="5"/>
  <c r="U44" i="5"/>
  <c r="Q151" i="5"/>
  <c r="T151" i="5" s="1"/>
  <c r="R151" i="5"/>
  <c r="U151" i="5" s="1"/>
  <c r="Q203" i="5"/>
  <c r="T203" i="5" s="1"/>
  <c r="R203" i="5"/>
  <c r="U203" i="5" s="1"/>
  <c r="R101" i="5"/>
  <c r="U101" i="5" s="1"/>
  <c r="R52" i="5"/>
  <c r="U52" i="5" s="1"/>
  <c r="Q86" i="5"/>
  <c r="T86" i="5" s="1"/>
  <c r="R254" i="5"/>
  <c r="U254" i="5" s="1"/>
  <c r="Q238" i="5"/>
  <c r="T238" i="5" s="1"/>
  <c r="R238" i="5"/>
  <c r="U238" i="5" s="1"/>
  <c r="R143" i="5"/>
  <c r="U143" i="5" s="1"/>
  <c r="R201" i="5"/>
  <c r="U201" i="5" s="1"/>
  <c r="U293" i="5"/>
  <c r="T293" i="5"/>
  <c r="T240" i="5"/>
  <c r="Q138" i="5"/>
  <c r="T138" i="5" s="1"/>
  <c r="Q146" i="5"/>
  <c r="T146" i="5" s="1"/>
  <c r="Q153" i="5"/>
  <c r="T153" i="5" s="1"/>
  <c r="R153" i="5"/>
  <c r="U153" i="5" s="1"/>
  <c r="Q202" i="5"/>
  <c r="T202" i="5" s="1"/>
  <c r="U296" i="5"/>
  <c r="T296" i="5"/>
  <c r="Q204" i="5"/>
  <c r="T204" i="5" s="1"/>
  <c r="T301" i="5"/>
  <c r="R241" i="5"/>
  <c r="U241" i="5" s="1"/>
  <c r="Q250" i="5"/>
  <c r="T250" i="5" s="1"/>
  <c r="R250" i="5"/>
  <c r="U250" i="5" s="1"/>
  <c r="D36" i="1"/>
  <c r="P36" i="1"/>
  <c r="E297" i="1"/>
  <c r="D297" i="1"/>
  <c r="E249" i="1"/>
  <c r="F249" i="1" s="1"/>
  <c r="S249" i="1" s="1"/>
  <c r="D249" i="1"/>
  <c r="E251" i="1"/>
  <c r="D251" i="1"/>
  <c r="E148" i="1"/>
  <c r="D148" i="1"/>
  <c r="P138" i="1"/>
  <c r="D138" i="1"/>
  <c r="E92" i="1"/>
  <c r="D92" i="1"/>
  <c r="E293" i="1"/>
  <c r="D293" i="1"/>
  <c r="E246" i="1"/>
  <c r="G246" i="1" s="1"/>
  <c r="J246" i="1" s="1"/>
  <c r="M246" i="1" s="1"/>
  <c r="D246" i="1"/>
  <c r="E187" i="1"/>
  <c r="I187" i="1" s="1"/>
  <c r="L187" i="1" s="1"/>
  <c r="O187" i="1" s="1"/>
  <c r="D187" i="1"/>
  <c r="P290" i="1"/>
  <c r="D290" i="1"/>
  <c r="E242" i="1"/>
  <c r="I242" i="1" s="1"/>
  <c r="L242" i="1" s="1"/>
  <c r="O242" i="1" s="1"/>
  <c r="D242" i="1"/>
  <c r="E139" i="1"/>
  <c r="I139" i="1" s="1"/>
  <c r="L139" i="1" s="1"/>
  <c r="O139" i="1" s="1"/>
  <c r="D139" i="1"/>
  <c r="E144" i="1"/>
  <c r="I144" i="1" s="1"/>
  <c r="L144" i="1" s="1"/>
  <c r="O144" i="1" s="1"/>
  <c r="D144" i="1"/>
  <c r="E238" i="1"/>
  <c r="H238" i="1" s="1"/>
  <c r="K238" i="1" s="1"/>
  <c r="N238" i="1" s="1"/>
  <c r="D238" i="1"/>
  <c r="E44" i="1"/>
  <c r="H44" i="1" s="1"/>
  <c r="K44" i="1" s="1"/>
  <c r="N44" i="1" s="1"/>
  <c r="D44" i="1"/>
  <c r="E87" i="1"/>
  <c r="H87" i="1" s="1"/>
  <c r="K87" i="1" s="1"/>
  <c r="D87" i="1"/>
  <c r="E201" i="1"/>
  <c r="G201" i="1" s="1"/>
  <c r="J201" i="1" s="1"/>
  <c r="M201" i="1" s="1"/>
  <c r="D201" i="1"/>
  <c r="E243" i="1"/>
  <c r="D243" i="1"/>
  <c r="E194" i="1"/>
  <c r="D194" i="1"/>
  <c r="E147" i="1"/>
  <c r="D147" i="1"/>
  <c r="E189" i="1"/>
  <c r="I189" i="1" s="1"/>
  <c r="L189" i="1" s="1"/>
  <c r="O189" i="1" s="1"/>
  <c r="D189" i="1"/>
  <c r="E104" i="1"/>
  <c r="H104" i="1" s="1"/>
  <c r="K104" i="1" s="1"/>
  <c r="D104" i="1"/>
  <c r="E239" i="1"/>
  <c r="H239" i="1" s="1"/>
  <c r="K239" i="1" s="1"/>
  <c r="N239" i="1" s="1"/>
  <c r="D239" i="1"/>
  <c r="E154" i="1"/>
  <c r="H154" i="1" s="1"/>
  <c r="K154" i="1" s="1"/>
  <c r="N154" i="1" s="1"/>
  <c r="D154" i="1"/>
  <c r="E40" i="1"/>
  <c r="D40" i="1"/>
  <c r="P154" i="1"/>
  <c r="E287" i="1"/>
  <c r="H287" i="1" s="1"/>
  <c r="K287" i="1" s="1"/>
  <c r="D287" i="1"/>
  <c r="E150" i="1"/>
  <c r="H150" i="1" s="1"/>
  <c r="K150" i="1" s="1"/>
  <c r="D150" i="1"/>
  <c r="E98" i="1"/>
  <c r="H98" i="1" s="1"/>
  <c r="K98" i="1" s="1"/>
  <c r="D98" i="1"/>
  <c r="E43" i="1"/>
  <c r="G43" i="1" s="1"/>
  <c r="J43" i="1" s="1"/>
  <c r="M43" i="1" s="1"/>
  <c r="D43" i="1"/>
  <c r="E54" i="1"/>
  <c r="F54" i="1" s="1"/>
  <c r="S54" i="1" s="1"/>
  <c r="B34" i="2"/>
  <c r="P145" i="1"/>
  <c r="P287" i="1"/>
  <c r="P298" i="1"/>
  <c r="D298" i="1"/>
  <c r="E146" i="1"/>
  <c r="G146" i="1" s="1"/>
  <c r="J146" i="1" s="1"/>
  <c r="M146" i="1" s="1"/>
  <c r="D146" i="1"/>
  <c r="E195" i="1"/>
  <c r="I195" i="1" s="1"/>
  <c r="L195" i="1" s="1"/>
  <c r="O195" i="1" s="1"/>
  <c r="D195" i="1"/>
  <c r="E295" i="1"/>
  <c r="G295" i="1" s="1"/>
  <c r="J295" i="1" s="1"/>
  <c r="M295" i="1" s="1"/>
  <c r="D295" i="1"/>
  <c r="E300" i="1"/>
  <c r="D300" i="1"/>
  <c r="E52" i="1"/>
  <c r="D52" i="1"/>
  <c r="E203" i="1"/>
  <c r="F203" i="1" s="1"/>
  <c r="S203" i="1" s="1"/>
  <c r="D203" i="1"/>
  <c r="E196" i="1"/>
  <c r="F196" i="1" s="1"/>
  <c r="S196" i="1" s="1"/>
  <c r="D196" i="1"/>
  <c r="P203" i="1"/>
  <c r="E142" i="1"/>
  <c r="H142" i="1" s="1"/>
  <c r="K142" i="1" s="1"/>
  <c r="D142" i="1"/>
  <c r="E303" i="1"/>
  <c r="D303" i="1"/>
  <c r="E50" i="1"/>
  <c r="D50" i="1"/>
  <c r="P89" i="1"/>
  <c r="D89" i="1"/>
  <c r="E254" i="1"/>
  <c r="F254" i="1" s="1"/>
  <c r="S254" i="1" s="1"/>
  <c r="D254" i="1"/>
  <c r="E200" i="1"/>
  <c r="G200" i="1" s="1"/>
  <c r="J200" i="1" s="1"/>
  <c r="M200" i="1" s="1"/>
  <c r="D200" i="1"/>
  <c r="E191" i="1"/>
  <c r="G191" i="1" s="1"/>
  <c r="J191" i="1" s="1"/>
  <c r="M191" i="1" s="1"/>
  <c r="D191" i="1"/>
  <c r="E140" i="1"/>
  <c r="F140" i="1" s="1"/>
  <c r="S140" i="1" s="1"/>
  <c r="D140" i="1"/>
  <c r="E95" i="1"/>
  <c r="D95" i="1"/>
  <c r="E145" i="1"/>
  <c r="P104" i="1"/>
  <c r="E304" i="1"/>
  <c r="D304" i="1"/>
  <c r="E250" i="1"/>
  <c r="I250" i="1" s="1"/>
  <c r="L250" i="1" s="1"/>
  <c r="O250" i="1" s="1"/>
  <c r="D250" i="1"/>
  <c r="E188" i="1"/>
  <c r="H188" i="1" s="1"/>
  <c r="K188" i="1" s="1"/>
  <c r="N188" i="1" s="1"/>
  <c r="D188" i="1"/>
  <c r="E103" i="1"/>
  <c r="D103" i="1"/>
  <c r="E91" i="1"/>
  <c r="D91" i="1"/>
  <c r="E88" i="1"/>
  <c r="H88" i="1" s="1"/>
  <c r="K88" i="1" s="1"/>
  <c r="D88" i="1"/>
  <c r="E301" i="1"/>
  <c r="D301" i="1"/>
  <c r="P302" i="1"/>
  <c r="D302" i="1"/>
  <c r="E245" i="1"/>
  <c r="H245" i="1" s="1"/>
  <c r="K245" i="1" s="1"/>
  <c r="N245" i="1" s="1"/>
  <c r="D245" i="1"/>
  <c r="E100" i="1"/>
  <c r="I100" i="1" s="1"/>
  <c r="L100" i="1" s="1"/>
  <c r="O100" i="1" s="1"/>
  <c r="D100" i="1"/>
  <c r="E289" i="1"/>
  <c r="H289" i="1" s="1"/>
  <c r="K289" i="1" s="1"/>
  <c r="D289" i="1"/>
  <c r="P92" i="1"/>
  <c r="E296" i="1"/>
  <c r="G296" i="1" s="1"/>
  <c r="J296" i="1" s="1"/>
  <c r="M296" i="1" s="1"/>
  <c r="D296" i="1"/>
  <c r="E241" i="1"/>
  <c r="H241" i="1" s="1"/>
  <c r="K241" i="1" s="1"/>
  <c r="N241" i="1" s="1"/>
  <c r="D241" i="1"/>
  <c r="P137" i="1"/>
  <c r="D137" i="1"/>
  <c r="E202" i="1"/>
  <c r="F202" i="1" s="1"/>
  <c r="S202" i="1" s="1"/>
  <c r="D202" i="1"/>
  <c r="E253" i="1"/>
  <c r="I253" i="1" s="1"/>
  <c r="L253" i="1" s="1"/>
  <c r="O253" i="1" s="1"/>
  <c r="D253" i="1"/>
  <c r="E37" i="1"/>
  <c r="E102" i="1"/>
  <c r="I102" i="1" s="1"/>
  <c r="L102" i="1" s="1"/>
  <c r="D102" i="1"/>
  <c r="P142" i="1"/>
  <c r="E53" i="1"/>
  <c r="D53" i="1"/>
  <c r="P88" i="1"/>
  <c r="P101" i="1"/>
  <c r="D101" i="1"/>
  <c r="E198" i="1"/>
  <c r="D198" i="1"/>
  <c r="P189" i="1"/>
  <c r="E47" i="1"/>
  <c r="D47" i="1"/>
  <c r="E96" i="1"/>
  <c r="H96" i="1" s="1"/>
  <c r="K96" i="1" s="1"/>
  <c r="D96" i="1"/>
  <c r="E199" i="1"/>
  <c r="G199" i="1" s="1"/>
  <c r="J199" i="1" s="1"/>
  <c r="M199" i="1" s="1"/>
  <c r="D199" i="1"/>
  <c r="E94" i="1"/>
  <c r="H94" i="1" s="1"/>
  <c r="K94" i="1" s="1"/>
  <c r="D94" i="1"/>
  <c r="E192" i="1"/>
  <c r="I192" i="1" s="1"/>
  <c r="L192" i="1" s="1"/>
  <c r="O192" i="1" s="1"/>
  <c r="D192" i="1"/>
  <c r="E151" i="1"/>
  <c r="I151" i="1" s="1"/>
  <c r="L151" i="1" s="1"/>
  <c r="O151" i="1" s="1"/>
  <c r="D151" i="1"/>
  <c r="E48" i="1"/>
  <c r="F48" i="1" s="1"/>
  <c r="S48" i="1" s="1"/>
  <c r="D48" i="1"/>
  <c r="B27" i="2" s="1"/>
  <c r="E89" i="1"/>
  <c r="I89" i="1" s="1"/>
  <c r="L89" i="1" s="1"/>
  <c r="O89" i="1" s="1"/>
  <c r="E204" i="1"/>
  <c r="G204" i="1" s="1"/>
  <c r="J204" i="1" s="1"/>
  <c r="M204" i="1" s="1"/>
  <c r="D204" i="1"/>
  <c r="P147" i="1"/>
  <c r="E42" i="1"/>
  <c r="G42" i="1" s="1"/>
  <c r="J42" i="1" s="1"/>
  <c r="M42" i="1" s="1"/>
  <c r="D42" i="1"/>
  <c r="B20" i="2" s="1"/>
  <c r="E294" i="1"/>
  <c r="I294" i="1" s="1"/>
  <c r="L294" i="1" s="1"/>
  <c r="O294" i="1" s="1"/>
  <c r="E38" i="1"/>
  <c r="E149" i="1"/>
  <c r="E197" i="1"/>
  <c r="D197" i="1"/>
  <c r="E143" i="1"/>
  <c r="D143" i="1"/>
  <c r="E190" i="1"/>
  <c r="F190" i="1" s="1"/>
  <c r="S190" i="1" s="1"/>
  <c r="D190" i="1"/>
  <c r="E45" i="1"/>
  <c r="I45" i="1" s="1"/>
  <c r="L45" i="1" s="1"/>
  <c r="O45" i="1" s="1"/>
  <c r="D45" i="1"/>
  <c r="E51" i="1"/>
  <c r="G51" i="1" s="1"/>
  <c r="J51" i="1" s="1"/>
  <c r="M51" i="1" s="1"/>
  <c r="D51" i="1"/>
  <c r="E291" i="1"/>
  <c r="G291" i="1" s="1"/>
  <c r="J291" i="1" s="1"/>
  <c r="M291" i="1" s="1"/>
  <c r="D291" i="1"/>
  <c r="P294" i="1"/>
  <c r="E46" i="1"/>
  <c r="G46" i="1" s="1"/>
  <c r="J46" i="1" s="1"/>
  <c r="M46" i="1" s="1"/>
  <c r="D46" i="1"/>
  <c r="P149" i="1"/>
  <c r="E237" i="1"/>
  <c r="H237" i="1" s="1"/>
  <c r="K237" i="1" s="1"/>
  <c r="D237" i="1"/>
  <c r="E193" i="1"/>
  <c r="I193" i="1" s="1"/>
  <c r="L193" i="1" s="1"/>
  <c r="O193" i="1" s="1"/>
  <c r="D193" i="1"/>
  <c r="E247" i="1"/>
  <c r="H247" i="1" s="1"/>
  <c r="K247" i="1" s="1"/>
  <c r="N247" i="1" s="1"/>
  <c r="D247" i="1"/>
  <c r="E39" i="1"/>
  <c r="D39" i="1"/>
  <c r="P286" i="1"/>
  <c r="D286" i="1"/>
  <c r="E186" i="1"/>
  <c r="F186" i="1" s="1"/>
  <c r="S186" i="1" s="1"/>
  <c r="D186" i="1"/>
  <c r="E136" i="1"/>
  <c r="D136" i="1"/>
  <c r="E86" i="1"/>
  <c r="H86" i="1" s="1"/>
  <c r="K86" i="1" s="1"/>
  <c r="D86" i="1"/>
  <c r="E36" i="1"/>
  <c r="I36" i="1" s="1"/>
  <c r="L36" i="1" s="1"/>
  <c r="O36" i="1" s="1"/>
  <c r="B13" i="2"/>
  <c r="F102" i="1"/>
  <c r="S102" i="1" s="1"/>
  <c r="F197" i="1"/>
  <c r="S197" i="1" s="1"/>
  <c r="H197" i="1"/>
  <c r="K197" i="1" s="1"/>
  <c r="N197" i="1" s="1"/>
  <c r="I197" i="1"/>
  <c r="L197" i="1" s="1"/>
  <c r="O197" i="1" s="1"/>
  <c r="G197" i="1"/>
  <c r="J197" i="1" s="1"/>
  <c r="M197" i="1" s="1"/>
  <c r="P103" i="1"/>
  <c r="P191" i="1"/>
  <c r="P195" i="1"/>
  <c r="P186" i="1"/>
  <c r="F195" i="1"/>
  <c r="S195" i="1" s="1"/>
  <c r="G195" i="1"/>
  <c r="J195" i="1" s="1"/>
  <c r="M195" i="1" s="1"/>
  <c r="E290" i="1"/>
  <c r="I290" i="1" s="1"/>
  <c r="L290" i="1" s="1"/>
  <c r="O290" i="1" s="1"/>
  <c r="P196" i="1"/>
  <c r="P204" i="1"/>
  <c r="I246" i="1"/>
  <c r="L246" i="1" s="1"/>
  <c r="O246" i="1" s="1"/>
  <c r="P94" i="1"/>
  <c r="P199" i="1"/>
  <c r="F188" i="1"/>
  <c r="S188" i="1" s="1"/>
  <c r="I188" i="1"/>
  <c r="L188" i="1" s="1"/>
  <c r="O188" i="1" s="1"/>
  <c r="F187" i="1"/>
  <c r="S187" i="1" s="1"/>
  <c r="H187" i="1"/>
  <c r="K187" i="1" s="1"/>
  <c r="N187" i="1" s="1"/>
  <c r="G187" i="1"/>
  <c r="J187" i="1" s="1"/>
  <c r="M187" i="1" s="1"/>
  <c r="P187" i="1"/>
  <c r="P198" i="1"/>
  <c r="G102" i="1"/>
  <c r="J102" i="1" s="1"/>
  <c r="M102" i="1" s="1"/>
  <c r="H246" i="1"/>
  <c r="K246" i="1" s="1"/>
  <c r="N246" i="1" s="1"/>
  <c r="P102" i="1"/>
  <c r="P295" i="1"/>
  <c r="I199" i="1"/>
  <c r="L199" i="1" s="1"/>
  <c r="O199" i="1" s="1"/>
  <c r="F201" i="1"/>
  <c r="S201" i="1" s="1"/>
  <c r="P201" i="1"/>
  <c r="P193" i="1"/>
  <c r="P289" i="1"/>
  <c r="P246" i="1"/>
  <c r="I304" i="1"/>
  <c r="L304" i="1" s="1"/>
  <c r="O304" i="1" s="1"/>
  <c r="P241" i="1"/>
  <c r="F189" i="1"/>
  <c r="S189" i="1" s="1"/>
  <c r="H189" i="1"/>
  <c r="K189" i="1" s="1"/>
  <c r="N189" i="1" s="1"/>
  <c r="G189" i="1"/>
  <c r="J189" i="1" s="1"/>
  <c r="M189" i="1" s="1"/>
  <c r="G194" i="1"/>
  <c r="J194" i="1" s="1"/>
  <c r="M194" i="1" s="1"/>
  <c r="F194" i="1"/>
  <c r="S194" i="1" s="1"/>
  <c r="H194" i="1"/>
  <c r="K194" i="1" s="1"/>
  <c r="N194" i="1" s="1"/>
  <c r="I194" i="1"/>
  <c r="L194" i="1" s="1"/>
  <c r="O194" i="1" s="1"/>
  <c r="P194" i="1"/>
  <c r="P197" i="1"/>
  <c r="P190" i="1"/>
  <c r="H204" i="1"/>
  <c r="K204" i="1" s="1"/>
  <c r="N204" i="1" s="1"/>
  <c r="H198" i="1"/>
  <c r="K198" i="1" s="1"/>
  <c r="N198" i="1" s="1"/>
  <c r="F198" i="1"/>
  <c r="S198" i="1" s="1"/>
  <c r="G198" i="1"/>
  <c r="J198" i="1" s="1"/>
  <c r="M198" i="1" s="1"/>
  <c r="I198" i="1"/>
  <c r="L198" i="1" s="1"/>
  <c r="O198" i="1" s="1"/>
  <c r="P202" i="1"/>
  <c r="P200" i="1"/>
  <c r="P192" i="1"/>
  <c r="H291" i="1"/>
  <c r="K291" i="1" s="1"/>
  <c r="H146" i="1"/>
  <c r="K146" i="1" s="1"/>
  <c r="N146" i="1" s="1"/>
  <c r="H92" i="1"/>
  <c r="K92" i="1" s="1"/>
  <c r="H249" i="1"/>
  <c r="K249" i="1" s="1"/>
  <c r="N249" i="1" s="1"/>
  <c r="H304" i="1"/>
  <c r="K304" i="1" s="1"/>
  <c r="O102" i="1"/>
  <c r="E302" i="1"/>
  <c r="E286" i="1"/>
  <c r="I286" i="1" s="1"/>
  <c r="L286" i="1" s="1"/>
  <c r="O286" i="1" s="1"/>
  <c r="P300" i="1"/>
  <c r="P254" i="1"/>
  <c r="F253" i="1"/>
  <c r="S253" i="1" s="1"/>
  <c r="G253" i="1"/>
  <c r="J253" i="1" s="1"/>
  <c r="M253" i="1" s="1"/>
  <c r="E138" i="1"/>
  <c r="I138" i="1" s="1"/>
  <c r="L138" i="1" s="1"/>
  <c r="O138" i="1" s="1"/>
  <c r="P151" i="1"/>
  <c r="E137" i="1"/>
  <c r="H137" i="1" s="1"/>
  <c r="K137" i="1" s="1"/>
  <c r="N137" i="1" s="1"/>
  <c r="P143" i="1"/>
  <c r="P86" i="1"/>
  <c r="E298" i="1"/>
  <c r="F298" i="1" s="1"/>
  <c r="S298" i="1" s="1"/>
  <c r="P253" i="1"/>
  <c r="P250" i="1"/>
  <c r="P148" i="1"/>
  <c r="P95" i="1"/>
  <c r="P44" i="1"/>
  <c r="E41" i="1"/>
  <c r="F41" i="1" s="1"/>
  <c r="S41" i="1" s="1"/>
  <c r="P41" i="1"/>
  <c r="H148" i="1"/>
  <c r="K148" i="1" s="1"/>
  <c r="N148" i="1" s="1"/>
  <c r="F146" i="1"/>
  <c r="S146" i="1" s="1"/>
  <c r="G249" i="1"/>
  <c r="J249" i="1" s="1"/>
  <c r="M249" i="1" s="1"/>
  <c r="I291" i="1"/>
  <c r="L291" i="1" s="1"/>
  <c r="O291" i="1" s="1"/>
  <c r="E288" i="1"/>
  <c r="P288" i="1"/>
  <c r="E152" i="1"/>
  <c r="P152" i="1"/>
  <c r="P249" i="1"/>
  <c r="P53" i="1"/>
  <c r="P46" i="1"/>
  <c r="P93" i="1"/>
  <c r="E93" i="1"/>
  <c r="P296" i="1"/>
  <c r="I150" i="1"/>
  <c r="L150" i="1" s="1"/>
  <c r="O150" i="1" s="1"/>
  <c r="P91" i="1"/>
  <c r="E299" i="1"/>
  <c r="P299" i="1"/>
  <c r="E90" i="1"/>
  <c r="P90" i="1"/>
  <c r="H39" i="1"/>
  <c r="K39" i="1" s="1"/>
  <c r="N39" i="1" s="1"/>
  <c r="H102" i="1"/>
  <c r="K102" i="1" s="1"/>
  <c r="I249" i="1"/>
  <c r="L249" i="1" s="1"/>
  <c r="O249" i="1" s="1"/>
  <c r="P144" i="1"/>
  <c r="P52" i="1"/>
  <c r="P244" i="1"/>
  <c r="E244" i="1"/>
  <c r="P146" i="1"/>
  <c r="H253" i="1"/>
  <c r="K253" i="1" s="1"/>
  <c r="N253" i="1" s="1"/>
  <c r="H243" i="1"/>
  <c r="K243" i="1" s="1"/>
  <c r="N243" i="1" s="1"/>
  <c r="P43" i="1"/>
  <c r="P87" i="1"/>
  <c r="P240" i="1"/>
  <c r="E240" i="1"/>
  <c r="P236" i="1"/>
  <c r="E236" i="1"/>
  <c r="I91" i="1"/>
  <c r="L91" i="1" s="1"/>
  <c r="O91" i="1" s="1"/>
  <c r="H91" i="1"/>
  <c r="K91" i="1" s="1"/>
  <c r="G91" i="1"/>
  <c r="J91" i="1" s="1"/>
  <c r="M91" i="1" s="1"/>
  <c r="F91" i="1"/>
  <c r="S91" i="1" s="1"/>
  <c r="H147" i="1"/>
  <c r="K147" i="1" s="1"/>
  <c r="N147" i="1" s="1"/>
  <c r="H301" i="1"/>
  <c r="K301" i="1" s="1"/>
  <c r="H297" i="1"/>
  <c r="K297" i="1" s="1"/>
  <c r="H293" i="1"/>
  <c r="K293" i="1" s="1"/>
  <c r="P97" i="1"/>
  <c r="E97" i="1"/>
  <c r="P51" i="1"/>
  <c r="P38" i="1"/>
  <c r="E49" i="1"/>
  <c r="H49" i="1" s="1"/>
  <c r="K49" i="1" s="1"/>
  <c r="N49" i="1" s="1"/>
  <c r="P49" i="1"/>
  <c r="P96" i="1"/>
  <c r="I146" i="1"/>
  <c r="L146" i="1" s="1"/>
  <c r="O146" i="1" s="1"/>
  <c r="I301" i="1"/>
  <c r="L301" i="1" s="1"/>
  <c r="F291" i="1"/>
  <c r="S291" i="1" s="1"/>
  <c r="P245" i="1"/>
  <c r="H139" i="1"/>
  <c r="K139" i="1" s="1"/>
  <c r="N139" i="1" s="1"/>
  <c r="G139" i="1"/>
  <c r="J139" i="1" s="1"/>
  <c r="M139" i="1" s="1"/>
  <c r="I95" i="1"/>
  <c r="L95" i="1" s="1"/>
  <c r="O95" i="1" s="1"/>
  <c r="F95" i="1"/>
  <c r="S95" i="1" s="1"/>
  <c r="H95" i="1"/>
  <c r="K95" i="1" s="1"/>
  <c r="G95" i="1"/>
  <c r="J95" i="1" s="1"/>
  <c r="M95" i="1" s="1"/>
  <c r="P291" i="1"/>
  <c r="P54" i="1"/>
  <c r="P136" i="1"/>
  <c r="P47" i="1"/>
  <c r="H300" i="1"/>
  <c r="K300" i="1" s="1"/>
  <c r="P252" i="1"/>
  <c r="E252" i="1"/>
  <c r="H143" i="1"/>
  <c r="K143" i="1" s="1"/>
  <c r="N143" i="1" s="1"/>
  <c r="P40" i="1"/>
  <c r="P237" i="1"/>
  <c r="P42" i="1"/>
  <c r="P37" i="1"/>
  <c r="P248" i="1"/>
  <c r="E248" i="1"/>
  <c r="P139" i="1"/>
  <c r="P48" i="1"/>
  <c r="P304" i="1"/>
  <c r="P50" i="1"/>
  <c r="H251" i="1"/>
  <c r="K251" i="1" s="1"/>
  <c r="N251" i="1" s="1"/>
  <c r="E292" i="1"/>
  <c r="P292" i="1"/>
  <c r="P45" i="1"/>
  <c r="E99" i="1"/>
  <c r="P99" i="1"/>
  <c r="G100" i="1"/>
  <c r="J100" i="1" s="1"/>
  <c r="M100" i="1" s="1"/>
  <c r="F100" i="1"/>
  <c r="S100" i="1" s="1"/>
  <c r="G303" i="1"/>
  <c r="J303" i="1" s="1"/>
  <c r="M303" i="1" s="1"/>
  <c r="I303" i="1"/>
  <c r="L303" i="1" s="1"/>
  <c r="O303" i="1" s="1"/>
  <c r="H303" i="1"/>
  <c r="K303" i="1" s="1"/>
  <c r="F303" i="1"/>
  <c r="S303" i="1" s="1"/>
  <c r="H103" i="1"/>
  <c r="K103" i="1" s="1"/>
  <c r="I103" i="1"/>
  <c r="L103" i="1" s="1"/>
  <c r="O103" i="1" s="1"/>
  <c r="G103" i="1"/>
  <c r="J103" i="1" s="1"/>
  <c r="M103" i="1" s="1"/>
  <c r="F103" i="1"/>
  <c r="S103" i="1" s="1"/>
  <c r="I302" i="1"/>
  <c r="L302" i="1" s="1"/>
  <c r="O302" i="1" s="1"/>
  <c r="H302" i="1"/>
  <c r="K302" i="1" s="1"/>
  <c r="G302" i="1"/>
  <c r="J302" i="1" s="1"/>
  <c r="M302" i="1" s="1"/>
  <c r="F302" i="1"/>
  <c r="S302" i="1" s="1"/>
  <c r="F294" i="1"/>
  <c r="S294" i="1" s="1"/>
  <c r="I153" i="1"/>
  <c r="L153" i="1" s="1"/>
  <c r="O153" i="1" s="1"/>
  <c r="H153" i="1"/>
  <c r="K153" i="1" s="1"/>
  <c r="N153" i="1" s="1"/>
  <c r="G153" i="1"/>
  <c r="J153" i="1" s="1"/>
  <c r="F153" i="1"/>
  <c r="S153" i="1" s="1"/>
  <c r="I145" i="1"/>
  <c r="L145" i="1" s="1"/>
  <c r="O145" i="1" s="1"/>
  <c r="H145" i="1"/>
  <c r="K145" i="1" s="1"/>
  <c r="N145" i="1" s="1"/>
  <c r="G145" i="1"/>
  <c r="J145" i="1" s="1"/>
  <c r="F145" i="1"/>
  <c r="S145" i="1" s="1"/>
  <c r="I149" i="1"/>
  <c r="L149" i="1" s="1"/>
  <c r="O149" i="1" s="1"/>
  <c r="H149" i="1"/>
  <c r="K149" i="1" s="1"/>
  <c r="N149" i="1" s="1"/>
  <c r="G149" i="1"/>
  <c r="J149" i="1" s="1"/>
  <c r="F149" i="1"/>
  <c r="S149" i="1" s="1"/>
  <c r="I141" i="1"/>
  <c r="L141" i="1" s="1"/>
  <c r="O141" i="1" s="1"/>
  <c r="H141" i="1"/>
  <c r="K141" i="1" s="1"/>
  <c r="N141" i="1" s="1"/>
  <c r="G141" i="1"/>
  <c r="J141" i="1" s="1"/>
  <c r="F141" i="1"/>
  <c r="S141" i="1" s="1"/>
  <c r="H89" i="1"/>
  <c r="K89" i="1" s="1"/>
  <c r="I101" i="1"/>
  <c r="L101" i="1" s="1"/>
  <c r="O101" i="1" s="1"/>
  <c r="H101" i="1"/>
  <c r="K101" i="1" s="1"/>
  <c r="G101" i="1"/>
  <c r="J101" i="1" s="1"/>
  <c r="M101" i="1" s="1"/>
  <c r="F101" i="1"/>
  <c r="S101" i="1" s="1"/>
  <c r="I52" i="1"/>
  <c r="L52" i="1" s="1"/>
  <c r="O52" i="1" s="1"/>
  <c r="G52" i="1"/>
  <c r="J52" i="1" s="1"/>
  <c r="M52" i="1" s="1"/>
  <c r="F52" i="1"/>
  <c r="S52" i="1" s="1"/>
  <c r="H52" i="1"/>
  <c r="K52" i="1" s="1"/>
  <c r="N52" i="1" s="1"/>
  <c r="H51" i="1"/>
  <c r="K51" i="1" s="1"/>
  <c r="N51" i="1" s="1"/>
  <c r="F51" i="1"/>
  <c r="S51" i="1" s="1"/>
  <c r="H54" i="1"/>
  <c r="K54" i="1" s="1"/>
  <c r="N54" i="1" s="1"/>
  <c r="H47" i="1"/>
  <c r="K47" i="1" s="1"/>
  <c r="N47" i="1" s="1"/>
  <c r="F47" i="1"/>
  <c r="S47" i="1" s="1"/>
  <c r="I47" i="1"/>
  <c r="L47" i="1" s="1"/>
  <c r="O47" i="1" s="1"/>
  <c r="G47" i="1"/>
  <c r="J47" i="1" s="1"/>
  <c r="M47" i="1" s="1"/>
  <c r="G50" i="1"/>
  <c r="J50" i="1" s="1"/>
  <c r="M50" i="1" s="1"/>
  <c r="H50" i="1"/>
  <c r="K50" i="1" s="1"/>
  <c r="N50" i="1" s="1"/>
  <c r="F50" i="1"/>
  <c r="S50" i="1" s="1"/>
  <c r="I50" i="1"/>
  <c r="L50" i="1" s="1"/>
  <c r="O50" i="1" s="1"/>
  <c r="H40" i="1"/>
  <c r="K40" i="1" s="1"/>
  <c r="N40" i="1" s="1"/>
  <c r="F40" i="1"/>
  <c r="S40" i="1" s="1"/>
  <c r="G40" i="1"/>
  <c r="J40" i="1" s="1"/>
  <c r="M40" i="1" s="1"/>
  <c r="I40" i="1"/>
  <c r="L40" i="1" s="1"/>
  <c r="O40" i="1" s="1"/>
  <c r="F38" i="1"/>
  <c r="S38" i="1" s="1"/>
  <c r="I38" i="1"/>
  <c r="L38" i="1" s="1"/>
  <c r="O38" i="1" s="1"/>
  <c r="G38" i="1"/>
  <c r="J38" i="1" s="1"/>
  <c r="M38" i="1" s="1"/>
  <c r="H38" i="1"/>
  <c r="K38" i="1" s="1"/>
  <c r="N38" i="1" s="1"/>
  <c r="H37" i="1"/>
  <c r="K37" i="1" s="1"/>
  <c r="N37" i="1" s="1"/>
  <c r="I37" i="1"/>
  <c r="L37" i="1" s="1"/>
  <c r="O37" i="1" s="1"/>
  <c r="G37" i="1"/>
  <c r="J37" i="1" s="1"/>
  <c r="M37" i="1" s="1"/>
  <c r="F37" i="1"/>
  <c r="S37" i="1" s="1"/>
  <c r="I43" i="1"/>
  <c r="L43" i="1" s="1"/>
  <c r="O43" i="1" s="1"/>
  <c r="I53" i="1"/>
  <c r="L53" i="1" s="1"/>
  <c r="O53" i="1" s="1"/>
  <c r="G53" i="1"/>
  <c r="J53" i="1" s="1"/>
  <c r="M53" i="1" s="1"/>
  <c r="H53" i="1"/>
  <c r="K53" i="1" s="1"/>
  <c r="N53" i="1" s="1"/>
  <c r="F53" i="1"/>
  <c r="S53" i="1" s="1"/>
  <c r="I42" i="1" l="1"/>
  <c r="L42" i="1" s="1"/>
  <c r="O42" i="1" s="1"/>
  <c r="F89" i="1"/>
  <c r="S89" i="1" s="1"/>
  <c r="I51" i="1"/>
  <c r="L51" i="1" s="1"/>
  <c r="O51" i="1" s="1"/>
  <c r="F45" i="1"/>
  <c r="S45" i="1" s="1"/>
  <c r="F42" i="1"/>
  <c r="S42" i="1" s="1"/>
  <c r="G89" i="1"/>
  <c r="J89" i="1" s="1"/>
  <c r="M89" i="1" s="1"/>
  <c r="G188" i="1"/>
  <c r="J188" i="1" s="1"/>
  <c r="M188" i="1" s="1"/>
  <c r="Q188" i="1" s="1"/>
  <c r="T188" i="1" s="1"/>
  <c r="H295" i="1"/>
  <c r="K295" i="1" s="1"/>
  <c r="N295" i="1" s="1"/>
  <c r="Q295" i="1" s="1"/>
  <c r="T295" i="1" s="1"/>
  <c r="G294" i="1"/>
  <c r="J294" i="1" s="1"/>
  <c r="M294" i="1" s="1"/>
  <c r="H242" i="1"/>
  <c r="K242" i="1" s="1"/>
  <c r="N242" i="1" s="1"/>
  <c r="G45" i="1"/>
  <c r="J45" i="1" s="1"/>
  <c r="M45" i="1" s="1"/>
  <c r="Q45" i="1" s="1"/>
  <c r="T45" i="1" s="1"/>
  <c r="H42" i="1"/>
  <c r="K42" i="1" s="1"/>
  <c r="N42" i="1" s="1"/>
  <c r="Q42" i="1" s="1"/>
  <c r="T42" i="1" s="1"/>
  <c r="F250" i="1"/>
  <c r="S250" i="1" s="1"/>
  <c r="I203" i="1"/>
  <c r="L203" i="1" s="1"/>
  <c r="O203" i="1" s="1"/>
  <c r="H45" i="1"/>
  <c r="K45" i="1" s="1"/>
  <c r="N45" i="1" s="1"/>
  <c r="F43" i="1"/>
  <c r="S43" i="1" s="1"/>
  <c r="H41" i="1"/>
  <c r="K41" i="1" s="1"/>
  <c r="N41" i="1" s="1"/>
  <c r="H250" i="1"/>
  <c r="K250" i="1" s="1"/>
  <c r="G202" i="1"/>
  <c r="J202" i="1" s="1"/>
  <c r="M202" i="1" s="1"/>
  <c r="I201" i="1"/>
  <c r="L201" i="1" s="1"/>
  <c r="O201" i="1" s="1"/>
  <c r="H294" i="1"/>
  <c r="K294" i="1" s="1"/>
  <c r="N294" i="1" s="1"/>
  <c r="Q294" i="1" s="1"/>
  <c r="T294" i="1" s="1"/>
  <c r="G250" i="1"/>
  <c r="J250" i="1" s="1"/>
  <c r="M250" i="1" s="1"/>
  <c r="H43" i="1"/>
  <c r="K43" i="1" s="1"/>
  <c r="N43" i="1" s="1"/>
  <c r="R43" i="1" s="1"/>
  <c r="U43" i="1" s="1"/>
  <c r="I41" i="1"/>
  <c r="L41" i="1" s="1"/>
  <c r="O41" i="1" s="1"/>
  <c r="I202" i="1"/>
  <c r="L202" i="1" s="1"/>
  <c r="O202" i="1" s="1"/>
  <c r="H201" i="1"/>
  <c r="K201" i="1" s="1"/>
  <c r="N201" i="1" s="1"/>
  <c r="H195" i="1"/>
  <c r="K195" i="1" s="1"/>
  <c r="N195" i="1" s="1"/>
  <c r="G54" i="1"/>
  <c r="J54" i="1" s="1"/>
  <c r="M54" i="1" s="1"/>
  <c r="I54" i="1"/>
  <c r="L54" i="1" s="1"/>
  <c r="O54" i="1" s="1"/>
  <c r="F192" i="1"/>
  <c r="S192" i="1" s="1"/>
  <c r="I46" i="1"/>
  <c r="L46" i="1" s="1"/>
  <c r="O46" i="1" s="1"/>
  <c r="H192" i="1"/>
  <c r="K192" i="1" s="1"/>
  <c r="N192" i="1" s="1"/>
  <c r="G192" i="1"/>
  <c r="J192" i="1" s="1"/>
  <c r="M192" i="1" s="1"/>
  <c r="R192" i="1" s="1"/>
  <c r="U192" i="1" s="1"/>
  <c r="E23" i="2" s="1"/>
  <c r="I254" i="1"/>
  <c r="L254" i="1" s="1"/>
  <c r="O254" i="1" s="1"/>
  <c r="H144" i="1"/>
  <c r="K144" i="1" s="1"/>
  <c r="N144" i="1" s="1"/>
  <c r="F237" i="1"/>
  <c r="S237" i="1" s="1"/>
  <c r="F151" i="1"/>
  <c r="S151" i="1" s="1"/>
  <c r="F46" i="1"/>
  <c r="S46" i="1" s="1"/>
  <c r="G298" i="1"/>
  <c r="J298" i="1" s="1"/>
  <c r="H296" i="1"/>
  <c r="K296" i="1" s="1"/>
  <c r="I191" i="1"/>
  <c r="L191" i="1" s="1"/>
  <c r="O191" i="1" s="1"/>
  <c r="I296" i="1"/>
  <c r="L296" i="1" s="1"/>
  <c r="O296" i="1" s="1"/>
  <c r="F290" i="1"/>
  <c r="S290" i="1" s="1"/>
  <c r="H298" i="1"/>
  <c r="K298" i="1" s="1"/>
  <c r="I96" i="1"/>
  <c r="L96" i="1" s="1"/>
  <c r="O96" i="1" s="1"/>
  <c r="H191" i="1"/>
  <c r="K191" i="1" s="1"/>
  <c r="N191" i="1" s="1"/>
  <c r="Q191" i="1" s="1"/>
  <c r="T191" i="1" s="1"/>
  <c r="G193" i="1"/>
  <c r="J193" i="1" s="1"/>
  <c r="M193" i="1" s="1"/>
  <c r="I44" i="1"/>
  <c r="L44" i="1" s="1"/>
  <c r="O44" i="1" s="1"/>
  <c r="F44" i="1"/>
  <c r="S44" i="1" s="1"/>
  <c r="I298" i="1"/>
  <c r="L298" i="1" s="1"/>
  <c r="O298" i="1" s="1"/>
  <c r="H254" i="1"/>
  <c r="K254" i="1" s="1"/>
  <c r="N254" i="1" s="1"/>
  <c r="F191" i="1"/>
  <c r="S191" i="1" s="1"/>
  <c r="H290" i="1"/>
  <c r="K290" i="1" s="1"/>
  <c r="N290" i="1" s="1"/>
  <c r="G290" i="1"/>
  <c r="J290" i="1" s="1"/>
  <c r="M290" i="1" s="1"/>
  <c r="H100" i="1"/>
  <c r="K100" i="1" s="1"/>
  <c r="N100" i="1" s="1"/>
  <c r="Q100" i="1" s="1"/>
  <c r="T100" i="1" s="1"/>
  <c r="F200" i="1"/>
  <c r="S200" i="1" s="1"/>
  <c r="H46" i="1"/>
  <c r="K46" i="1" s="1"/>
  <c r="N46" i="1" s="1"/>
  <c r="R46" i="1" s="1"/>
  <c r="U46" i="1" s="1"/>
  <c r="F246" i="1"/>
  <c r="S246" i="1" s="1"/>
  <c r="I87" i="1"/>
  <c r="L87" i="1" s="1"/>
  <c r="O87" i="1" s="1"/>
  <c r="G44" i="1"/>
  <c r="J44" i="1" s="1"/>
  <c r="M44" i="1" s="1"/>
  <c r="I137" i="1"/>
  <c r="L137" i="1" s="1"/>
  <c r="O137" i="1" s="1"/>
  <c r="H138" i="1"/>
  <c r="K138" i="1" s="1"/>
  <c r="N138" i="1" s="1"/>
  <c r="F139" i="1"/>
  <c r="S139" i="1" s="1"/>
  <c r="H196" i="1"/>
  <c r="K196" i="1" s="1"/>
  <c r="N196" i="1" s="1"/>
  <c r="H140" i="1"/>
  <c r="K140" i="1" s="1"/>
  <c r="N140" i="1" s="1"/>
  <c r="F87" i="1"/>
  <c r="S87" i="1" s="1"/>
  <c r="I48" i="1"/>
  <c r="L48" i="1" s="1"/>
  <c r="O48" i="1" s="1"/>
  <c r="R48" i="1" s="1"/>
  <c r="U48" i="1" s="1"/>
  <c r="E27" i="2" s="1"/>
  <c r="F138" i="1"/>
  <c r="S138" i="1" s="1"/>
  <c r="I196" i="1"/>
  <c r="L196" i="1" s="1"/>
  <c r="O196" i="1" s="1"/>
  <c r="Q196" i="1" s="1"/>
  <c r="T196" i="1" s="1"/>
  <c r="G87" i="1"/>
  <c r="J87" i="1" s="1"/>
  <c r="M87" i="1" s="1"/>
  <c r="H48" i="1"/>
  <c r="K48" i="1" s="1"/>
  <c r="N48" i="1" s="1"/>
  <c r="G138" i="1"/>
  <c r="J138" i="1" s="1"/>
  <c r="G196" i="1"/>
  <c r="J196" i="1" s="1"/>
  <c r="M196" i="1" s="1"/>
  <c r="G151" i="1"/>
  <c r="J151" i="1" s="1"/>
  <c r="M151" i="1" s="1"/>
  <c r="G48" i="1"/>
  <c r="J48" i="1" s="1"/>
  <c r="M48" i="1" s="1"/>
  <c r="F144" i="1"/>
  <c r="S144" i="1" s="1"/>
  <c r="H203" i="1"/>
  <c r="K203" i="1" s="1"/>
  <c r="N203" i="1" s="1"/>
  <c r="G247" i="1"/>
  <c r="J247" i="1" s="1"/>
  <c r="M247" i="1" s="1"/>
  <c r="I247" i="1"/>
  <c r="L247" i="1" s="1"/>
  <c r="O247" i="1" s="1"/>
  <c r="F247" i="1"/>
  <c r="S247" i="1" s="1"/>
  <c r="I140" i="1"/>
  <c r="L140" i="1" s="1"/>
  <c r="O140" i="1" s="1"/>
  <c r="G140" i="1"/>
  <c r="J140" i="1" s="1"/>
  <c r="M140" i="1" s="1"/>
  <c r="Q140" i="1" s="1"/>
  <c r="T140" i="1" s="1"/>
  <c r="F241" i="1"/>
  <c r="S241" i="1" s="1"/>
  <c r="I241" i="1"/>
  <c r="L241" i="1" s="1"/>
  <c r="O241" i="1" s="1"/>
  <c r="G241" i="1"/>
  <c r="J241" i="1" s="1"/>
  <c r="M241" i="1" s="1"/>
  <c r="R241" i="1" s="1"/>
  <c r="U241" i="1" s="1"/>
  <c r="H190" i="1"/>
  <c r="K190" i="1" s="1"/>
  <c r="N190" i="1" s="1"/>
  <c r="I190" i="1"/>
  <c r="L190" i="1" s="1"/>
  <c r="O190" i="1" s="1"/>
  <c r="G237" i="1"/>
  <c r="J237" i="1" s="1"/>
  <c r="M237" i="1" s="1"/>
  <c r="I237" i="1"/>
  <c r="L237" i="1" s="1"/>
  <c r="O237" i="1" s="1"/>
  <c r="G238" i="1"/>
  <c r="J238" i="1" s="1"/>
  <c r="M238" i="1" s="1"/>
  <c r="F238" i="1"/>
  <c r="S238" i="1" s="1"/>
  <c r="I238" i="1"/>
  <c r="L238" i="1" s="1"/>
  <c r="O238" i="1" s="1"/>
  <c r="G190" i="1"/>
  <c r="J190" i="1" s="1"/>
  <c r="M190" i="1" s="1"/>
  <c r="G94" i="1"/>
  <c r="J94" i="1" s="1"/>
  <c r="M94" i="1" s="1"/>
  <c r="F94" i="1"/>
  <c r="S94" i="1" s="1"/>
  <c r="I94" i="1"/>
  <c r="L94" i="1" s="1"/>
  <c r="O94" i="1" s="1"/>
  <c r="F289" i="1"/>
  <c r="S289" i="1" s="1"/>
  <c r="I289" i="1"/>
  <c r="L289" i="1" s="1"/>
  <c r="O289" i="1" s="1"/>
  <c r="F98" i="1"/>
  <c r="S98" i="1" s="1"/>
  <c r="G98" i="1"/>
  <c r="J98" i="1" s="1"/>
  <c r="M98" i="1" s="1"/>
  <c r="I98" i="1"/>
  <c r="L98" i="1" s="1"/>
  <c r="O98" i="1" s="1"/>
  <c r="F150" i="1"/>
  <c r="S150" i="1" s="1"/>
  <c r="G150" i="1"/>
  <c r="J150" i="1" s="1"/>
  <c r="M150" i="1" s="1"/>
  <c r="G96" i="1"/>
  <c r="J96" i="1" s="1"/>
  <c r="M96" i="1" s="1"/>
  <c r="F96" i="1"/>
  <c r="S96" i="1" s="1"/>
  <c r="I245" i="1"/>
  <c r="L245" i="1" s="1"/>
  <c r="O245" i="1" s="1"/>
  <c r="G245" i="1"/>
  <c r="J245" i="1" s="1"/>
  <c r="M245" i="1" s="1"/>
  <c r="F245" i="1"/>
  <c r="S245" i="1" s="1"/>
  <c r="F242" i="1"/>
  <c r="S242" i="1" s="1"/>
  <c r="G242" i="1"/>
  <c r="J242" i="1" s="1"/>
  <c r="M242" i="1" s="1"/>
  <c r="H200" i="1"/>
  <c r="K200" i="1" s="1"/>
  <c r="N200" i="1" s="1"/>
  <c r="I287" i="1"/>
  <c r="L287" i="1" s="1"/>
  <c r="O287" i="1" s="1"/>
  <c r="F287" i="1"/>
  <c r="S287" i="1" s="1"/>
  <c r="G287" i="1"/>
  <c r="J287" i="1" s="1"/>
  <c r="M287" i="1" s="1"/>
  <c r="I200" i="1"/>
  <c r="L200" i="1" s="1"/>
  <c r="O200" i="1" s="1"/>
  <c r="G289" i="1"/>
  <c r="J289" i="1" s="1"/>
  <c r="M289" i="1" s="1"/>
  <c r="F301" i="1"/>
  <c r="S301" i="1" s="1"/>
  <c r="G301" i="1"/>
  <c r="J301" i="1" s="1"/>
  <c r="M301" i="1" s="1"/>
  <c r="G142" i="1"/>
  <c r="J142" i="1" s="1"/>
  <c r="M142" i="1" s="1"/>
  <c r="F142" i="1"/>
  <c r="S142" i="1" s="1"/>
  <c r="I142" i="1"/>
  <c r="L142" i="1" s="1"/>
  <c r="O142" i="1" s="1"/>
  <c r="H193" i="1"/>
  <c r="K193" i="1" s="1"/>
  <c r="N193" i="1" s="1"/>
  <c r="Q193" i="1" s="1"/>
  <c r="G88" i="1"/>
  <c r="J88" i="1" s="1"/>
  <c r="M88" i="1" s="1"/>
  <c r="F88" i="1"/>
  <c r="S88" i="1" s="1"/>
  <c r="I154" i="1"/>
  <c r="L154" i="1" s="1"/>
  <c r="O154" i="1" s="1"/>
  <c r="F154" i="1"/>
  <c r="S154" i="1" s="1"/>
  <c r="G154" i="1"/>
  <c r="J154" i="1" s="1"/>
  <c r="M154" i="1" s="1"/>
  <c r="Q154" i="1" s="1"/>
  <c r="T154" i="1" s="1"/>
  <c r="I204" i="1"/>
  <c r="L204" i="1" s="1"/>
  <c r="O204" i="1" s="1"/>
  <c r="R204" i="1" s="1"/>
  <c r="H199" i="1"/>
  <c r="K199" i="1" s="1"/>
  <c r="N199" i="1" s="1"/>
  <c r="Q199" i="1" s="1"/>
  <c r="F193" i="1"/>
  <c r="S193" i="1" s="1"/>
  <c r="G144" i="1"/>
  <c r="J144" i="1" s="1"/>
  <c r="M144" i="1" s="1"/>
  <c r="F204" i="1"/>
  <c r="S204" i="1" s="1"/>
  <c r="F199" i="1"/>
  <c r="S199" i="1" s="1"/>
  <c r="G143" i="1"/>
  <c r="J143" i="1" s="1"/>
  <c r="M143" i="1" s="1"/>
  <c r="I143" i="1"/>
  <c r="L143" i="1" s="1"/>
  <c r="O143" i="1" s="1"/>
  <c r="F143" i="1"/>
  <c r="S143" i="1" s="1"/>
  <c r="G239" i="1"/>
  <c r="J239" i="1" s="1"/>
  <c r="M239" i="1" s="1"/>
  <c r="I239" i="1"/>
  <c r="L239" i="1" s="1"/>
  <c r="O239" i="1" s="1"/>
  <c r="R239" i="1" s="1"/>
  <c r="F239" i="1"/>
  <c r="S239" i="1" s="1"/>
  <c r="F293" i="1"/>
  <c r="S293" i="1" s="1"/>
  <c r="I293" i="1"/>
  <c r="L293" i="1" s="1"/>
  <c r="O293" i="1" s="1"/>
  <c r="G293" i="1"/>
  <c r="J293" i="1" s="1"/>
  <c r="M293" i="1" s="1"/>
  <c r="G254" i="1"/>
  <c r="J254" i="1" s="1"/>
  <c r="M254" i="1" s="1"/>
  <c r="F104" i="1"/>
  <c r="S104" i="1" s="1"/>
  <c r="G104" i="1"/>
  <c r="J104" i="1" s="1"/>
  <c r="M104" i="1" s="1"/>
  <c r="I104" i="1"/>
  <c r="L104" i="1" s="1"/>
  <c r="O104" i="1" s="1"/>
  <c r="F92" i="1"/>
  <c r="S92" i="1" s="1"/>
  <c r="I92" i="1"/>
  <c r="L92" i="1" s="1"/>
  <c r="O92" i="1" s="1"/>
  <c r="G92" i="1"/>
  <c r="J92" i="1" s="1"/>
  <c r="M92" i="1" s="1"/>
  <c r="G300" i="1"/>
  <c r="J300" i="1" s="1"/>
  <c r="M300" i="1" s="1"/>
  <c r="I300" i="1"/>
  <c r="L300" i="1" s="1"/>
  <c r="O300" i="1" s="1"/>
  <c r="F300" i="1"/>
  <c r="S300" i="1" s="1"/>
  <c r="H151" i="1"/>
  <c r="K151" i="1" s="1"/>
  <c r="N151" i="1" s="1"/>
  <c r="Q151" i="1" s="1"/>
  <c r="T151" i="1" s="1"/>
  <c r="Q194" i="1"/>
  <c r="T194" i="1" s="1"/>
  <c r="I147" i="1"/>
  <c r="L147" i="1" s="1"/>
  <c r="O147" i="1" s="1"/>
  <c r="G147" i="1"/>
  <c r="J147" i="1" s="1"/>
  <c r="M147" i="1" s="1"/>
  <c r="R147" i="1" s="1"/>
  <c r="U147" i="1" s="1"/>
  <c r="F147" i="1"/>
  <c r="S147" i="1" s="1"/>
  <c r="F148" i="1"/>
  <c r="S148" i="1" s="1"/>
  <c r="I148" i="1"/>
  <c r="L148" i="1" s="1"/>
  <c r="O148" i="1" s="1"/>
  <c r="G148" i="1"/>
  <c r="J148" i="1" s="1"/>
  <c r="M148" i="1" s="1"/>
  <c r="Q148" i="1" s="1"/>
  <c r="T148" i="1" s="1"/>
  <c r="G203" i="1"/>
  <c r="J203" i="1" s="1"/>
  <c r="M203" i="1" s="1"/>
  <c r="F295" i="1"/>
  <c r="S295" i="1" s="1"/>
  <c r="I295" i="1"/>
  <c r="L295" i="1" s="1"/>
  <c r="O295" i="1" s="1"/>
  <c r="F137" i="1"/>
  <c r="S137" i="1" s="1"/>
  <c r="F296" i="1"/>
  <c r="S296" i="1" s="1"/>
  <c r="F304" i="1"/>
  <c r="S304" i="1" s="1"/>
  <c r="G304" i="1"/>
  <c r="J304" i="1" s="1"/>
  <c r="M304" i="1" s="1"/>
  <c r="G251" i="1"/>
  <c r="J251" i="1" s="1"/>
  <c r="M251" i="1" s="1"/>
  <c r="F251" i="1"/>
  <c r="S251" i="1" s="1"/>
  <c r="I251" i="1"/>
  <c r="L251" i="1" s="1"/>
  <c r="O251" i="1" s="1"/>
  <c r="G137" i="1"/>
  <c r="J137" i="1" s="1"/>
  <c r="M137" i="1" s="1"/>
  <c r="Q137" i="1" s="1"/>
  <c r="I88" i="1"/>
  <c r="L88" i="1" s="1"/>
  <c r="O88" i="1" s="1"/>
  <c r="H202" i="1"/>
  <c r="K202" i="1" s="1"/>
  <c r="N202" i="1" s="1"/>
  <c r="R202" i="1" s="1"/>
  <c r="U202" i="1" s="1"/>
  <c r="G243" i="1"/>
  <c r="J243" i="1" s="1"/>
  <c r="M243" i="1" s="1"/>
  <c r="R243" i="1" s="1"/>
  <c r="U243" i="1" s="1"/>
  <c r="I243" i="1"/>
  <c r="L243" i="1" s="1"/>
  <c r="O243" i="1" s="1"/>
  <c r="F243" i="1"/>
  <c r="S243" i="1" s="1"/>
  <c r="Q202" i="1"/>
  <c r="T202" i="1" s="1"/>
  <c r="G39" i="1"/>
  <c r="J39" i="1" s="1"/>
  <c r="M39" i="1" s="1"/>
  <c r="F39" i="1"/>
  <c r="S39" i="1" s="1"/>
  <c r="I39" i="1"/>
  <c r="L39" i="1" s="1"/>
  <c r="O39" i="1" s="1"/>
  <c r="F297" i="1"/>
  <c r="S297" i="1" s="1"/>
  <c r="G297" i="1"/>
  <c r="J297" i="1" s="1"/>
  <c r="M297" i="1" s="1"/>
  <c r="I297" i="1"/>
  <c r="L297" i="1" s="1"/>
  <c r="O297" i="1" s="1"/>
  <c r="H186" i="1"/>
  <c r="K186" i="1" s="1"/>
  <c r="N186" i="1" s="1"/>
  <c r="G186" i="1"/>
  <c r="J186" i="1" s="1"/>
  <c r="M186" i="1" s="1"/>
  <c r="I186" i="1"/>
  <c r="L186" i="1" s="1"/>
  <c r="O186" i="1" s="1"/>
  <c r="G136" i="1"/>
  <c r="J136" i="1" s="1"/>
  <c r="M136" i="1" s="1"/>
  <c r="F136" i="1"/>
  <c r="S136" i="1" s="1"/>
  <c r="H136" i="1"/>
  <c r="K136" i="1" s="1"/>
  <c r="N136" i="1" s="1"/>
  <c r="I136" i="1"/>
  <c r="L136" i="1" s="1"/>
  <c r="O136" i="1" s="1"/>
  <c r="F86" i="1"/>
  <c r="S86" i="1" s="1"/>
  <c r="G86" i="1"/>
  <c r="J86" i="1" s="1"/>
  <c r="M86" i="1" s="1"/>
  <c r="I86" i="1"/>
  <c r="L86" i="1" s="1"/>
  <c r="O86" i="1" s="1"/>
  <c r="H36" i="1"/>
  <c r="K36" i="1" s="1"/>
  <c r="N36" i="1" s="1"/>
  <c r="G36" i="1"/>
  <c r="J36" i="1" s="1"/>
  <c r="M36" i="1" s="1"/>
  <c r="F36" i="1"/>
  <c r="S36" i="1" s="1"/>
  <c r="R198" i="1"/>
  <c r="U198" i="1" s="1"/>
  <c r="E30" i="2" s="1"/>
  <c r="R201" i="1"/>
  <c r="U201" i="1" s="1"/>
  <c r="R197" i="1"/>
  <c r="U197" i="1" s="1"/>
  <c r="R246" i="1"/>
  <c r="Q189" i="1"/>
  <c r="T189" i="1" s="1"/>
  <c r="R187" i="1"/>
  <c r="U187" i="1" s="1"/>
  <c r="R195" i="1"/>
  <c r="U195" i="1" s="1"/>
  <c r="Q187" i="1"/>
  <c r="T187" i="1" s="1"/>
  <c r="Q195" i="1"/>
  <c r="T195" i="1" s="1"/>
  <c r="Q198" i="1"/>
  <c r="T198" i="1" s="1"/>
  <c r="Q197" i="1"/>
  <c r="T197" i="1" s="1"/>
  <c r="Q201" i="1"/>
  <c r="T201" i="1" s="1"/>
  <c r="R188" i="1"/>
  <c r="U188" i="1" s="1"/>
  <c r="R194" i="1"/>
  <c r="U194" i="1" s="1"/>
  <c r="R189" i="1"/>
  <c r="U189" i="1" s="1"/>
  <c r="R146" i="1"/>
  <c r="U146" i="1" s="1"/>
  <c r="O301" i="1"/>
  <c r="N150" i="1"/>
  <c r="N237" i="1"/>
  <c r="N142" i="1"/>
  <c r="N88" i="1"/>
  <c r="N96" i="1"/>
  <c r="N104" i="1"/>
  <c r="N91" i="1"/>
  <c r="R91" i="1" s="1"/>
  <c r="U91" i="1" s="1"/>
  <c r="N89" i="1"/>
  <c r="R89" i="1" s="1"/>
  <c r="U89" i="1" s="1"/>
  <c r="N98" i="1"/>
  <c r="N92" i="1"/>
  <c r="N101" i="1"/>
  <c r="R101" i="1" s="1"/>
  <c r="U101" i="1" s="1"/>
  <c r="N95" i="1"/>
  <c r="Q95" i="1" s="1"/>
  <c r="T95" i="1" s="1"/>
  <c r="N86" i="1"/>
  <c r="N94" i="1"/>
  <c r="N102" i="1"/>
  <c r="N87" i="1"/>
  <c r="N103" i="1"/>
  <c r="R103" i="1" s="1"/>
  <c r="U103" i="1" s="1"/>
  <c r="N300" i="1"/>
  <c r="Q300" i="1" s="1"/>
  <c r="N304" i="1"/>
  <c r="N293" i="1"/>
  <c r="N301" i="1"/>
  <c r="N302" i="1"/>
  <c r="R302" i="1" s="1"/>
  <c r="U302" i="1" s="1"/>
  <c r="N287" i="1"/>
  <c r="N296" i="1"/>
  <c r="N303" i="1"/>
  <c r="Q303" i="1" s="1"/>
  <c r="T303" i="1" s="1"/>
  <c r="N289" i="1"/>
  <c r="N297" i="1"/>
  <c r="N291" i="1"/>
  <c r="Q291" i="1" s="1"/>
  <c r="T291" i="1" s="1"/>
  <c r="N298" i="1"/>
  <c r="Q146" i="1"/>
  <c r="T146" i="1" s="1"/>
  <c r="N250" i="1"/>
  <c r="Q246" i="1"/>
  <c r="F286" i="1"/>
  <c r="S286" i="1" s="1"/>
  <c r="G286" i="1"/>
  <c r="J286" i="1" s="1"/>
  <c r="M286" i="1" s="1"/>
  <c r="H286" i="1"/>
  <c r="K286" i="1" s="1"/>
  <c r="N286" i="1" s="1"/>
  <c r="R139" i="1"/>
  <c r="U139" i="1" s="1"/>
  <c r="G41" i="1"/>
  <c r="J41" i="1" s="1"/>
  <c r="M41" i="1" s="1"/>
  <c r="Q250" i="1"/>
  <c r="T250" i="1" s="1"/>
  <c r="Q249" i="1"/>
  <c r="T249" i="1" s="1"/>
  <c r="Q139" i="1"/>
  <c r="T139" i="1" s="1"/>
  <c r="Q39" i="1"/>
  <c r="T39" i="1" s="1"/>
  <c r="G49" i="1"/>
  <c r="J49" i="1" s="1"/>
  <c r="M49" i="1" s="1"/>
  <c r="I49" i="1"/>
  <c r="L49" i="1" s="1"/>
  <c r="F49" i="1"/>
  <c r="S49" i="1" s="1"/>
  <c r="R50" i="1"/>
  <c r="U50" i="1" s="1"/>
  <c r="Q253" i="1"/>
  <c r="T253" i="1" s="1"/>
  <c r="R253" i="1"/>
  <c r="U253" i="1" s="1"/>
  <c r="H292" i="1"/>
  <c r="K292" i="1" s="1"/>
  <c r="N292" i="1" s="1"/>
  <c r="F292" i="1"/>
  <c r="S292" i="1" s="1"/>
  <c r="I292" i="1"/>
  <c r="L292" i="1" s="1"/>
  <c r="O292" i="1" s="1"/>
  <c r="G292" i="1"/>
  <c r="J292" i="1" s="1"/>
  <c r="M292" i="1" s="1"/>
  <c r="G252" i="1"/>
  <c r="J252" i="1" s="1"/>
  <c r="M252" i="1" s="1"/>
  <c r="I252" i="1"/>
  <c r="L252" i="1" s="1"/>
  <c r="O252" i="1" s="1"/>
  <c r="F252" i="1"/>
  <c r="S252" i="1" s="1"/>
  <c r="H252" i="1"/>
  <c r="K252" i="1" s="1"/>
  <c r="N252" i="1" s="1"/>
  <c r="G236" i="1"/>
  <c r="J236" i="1" s="1"/>
  <c r="M236" i="1" s="1"/>
  <c r="F236" i="1"/>
  <c r="S236" i="1" s="1"/>
  <c r="H236" i="1"/>
  <c r="K236" i="1" s="1"/>
  <c r="N236" i="1" s="1"/>
  <c r="I236" i="1"/>
  <c r="L236" i="1" s="1"/>
  <c r="O236" i="1" s="1"/>
  <c r="R242" i="1"/>
  <c r="Q37" i="1"/>
  <c r="T37" i="1" s="1"/>
  <c r="Q40" i="1"/>
  <c r="T40" i="1" s="1"/>
  <c r="R47" i="1"/>
  <c r="U47" i="1" s="1"/>
  <c r="F93" i="1"/>
  <c r="S93" i="1" s="1"/>
  <c r="H93" i="1"/>
  <c r="K93" i="1" s="1"/>
  <c r="N93" i="1" s="1"/>
  <c r="I93" i="1"/>
  <c r="L93" i="1" s="1"/>
  <c r="O93" i="1" s="1"/>
  <c r="G93" i="1"/>
  <c r="J93" i="1" s="1"/>
  <c r="M93" i="1" s="1"/>
  <c r="H288" i="1"/>
  <c r="K288" i="1" s="1"/>
  <c r="N288" i="1" s="1"/>
  <c r="F288" i="1"/>
  <c r="S288" i="1" s="1"/>
  <c r="I288" i="1"/>
  <c r="L288" i="1" s="1"/>
  <c r="O288" i="1" s="1"/>
  <c r="G288" i="1"/>
  <c r="J288" i="1" s="1"/>
  <c r="M288" i="1" s="1"/>
  <c r="I97" i="1"/>
  <c r="L97" i="1" s="1"/>
  <c r="O97" i="1" s="1"/>
  <c r="G97" i="1"/>
  <c r="J97" i="1" s="1"/>
  <c r="M97" i="1" s="1"/>
  <c r="F97" i="1"/>
  <c r="S97" i="1" s="1"/>
  <c r="H97" i="1"/>
  <c r="K97" i="1" s="1"/>
  <c r="N97" i="1" s="1"/>
  <c r="I90" i="1"/>
  <c r="L90" i="1" s="1"/>
  <c r="O90" i="1" s="1"/>
  <c r="H90" i="1"/>
  <c r="K90" i="1" s="1"/>
  <c r="N90" i="1" s="1"/>
  <c r="G90" i="1"/>
  <c r="J90" i="1" s="1"/>
  <c r="M90" i="1" s="1"/>
  <c r="F90" i="1"/>
  <c r="S90" i="1" s="1"/>
  <c r="F152" i="1"/>
  <c r="S152" i="1" s="1"/>
  <c r="I152" i="1"/>
  <c r="L152" i="1" s="1"/>
  <c r="O152" i="1" s="1"/>
  <c r="G152" i="1"/>
  <c r="J152" i="1" s="1"/>
  <c r="M152" i="1" s="1"/>
  <c r="H152" i="1"/>
  <c r="K152" i="1" s="1"/>
  <c r="N152" i="1" s="1"/>
  <c r="I240" i="1"/>
  <c r="L240" i="1" s="1"/>
  <c r="O240" i="1" s="1"/>
  <c r="H240" i="1"/>
  <c r="K240" i="1" s="1"/>
  <c r="N240" i="1" s="1"/>
  <c r="G240" i="1"/>
  <c r="J240" i="1" s="1"/>
  <c r="M240" i="1" s="1"/>
  <c r="F240" i="1"/>
  <c r="S240" i="1" s="1"/>
  <c r="I244" i="1"/>
  <c r="L244" i="1" s="1"/>
  <c r="O244" i="1" s="1"/>
  <c r="H244" i="1"/>
  <c r="K244" i="1" s="1"/>
  <c r="N244" i="1" s="1"/>
  <c r="G244" i="1"/>
  <c r="J244" i="1" s="1"/>
  <c r="M244" i="1" s="1"/>
  <c r="F244" i="1"/>
  <c r="S244" i="1" s="1"/>
  <c r="R53" i="1"/>
  <c r="U53" i="1" s="1"/>
  <c r="H99" i="1"/>
  <c r="K99" i="1" s="1"/>
  <c r="N99" i="1" s="1"/>
  <c r="G99" i="1"/>
  <c r="J99" i="1" s="1"/>
  <c r="M99" i="1" s="1"/>
  <c r="F99" i="1"/>
  <c r="S99" i="1" s="1"/>
  <c r="I99" i="1"/>
  <c r="L99" i="1" s="1"/>
  <c r="O99" i="1" s="1"/>
  <c r="I248" i="1"/>
  <c r="L248" i="1" s="1"/>
  <c r="O248" i="1" s="1"/>
  <c r="H248" i="1"/>
  <c r="K248" i="1" s="1"/>
  <c r="N248" i="1" s="1"/>
  <c r="G248" i="1"/>
  <c r="J248" i="1" s="1"/>
  <c r="M248" i="1" s="1"/>
  <c r="F248" i="1"/>
  <c r="S248" i="1" s="1"/>
  <c r="G299" i="1"/>
  <c r="J299" i="1" s="1"/>
  <c r="M299" i="1" s="1"/>
  <c r="H299" i="1"/>
  <c r="K299" i="1" s="1"/>
  <c r="N299" i="1" s="1"/>
  <c r="F299" i="1"/>
  <c r="S299" i="1" s="1"/>
  <c r="I299" i="1"/>
  <c r="L299" i="1" s="1"/>
  <c r="O299" i="1" s="1"/>
  <c r="Q53" i="1"/>
  <c r="T53" i="1" s="1"/>
  <c r="Q54" i="1"/>
  <c r="T54" i="1" s="1"/>
  <c r="R54" i="1"/>
  <c r="U54" i="1" s="1"/>
  <c r="R249" i="1"/>
  <c r="U249" i="1" s="1"/>
  <c r="M298" i="1"/>
  <c r="Q50" i="1"/>
  <c r="T50" i="1" s="1"/>
  <c r="M145" i="1"/>
  <c r="R145" i="1" s="1"/>
  <c r="U145" i="1" s="1"/>
  <c r="M141" i="1"/>
  <c r="Q141" i="1" s="1"/>
  <c r="T141" i="1" s="1"/>
  <c r="R37" i="1"/>
  <c r="U37" i="1" s="1"/>
  <c r="R38" i="1"/>
  <c r="U38" i="1" s="1"/>
  <c r="Q38" i="1"/>
  <c r="T38" i="1" s="1"/>
  <c r="R40" i="1"/>
  <c r="U40" i="1" s="1"/>
  <c r="Q47" i="1"/>
  <c r="T47" i="1" s="1"/>
  <c r="Q51" i="1"/>
  <c r="T51" i="1" s="1"/>
  <c r="R51" i="1"/>
  <c r="U51" i="1" s="1"/>
  <c r="Q52" i="1"/>
  <c r="T52" i="1" s="1"/>
  <c r="R52" i="1"/>
  <c r="U52" i="1" s="1"/>
  <c r="M149" i="1"/>
  <c r="Q149" i="1" s="1"/>
  <c r="T149" i="1" s="1"/>
  <c r="M153" i="1"/>
  <c r="R153" i="1" s="1"/>
  <c r="U153" i="1" s="1"/>
  <c r="M138" i="1"/>
  <c r="R138" i="1" s="1"/>
  <c r="R291" i="1" l="1"/>
  <c r="U291" i="1" s="1"/>
  <c r="U138" i="1"/>
  <c r="R42" i="1"/>
  <c r="U42" i="1" s="1"/>
  <c r="E20" i="2" s="1"/>
  <c r="Q296" i="1"/>
  <c r="Q94" i="1"/>
  <c r="T94" i="1" s="1"/>
  <c r="Q43" i="1"/>
  <c r="T43" i="1" s="1"/>
  <c r="Q247" i="1"/>
  <c r="T247" i="1" s="1"/>
  <c r="Q36" i="1"/>
  <c r="T36" i="1" s="1"/>
  <c r="R237" i="1"/>
  <c r="U237" i="1" s="1"/>
  <c r="Q238" i="1"/>
  <c r="Q200" i="1"/>
  <c r="T200" i="1" s="1"/>
  <c r="Q48" i="1"/>
  <c r="T48" i="1" s="1"/>
  <c r="R254" i="1"/>
  <c r="U254" i="1" s="1"/>
  <c r="R303" i="1"/>
  <c r="U303" i="1" s="1"/>
  <c r="Q242" i="1"/>
  <c r="Q190" i="1"/>
  <c r="T190" i="1" s="1"/>
  <c r="R36" i="1"/>
  <c r="U36" i="1" s="1"/>
  <c r="E13" i="2" s="1"/>
  <c r="R45" i="1"/>
  <c r="U45" i="1" s="1"/>
  <c r="Q243" i="1"/>
  <c r="T243" i="1" s="1"/>
  <c r="T199" i="1"/>
  <c r="R196" i="1"/>
  <c r="U196" i="1" s="1"/>
  <c r="Q41" i="1"/>
  <c r="T41" i="1" s="1"/>
  <c r="Q192" i="1"/>
  <c r="T192" i="1" s="1"/>
  <c r="R250" i="1"/>
  <c r="U250" i="1" s="1"/>
  <c r="Q254" i="1"/>
  <c r="T254" i="1" s="1"/>
  <c r="R44" i="1"/>
  <c r="U44" i="1" s="1"/>
  <c r="Q293" i="1"/>
  <c r="R199" i="1"/>
  <c r="Q136" i="1"/>
  <c r="T136" i="1" s="1"/>
  <c r="R39" i="1"/>
  <c r="U39" i="1" s="1"/>
  <c r="R144" i="1"/>
  <c r="U144" i="1" s="1"/>
  <c r="Q245" i="1"/>
  <c r="T245" i="1" s="1"/>
  <c r="R193" i="1"/>
  <c r="U193" i="1" s="1"/>
  <c r="T193" i="1"/>
  <c r="R190" i="1"/>
  <c r="U190" i="1" s="1"/>
  <c r="U246" i="1"/>
  <c r="U239" i="1"/>
  <c r="Q46" i="1"/>
  <c r="T46" i="1" s="1"/>
  <c r="R251" i="1"/>
  <c r="U251" i="1" s="1"/>
  <c r="Q239" i="1"/>
  <c r="T239" i="1" s="1"/>
  <c r="R151" i="1"/>
  <c r="U151" i="1" s="1"/>
  <c r="Q237" i="1"/>
  <c r="T237" i="1" s="1"/>
  <c r="R140" i="1"/>
  <c r="U140" i="1" s="1"/>
  <c r="R200" i="1"/>
  <c r="U200" i="1" s="1"/>
  <c r="R104" i="1"/>
  <c r="U104" i="1" s="1"/>
  <c r="R143" i="1"/>
  <c r="U143" i="1" s="1"/>
  <c r="T246" i="1"/>
  <c r="R247" i="1"/>
  <c r="U247" i="1" s="1"/>
  <c r="R87" i="1"/>
  <c r="U87" i="1" s="1"/>
  <c r="Q241" i="1"/>
  <c r="T241" i="1" s="1"/>
  <c r="R191" i="1"/>
  <c r="U191" i="1" s="1"/>
  <c r="Q203" i="1"/>
  <c r="T203" i="1" s="1"/>
  <c r="T300" i="1"/>
  <c r="Q44" i="1"/>
  <c r="T44" i="1" s="1"/>
  <c r="Q287" i="1"/>
  <c r="T287" i="1" s="1"/>
  <c r="U204" i="1"/>
  <c r="T238" i="1"/>
  <c r="Q92" i="1"/>
  <c r="T92" i="1" s="1"/>
  <c r="D21" i="4" s="1"/>
  <c r="Q89" i="1"/>
  <c r="T89" i="1" s="1"/>
  <c r="R238" i="1"/>
  <c r="U238" i="1" s="1"/>
  <c r="D36" i="2"/>
  <c r="D36" i="4"/>
  <c r="D23" i="2"/>
  <c r="D23" i="4"/>
  <c r="D29" i="2"/>
  <c r="D29" i="4"/>
  <c r="R136" i="1"/>
  <c r="U136" i="1" s="1"/>
  <c r="E15" i="2" s="1"/>
  <c r="D34" i="4"/>
  <c r="D34" i="2"/>
  <c r="Q86" i="1"/>
  <c r="T86" i="1" s="1"/>
  <c r="R186" i="1"/>
  <c r="U186" i="1" s="1"/>
  <c r="E16" i="2" s="1"/>
  <c r="R203" i="1"/>
  <c r="U203" i="1" s="1"/>
  <c r="R245" i="1"/>
  <c r="U245" i="1" s="1"/>
  <c r="R294" i="1"/>
  <c r="U294" i="1" s="1"/>
  <c r="R92" i="1"/>
  <c r="U92" i="1" s="1"/>
  <c r="E21" i="2" s="1"/>
  <c r="D30" i="2"/>
  <c r="D30" i="4"/>
  <c r="U199" i="1"/>
  <c r="R304" i="1"/>
  <c r="U304" i="1" s="1"/>
  <c r="R95" i="1"/>
  <c r="U95" i="1" s="1"/>
  <c r="Q96" i="1"/>
  <c r="T96" i="1" s="1"/>
  <c r="Q204" i="1"/>
  <c r="T204" i="1" s="1"/>
  <c r="R88" i="1"/>
  <c r="U88" i="1" s="1"/>
  <c r="T293" i="1"/>
  <c r="Q143" i="1"/>
  <c r="T143" i="1" s="1"/>
  <c r="R154" i="1"/>
  <c r="U154" i="1" s="1"/>
  <c r="Q142" i="1"/>
  <c r="T142" i="1" s="1"/>
  <c r="T242" i="1"/>
  <c r="Q251" i="1"/>
  <c r="T251" i="1" s="1"/>
  <c r="R148" i="1"/>
  <c r="U148" i="1" s="1"/>
  <c r="E29" i="2" s="1"/>
  <c r="D27" i="2"/>
  <c r="D27" i="4"/>
  <c r="Q144" i="1"/>
  <c r="T144" i="1" s="1"/>
  <c r="Q150" i="1"/>
  <c r="T150" i="1" s="1"/>
  <c r="T137" i="1"/>
  <c r="D38" i="2"/>
  <c r="D38" i="4"/>
  <c r="U242" i="1"/>
  <c r="E24" i="2" s="1"/>
  <c r="Q289" i="1"/>
  <c r="T289" i="1" s="1"/>
  <c r="Q147" i="1"/>
  <c r="T147" i="1" s="1"/>
  <c r="Q103" i="1"/>
  <c r="T103" i="1" s="1"/>
  <c r="T296" i="1"/>
  <c r="D20" i="4"/>
  <c r="D20" i="2"/>
  <c r="Q186" i="1"/>
  <c r="T186" i="1" s="1"/>
  <c r="Q104" i="1"/>
  <c r="T104" i="1" s="1"/>
  <c r="Q302" i="1"/>
  <c r="T302" i="1" s="1"/>
  <c r="R300" i="1"/>
  <c r="U300" i="1" s="1"/>
  <c r="R296" i="1"/>
  <c r="U296" i="1" s="1"/>
  <c r="Q304" i="1"/>
  <c r="T304" i="1" s="1"/>
  <c r="R293" i="1"/>
  <c r="U293" i="1" s="1"/>
  <c r="Q301" i="1"/>
  <c r="T301" i="1" s="1"/>
  <c r="Q298" i="1"/>
  <c r="T298" i="1" s="1"/>
  <c r="R289" i="1"/>
  <c r="U289" i="1" s="1"/>
  <c r="R142" i="1"/>
  <c r="U142" i="1" s="1"/>
  <c r="E22" i="2" s="1"/>
  <c r="R100" i="1"/>
  <c r="U100" i="1" s="1"/>
  <c r="Q91" i="1"/>
  <c r="T91" i="1" s="1"/>
  <c r="R96" i="1"/>
  <c r="U96" i="1" s="1"/>
  <c r="Q87" i="1"/>
  <c r="T87" i="1" s="1"/>
  <c r="Q88" i="1"/>
  <c r="T88" i="1" s="1"/>
  <c r="Q101" i="1"/>
  <c r="T101" i="1" s="1"/>
  <c r="Q145" i="1"/>
  <c r="T145" i="1" s="1"/>
  <c r="Q102" i="1"/>
  <c r="T102" i="1" s="1"/>
  <c r="R102" i="1"/>
  <c r="U102" i="1" s="1"/>
  <c r="R94" i="1"/>
  <c r="U94" i="1" s="1"/>
  <c r="O49" i="1"/>
  <c r="R49" i="1" s="1"/>
  <c r="U49" i="1" s="1"/>
  <c r="R301" i="1"/>
  <c r="U301" i="1" s="1"/>
  <c r="Q297" i="1"/>
  <c r="T297" i="1" s="1"/>
  <c r="R297" i="1"/>
  <c r="U297" i="1" s="1"/>
  <c r="R150" i="1"/>
  <c r="U150" i="1" s="1"/>
  <c r="R287" i="1"/>
  <c r="U287" i="1" s="1"/>
  <c r="R298" i="1"/>
  <c r="U298" i="1" s="1"/>
  <c r="E32" i="2" s="1"/>
  <c r="R86" i="1"/>
  <c r="U86" i="1" s="1"/>
  <c r="E14" i="2" s="1"/>
  <c r="R295" i="1"/>
  <c r="U295" i="1" s="1"/>
  <c r="R290" i="1"/>
  <c r="U290" i="1" s="1"/>
  <c r="R41" i="1"/>
  <c r="U41" i="1" s="1"/>
  <c r="Q49" i="1"/>
  <c r="T49" i="1" s="1"/>
  <c r="Q290" i="1"/>
  <c r="T290" i="1" s="1"/>
  <c r="Q286" i="1"/>
  <c r="T286" i="1" s="1"/>
  <c r="R152" i="1"/>
  <c r="U152" i="1" s="1"/>
  <c r="R286" i="1"/>
  <c r="U286" i="1" s="1"/>
  <c r="E18" i="2" s="1"/>
  <c r="R141" i="1"/>
  <c r="U141" i="1" s="1"/>
  <c r="R299" i="1"/>
  <c r="U299" i="1" s="1"/>
  <c r="R252" i="1"/>
  <c r="U252" i="1" s="1"/>
  <c r="R137" i="1"/>
  <c r="U137" i="1" s="1"/>
  <c r="R292" i="1"/>
  <c r="U292" i="1" s="1"/>
  <c r="E25" i="2" s="1"/>
  <c r="Q292" i="1"/>
  <c r="T292" i="1" s="1"/>
  <c r="R244" i="1"/>
  <c r="U244" i="1" s="1"/>
  <c r="Q244" i="1"/>
  <c r="T244" i="1" s="1"/>
  <c r="Q288" i="1"/>
  <c r="T288" i="1" s="1"/>
  <c r="Q99" i="1"/>
  <c r="T99" i="1" s="1"/>
  <c r="R99" i="1"/>
  <c r="U99" i="1" s="1"/>
  <c r="Q90" i="1"/>
  <c r="T90" i="1" s="1"/>
  <c r="R90" i="1"/>
  <c r="U90" i="1" s="1"/>
  <c r="R288" i="1"/>
  <c r="U288" i="1" s="1"/>
  <c r="Q240" i="1"/>
  <c r="T240" i="1" s="1"/>
  <c r="R240" i="1"/>
  <c r="U240" i="1" s="1"/>
  <c r="Q299" i="1"/>
  <c r="T299" i="1" s="1"/>
  <c r="Q98" i="1"/>
  <c r="T98" i="1" s="1"/>
  <c r="R98" i="1"/>
  <c r="U98" i="1" s="1"/>
  <c r="E28" i="2" s="1"/>
  <c r="R248" i="1"/>
  <c r="U248" i="1" s="1"/>
  <c r="E31" i="2" s="1"/>
  <c r="Q248" i="1"/>
  <c r="T248" i="1" s="1"/>
  <c r="Q152" i="1"/>
  <c r="T152" i="1" s="1"/>
  <c r="Q97" i="1"/>
  <c r="T97" i="1" s="1"/>
  <c r="R97" i="1"/>
  <c r="U97" i="1" s="1"/>
  <c r="Q93" i="1"/>
  <c r="T93" i="1" s="1"/>
  <c r="R93" i="1"/>
  <c r="U93" i="1" s="1"/>
  <c r="R236" i="1"/>
  <c r="U236" i="1" s="1"/>
  <c r="E17" i="2" s="1"/>
  <c r="Q236" i="1"/>
  <c r="T236" i="1" s="1"/>
  <c r="Q252" i="1"/>
  <c r="T252" i="1" s="1"/>
  <c r="Q138" i="1"/>
  <c r="T138" i="1" s="1"/>
  <c r="Q153" i="1"/>
  <c r="T153" i="1" s="1"/>
  <c r="R149" i="1"/>
  <c r="U149" i="1" s="1"/>
  <c r="D21" i="2" l="1"/>
  <c r="D22" i="2"/>
  <c r="D22" i="4"/>
  <c r="D32" i="2"/>
  <c r="D32" i="4"/>
  <c r="D25" i="2"/>
  <c r="D25" i="4"/>
  <c r="D39" i="2"/>
  <c r="D39" i="4"/>
  <c r="D16" i="2"/>
  <c r="D16" i="4"/>
  <c r="D31" i="2"/>
  <c r="D31" i="4"/>
  <c r="D13" i="2"/>
  <c r="D13" i="4"/>
  <c r="D35" i="4"/>
  <c r="D35" i="2"/>
  <c r="D28" i="2"/>
  <c r="D28" i="4"/>
  <c r="D24" i="4"/>
  <c r="D24" i="2"/>
  <c r="D37" i="2"/>
  <c r="D37" i="4"/>
  <c r="D15" i="2"/>
  <c r="D15" i="4"/>
  <c r="D14" i="2"/>
  <c r="D14" i="4"/>
  <c r="D18" i="2"/>
  <c r="D18" i="4"/>
  <c r="D17" i="2"/>
  <c r="D17" i="4"/>
</calcChain>
</file>

<file path=xl/sharedStrings.xml><?xml version="1.0" encoding="utf-8"?>
<sst xmlns="http://schemas.openxmlformats.org/spreadsheetml/2006/main" count="884" uniqueCount="51">
  <si>
    <t>f'c</t>
  </si>
  <si>
    <t>fy</t>
  </si>
  <si>
    <t>Lw1</t>
  </si>
  <si>
    <t>Lw2</t>
  </si>
  <si>
    <t>t1</t>
  </si>
  <si>
    <t>t2</t>
  </si>
  <si>
    <t>β1</t>
  </si>
  <si>
    <t>ρ</t>
  </si>
  <si>
    <t>As1</t>
  </si>
  <si>
    <t>As2</t>
  </si>
  <si>
    <t>As3</t>
  </si>
  <si>
    <t>x̅</t>
  </si>
  <si>
    <t>Ag</t>
  </si>
  <si>
    <t>ksi</t>
  </si>
  <si>
    <t>in</t>
  </si>
  <si>
    <t>in2</t>
  </si>
  <si>
    <t>x1</t>
  </si>
  <si>
    <t>x2</t>
  </si>
  <si>
    <t>x3</t>
  </si>
  <si>
    <t>ϕ</t>
  </si>
  <si>
    <t>εt</t>
  </si>
  <si>
    <t>εs1</t>
  </si>
  <si>
    <t>εs2</t>
  </si>
  <si>
    <t>εs3</t>
  </si>
  <si>
    <t>fs1</t>
  </si>
  <si>
    <t>fs2</t>
  </si>
  <si>
    <t>fs3</t>
  </si>
  <si>
    <t>Fs1</t>
  </si>
  <si>
    <t>Fs2</t>
  </si>
  <si>
    <t>Fs3</t>
  </si>
  <si>
    <t>Fc</t>
  </si>
  <si>
    <t>Pn</t>
  </si>
  <si>
    <t>Mn</t>
  </si>
  <si>
    <t>φ</t>
  </si>
  <si>
    <t>φPn</t>
  </si>
  <si>
    <t>φMn</t>
  </si>
  <si>
    <t>Negative moment</t>
  </si>
  <si>
    <t>c</t>
  </si>
  <si>
    <t>a/t2</t>
  </si>
  <si>
    <t>1/in</t>
  </si>
  <si>
    <t>Es</t>
  </si>
  <si>
    <t>kip</t>
  </si>
  <si>
    <t>kip-ft</t>
  </si>
  <si>
    <t>a/(Lw1 - t2)</t>
  </si>
  <si>
    <t>Positive moment</t>
  </si>
  <si>
    <t>x̅s</t>
  </si>
  <si>
    <t>Ast</t>
  </si>
  <si>
    <t>c/Lw1</t>
  </si>
  <si>
    <t>c / Lw1</t>
  </si>
  <si>
    <r>
      <t>ρ</t>
    </r>
    <r>
      <rPr>
        <sz val="10.55"/>
        <color theme="4" tint="-0.249977111117893"/>
        <rFont val="Calibri"/>
        <family val="2"/>
      </rPr>
      <t>l</t>
    </r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</si>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</sst>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00"/>
    <numFmt numFmtId="166" formatCode="0.0"/>
    <numFmt numFmtId="167" formatCode="0.000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4" tint="-0.249977111117893"/>
      <name val="Calibri"/>
      <family val="2"/>
      <scheme val="minor"/>
    </font>
    <font>
      <b/>
      <sz val="11"/>
      <color theme="4" tint="-0.249977111117893"/>
      <name val="Calibri"/>
      <family val="2"/>
    </font>
    <font>
      <b/>
      <sz val="9"/>
      <color theme="4" tint="-0.249977111117893"/>
      <name val="Calibri"/>
      <family val="2"/>
      <scheme val="minor"/>
    </font>
    <font>
      <sz val="11"/>
      <color theme="4" tint="-0.249977111117893"/>
      <name val="Calibri"/>
      <family val="2"/>
    </font>
    <font>
      <sz val="10.55"/>
      <color theme="4" tint="-0.249977111117893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3" fillId="0" borderId="0" xfId="0" applyFon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2" fontId="0" fillId="0" borderId="0" xfId="0" applyNumberFormat="1" applyAlignment="1">
      <alignment horizontal="center"/>
    </xf>
    <xf numFmtId="10" fontId="0" fillId="0" borderId="0" xfId="1" applyNumberFormat="1" applyFont="1"/>
    <xf numFmtId="166" fontId="0" fillId="0" borderId="0" xfId="0" applyNumberFormat="1" applyAlignment="1">
      <alignment horizontal="right" indent="2"/>
    </xf>
    <xf numFmtId="167" fontId="0" fillId="0" borderId="0" xfId="0" applyNumberFormat="1"/>
    <xf numFmtId="1" fontId="0" fillId="0" borderId="0" xfId="0" applyNumberForma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/>
    <xf numFmtId="0" fontId="6" fillId="0" borderId="0" xfId="0" applyFont="1" applyAlignment="1">
      <alignment horizontal="center"/>
    </xf>
    <xf numFmtId="0" fontId="2" fillId="0" borderId="0" xfId="0" applyFont="1"/>
    <xf numFmtId="2" fontId="0" fillId="0" borderId="0" xfId="0" applyNumberFormat="1" applyAlignment="1">
      <alignment horizontal="right" indent="2"/>
    </xf>
    <xf numFmtId="165" fontId="0" fillId="0" borderId="0" xfId="0" applyNumberFormat="1" applyAlignment="1">
      <alignment horizontal="right" indent="2"/>
    </xf>
    <xf numFmtId="0" fontId="7" fillId="0" borderId="0" xfId="0" applyFont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 applyFill="1" applyAlignment="1">
      <alignment horizontal="right" indent="2"/>
    </xf>
    <xf numFmtId="0" fontId="0" fillId="2" borderId="0" xfId="0" applyFill="1"/>
    <xf numFmtId="2" fontId="0" fillId="2" borderId="0" xfId="0" applyNumberFormat="1" applyFill="1" applyAlignment="1">
      <alignment horizontal="center"/>
    </xf>
    <xf numFmtId="166" fontId="0" fillId="2" borderId="0" xfId="0" applyNumberFormat="1" applyFill="1"/>
    <xf numFmtId="165" fontId="0" fillId="2" borderId="0" xfId="0" applyNumberFormat="1" applyFill="1" applyAlignment="1">
      <alignment horizontal="right" indent="2"/>
    </xf>
    <xf numFmtId="167" fontId="0" fillId="2" borderId="0" xfId="0" applyNumberFormat="1" applyFill="1"/>
    <xf numFmtId="165" fontId="0" fillId="2" borderId="0" xfId="0" applyNumberFormat="1" applyFill="1"/>
    <xf numFmtId="1" fontId="0" fillId="2" borderId="0" xfId="0" applyNumberFormat="1" applyFill="1"/>
    <xf numFmtId="2" fontId="0" fillId="2" borderId="0" xfId="0" applyNumberForma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ID!$U$35:$U$324</c:f>
              <c:numCache>
                <c:formatCode>0</c:formatCode>
                <c:ptCount val="290"/>
                <c:pt idx="1">
                  <c:v>-0.56655762911959751</c:v>
                </c:pt>
                <c:pt idx="2">
                  <c:v>-2808.7209600000001</c:v>
                </c:pt>
                <c:pt idx="3">
                  <c:v>-5569.2979200000018</c:v>
                </c:pt>
                <c:pt idx="4">
                  <c:v>-8281.7308799999992</c:v>
                </c:pt>
                <c:pt idx="5">
                  <c:v>-10946.019840000003</c:v>
                </c:pt>
                <c:pt idx="6">
                  <c:v>-13860.58735872</c:v>
                </c:pt>
                <c:pt idx="7">
                  <c:v>-17316.204134399999</c:v>
                </c:pt>
                <c:pt idx="8">
                  <c:v>-20470.07239131429</c:v>
                </c:pt>
                <c:pt idx="9">
                  <c:v>-23417.293824000004</c:v>
                </c:pt>
                <c:pt idx="10">
                  <c:v>-26210.702707200002</c:v>
                </c:pt>
                <c:pt idx="11">
                  <c:v>-28881.99960576</c:v>
                </c:pt>
                <c:pt idx="12">
                  <c:v>-31451.357606400008</c:v>
                </c:pt>
                <c:pt idx="13">
                  <c:v>-33932.225433599997</c:v>
                </c:pt>
                <c:pt idx="14">
                  <c:v>-36333.913742769233</c:v>
                </c:pt>
                <c:pt idx="15">
                  <c:v>-38663.073002057135</c:v>
                </c:pt>
                <c:pt idx="16">
                  <c:v>-40924.580221439996</c:v>
                </c:pt>
                <c:pt idx="17">
                  <c:v>-43122.093158400014</c:v>
                </c:pt>
                <c:pt idx="18">
                  <c:v>-45258.408921599999</c:v>
                </c:pt>
                <c:pt idx="19">
                  <c:v>-47335.703040000015</c:v>
                </c:pt>
                <c:pt idx="51">
                  <c:v>-0.56655762911959751</c:v>
                </c:pt>
                <c:pt idx="52">
                  <c:v>-2808.7209600000001</c:v>
                </c:pt>
                <c:pt idx="53">
                  <c:v>-5569.2979200000018</c:v>
                </c:pt>
                <c:pt idx="54">
                  <c:v>-8281.7308799999992</c:v>
                </c:pt>
                <c:pt idx="55">
                  <c:v>-10946.019840000003</c:v>
                </c:pt>
                <c:pt idx="56">
                  <c:v>-14009.798638079999</c:v>
                </c:pt>
                <c:pt idx="57">
                  <c:v>-17909.223321599999</c:v>
                </c:pt>
                <c:pt idx="58">
                  <c:v>-21380.097226971433</c:v>
                </c:pt>
                <c:pt idx="59">
                  <c:v>-24565.072896000001</c:v>
                </c:pt>
                <c:pt idx="60">
                  <c:v>-27543.401740800004</c:v>
                </c:pt>
                <c:pt idx="61">
                  <c:v>-30362.634608639997</c:v>
                </c:pt>
                <c:pt idx="62">
                  <c:v>-33053.031129600007</c:v>
                </c:pt>
                <c:pt idx="63">
                  <c:v>-35634.7643904</c:v>
                </c:pt>
                <c:pt idx="64">
                  <c:v>-38121.800374153841</c:v>
                </c:pt>
                <c:pt idx="65">
                  <c:v>-40524.114783085715</c:v>
                </c:pt>
                <c:pt idx="66">
                  <c:v>-42849.023132159993</c:v>
                </c:pt>
                <c:pt idx="67">
                  <c:v>-45102.012057600012</c:v>
                </c:pt>
                <c:pt idx="68">
                  <c:v>-47287.277222400007</c:v>
                </c:pt>
                <c:pt idx="69">
                  <c:v>-49408.081920000004</c:v>
                </c:pt>
                <c:pt idx="101">
                  <c:v>-0.56655762911905183</c:v>
                </c:pt>
                <c:pt idx="102">
                  <c:v>-2808.7209599999996</c:v>
                </c:pt>
                <c:pt idx="103">
                  <c:v>-5569.2979200000009</c:v>
                </c:pt>
                <c:pt idx="104">
                  <c:v>-8281.7308799999992</c:v>
                </c:pt>
                <c:pt idx="105">
                  <c:v>-10946.019840000003</c:v>
                </c:pt>
                <c:pt idx="106">
                  <c:v>-14159.00991744</c:v>
                </c:pt>
                <c:pt idx="107">
                  <c:v>-18502.242508799998</c:v>
                </c:pt>
                <c:pt idx="108">
                  <c:v>-22290.122062628572</c:v>
                </c:pt>
                <c:pt idx="109">
                  <c:v>-25712.851968000006</c:v>
                </c:pt>
                <c:pt idx="110">
                  <c:v>-28876.100774400009</c:v>
                </c:pt>
                <c:pt idx="111">
                  <c:v>-31843.269611520001</c:v>
                </c:pt>
                <c:pt idx="112">
                  <c:v>-34654.704652800006</c:v>
                </c:pt>
                <c:pt idx="113">
                  <c:v>-37337.303347200002</c:v>
                </c:pt>
                <c:pt idx="114">
                  <c:v>-39909.687005538464</c:v>
                </c:pt>
                <c:pt idx="115">
                  <c:v>-42385.156564114281</c:v>
                </c:pt>
                <c:pt idx="116">
                  <c:v>-44773.466042879998</c:v>
                </c:pt>
                <c:pt idx="117">
                  <c:v>-47081.93095680001</c:v>
                </c:pt>
                <c:pt idx="118">
                  <c:v>-49316.145523200001</c:v>
                </c:pt>
                <c:pt idx="119">
                  <c:v>-51480.460800000008</c:v>
                </c:pt>
                <c:pt idx="151">
                  <c:v>-0.56655762911796048</c:v>
                </c:pt>
                <c:pt idx="152">
                  <c:v>-2808.7209599999987</c:v>
                </c:pt>
                <c:pt idx="153">
                  <c:v>-5569.2979199999991</c:v>
                </c:pt>
                <c:pt idx="154">
                  <c:v>-8281.7308799999973</c:v>
                </c:pt>
                <c:pt idx="155">
                  <c:v>-10946.019840000003</c:v>
                </c:pt>
                <c:pt idx="156">
                  <c:v>-14308.221196799999</c:v>
                </c:pt>
                <c:pt idx="157">
                  <c:v>-19095.261696000001</c:v>
                </c:pt>
                <c:pt idx="158">
                  <c:v>-23200.146898285715</c:v>
                </c:pt>
                <c:pt idx="159">
                  <c:v>-26860.631040000007</c:v>
                </c:pt>
                <c:pt idx="160">
                  <c:v>-30208.799808000003</c:v>
                </c:pt>
                <c:pt idx="161">
                  <c:v>-33323.904614399995</c:v>
                </c:pt>
                <c:pt idx="162">
                  <c:v>-36256.378176000013</c:v>
                </c:pt>
                <c:pt idx="163">
                  <c:v>-39039.842303999998</c:v>
                </c:pt>
                <c:pt idx="164">
                  <c:v>-41697.57363692308</c:v>
                </c:pt>
                <c:pt idx="165">
                  <c:v>-44246.19834514286</c:v>
                </c:pt>
                <c:pt idx="166">
                  <c:v>-46697.908953600003</c:v>
                </c:pt>
                <c:pt idx="167">
                  <c:v>-49061.849856000015</c:v>
                </c:pt>
                <c:pt idx="168">
                  <c:v>-51345.013824000001</c:v>
                </c:pt>
                <c:pt idx="169">
                  <c:v>-53552.839680000012</c:v>
                </c:pt>
                <c:pt idx="201">
                  <c:v>-0.56655762911905183</c:v>
                </c:pt>
                <c:pt idx="202">
                  <c:v>-2808.7209599999992</c:v>
                </c:pt>
                <c:pt idx="203">
                  <c:v>-5569.2979200000009</c:v>
                </c:pt>
                <c:pt idx="204">
                  <c:v>-8281.7308799999992</c:v>
                </c:pt>
                <c:pt idx="205">
                  <c:v>-10946.019840000003</c:v>
                </c:pt>
                <c:pt idx="206">
                  <c:v>-14457.432476159998</c:v>
                </c:pt>
                <c:pt idx="207">
                  <c:v>-19688.280883200001</c:v>
                </c:pt>
                <c:pt idx="208">
                  <c:v>-24110.171733942858</c:v>
                </c:pt>
                <c:pt idx="209">
                  <c:v>-28008.410112000009</c:v>
                </c:pt>
                <c:pt idx="210">
                  <c:v>-31541.498841600005</c:v>
                </c:pt>
                <c:pt idx="211">
                  <c:v>-34804.539617280003</c:v>
                </c:pt>
                <c:pt idx="212">
                  <c:v>-37858.051699200005</c:v>
                </c:pt>
                <c:pt idx="213">
                  <c:v>-40742.381260800008</c:v>
                </c:pt>
                <c:pt idx="214">
                  <c:v>-43485.460268307696</c:v>
                </c:pt>
                <c:pt idx="215">
                  <c:v>-46107.240126171426</c:v>
                </c:pt>
                <c:pt idx="216">
                  <c:v>-48622.35186432</c:v>
                </c:pt>
                <c:pt idx="217">
                  <c:v>-51041.768755200013</c:v>
                </c:pt>
                <c:pt idx="218">
                  <c:v>-53373.882124800002</c:v>
                </c:pt>
                <c:pt idx="219">
                  <c:v>-55625.218560000008</c:v>
                </c:pt>
                <c:pt idx="251">
                  <c:v>-0.56655762912014329</c:v>
                </c:pt>
                <c:pt idx="252">
                  <c:v>-2808.7209600000015</c:v>
                </c:pt>
                <c:pt idx="253">
                  <c:v>-5569.2979200000018</c:v>
                </c:pt>
                <c:pt idx="254">
                  <c:v>-8281.7308799999992</c:v>
                </c:pt>
                <c:pt idx="255">
                  <c:v>-10946.019840000003</c:v>
                </c:pt>
                <c:pt idx="256">
                  <c:v>-14606.643755519999</c:v>
                </c:pt>
                <c:pt idx="257">
                  <c:v>-20281.300070400001</c:v>
                </c:pt>
                <c:pt idx="258">
                  <c:v>-25020.196569600001</c:v>
                </c:pt>
                <c:pt idx="259">
                  <c:v>-29156.18918400001</c:v>
                </c:pt>
                <c:pt idx="260">
                  <c:v>-32874.197875200007</c:v>
                </c:pt>
                <c:pt idx="261">
                  <c:v>-36285.174620159996</c:v>
                </c:pt>
                <c:pt idx="262">
                  <c:v>-39459.725222400011</c:v>
                </c:pt>
                <c:pt idx="263">
                  <c:v>-42444.920217600004</c:v>
                </c:pt>
                <c:pt idx="264">
                  <c:v>-45273.346899692311</c:v>
                </c:pt>
                <c:pt idx="265">
                  <c:v>-47968.281907199998</c:v>
                </c:pt>
                <c:pt idx="266">
                  <c:v>-50546.794775040013</c:v>
                </c:pt>
                <c:pt idx="267">
                  <c:v>-53021.687654400019</c:v>
                </c:pt>
                <c:pt idx="268">
                  <c:v>-55402.750425600003</c:v>
                </c:pt>
                <c:pt idx="269">
                  <c:v>-57697.59744000002</c:v>
                </c:pt>
              </c:numCache>
            </c:numRef>
          </c:xVal>
          <c:yVal>
            <c:numRef>
              <c:f>ID!$T$35:$T$324</c:f>
              <c:numCache>
                <c:formatCode>0</c:formatCode>
                <c:ptCount val="290"/>
                <c:pt idx="1">
                  <c:v>1727.8555679999997</c:v>
                </c:pt>
                <c:pt idx="2">
                  <c:v>1005.8399999999996</c:v>
                </c:pt>
                <c:pt idx="3">
                  <c:v>283.67999999999944</c:v>
                </c:pt>
                <c:pt idx="4">
                  <c:v>-438.48000000000008</c:v>
                </c:pt>
                <c:pt idx="5">
                  <c:v>-1160.640000000001</c:v>
                </c:pt>
                <c:pt idx="6">
                  <c:v>-1974.4531199999997</c:v>
                </c:pt>
                <c:pt idx="7">
                  <c:v>-2969.2223999999997</c:v>
                </c:pt>
                <c:pt idx="8">
                  <c:v>-3886.1033142857136</c:v>
                </c:pt>
                <c:pt idx="9">
                  <c:v>-4754.3040000000019</c:v>
                </c:pt>
                <c:pt idx="10">
                  <c:v>-5590.0512000000017</c:v>
                </c:pt>
                <c:pt idx="11">
                  <c:v>-6403.0809599999993</c:v>
                </c:pt>
                <c:pt idx="12">
                  <c:v>-7199.5889454545477</c:v>
                </c:pt>
                <c:pt idx="13">
                  <c:v>-7983.7056000000002</c:v>
                </c:pt>
                <c:pt idx="14">
                  <c:v>-8758.2904615384614</c:v>
                </c:pt>
                <c:pt idx="15">
                  <c:v>-9525.3860571428577</c:v>
                </c:pt>
                <c:pt idx="16">
                  <c:v>-10286.490240000001</c:v>
                </c:pt>
                <c:pt idx="17">
                  <c:v>-11042.726400000003</c:v>
                </c:pt>
                <c:pt idx="18">
                  <c:v>-11794.953599999999</c:v>
                </c:pt>
                <c:pt idx="19">
                  <c:v>-12543.840000000002</c:v>
                </c:pt>
                <c:pt idx="51">
                  <c:v>2591.8555679999999</c:v>
                </c:pt>
                <c:pt idx="52">
                  <c:v>1869.84</c:v>
                </c:pt>
                <c:pt idx="53">
                  <c:v>1147.6799999999996</c:v>
                </c:pt>
                <c:pt idx="54">
                  <c:v>425.52000000000015</c:v>
                </c:pt>
                <c:pt idx="55">
                  <c:v>-296.64000000000073</c:v>
                </c:pt>
                <c:pt idx="56">
                  <c:v>-1156.2796799999996</c:v>
                </c:pt>
                <c:pt idx="57">
                  <c:v>-2287.3535999999995</c:v>
                </c:pt>
                <c:pt idx="58">
                  <c:v>-3301.5949714285707</c:v>
                </c:pt>
                <c:pt idx="59">
                  <c:v>-4242.8160000000016</c:v>
                </c:pt>
                <c:pt idx="60">
                  <c:v>-5135.3568000000014</c:v>
                </c:pt>
                <c:pt idx="61">
                  <c:v>-5993.8214399999988</c:v>
                </c:pt>
                <c:pt idx="62">
                  <c:v>-6827.5034181818201</c:v>
                </c:pt>
                <c:pt idx="63">
                  <c:v>-7642.5983999999999</c:v>
                </c:pt>
                <c:pt idx="64">
                  <c:v>-8443.395692307693</c:v>
                </c:pt>
                <c:pt idx="65">
                  <c:v>-9232.9590857142848</c:v>
                </c:pt>
                <c:pt idx="66">
                  <c:v>-10013.53536</c:v>
                </c:pt>
                <c:pt idx="67">
                  <c:v>-10786.809600000002</c:v>
                </c:pt>
                <c:pt idx="68">
                  <c:v>-11554.070400000001</c:v>
                </c:pt>
                <c:pt idx="69">
                  <c:v>-12316.320000000003</c:v>
                </c:pt>
                <c:pt idx="101">
                  <c:v>3455.8555679999995</c:v>
                </c:pt>
                <c:pt idx="102">
                  <c:v>2733.8399999999997</c:v>
                </c:pt>
                <c:pt idx="103">
                  <c:v>2011.6799999999992</c:v>
                </c:pt>
                <c:pt idx="104">
                  <c:v>1289.5199999999998</c:v>
                </c:pt>
                <c:pt idx="105">
                  <c:v>567.35999999999888</c:v>
                </c:pt>
                <c:pt idx="106">
                  <c:v>-338.10623999999967</c:v>
                </c:pt>
                <c:pt idx="107">
                  <c:v>-1605.4848</c:v>
                </c:pt>
                <c:pt idx="108">
                  <c:v>-2717.0866285714283</c:v>
                </c:pt>
                <c:pt idx="109">
                  <c:v>-3731.3280000000018</c:v>
                </c:pt>
                <c:pt idx="110">
                  <c:v>-4680.662400000002</c:v>
                </c:pt>
                <c:pt idx="111">
                  <c:v>-5584.5619199999992</c:v>
                </c:pt>
                <c:pt idx="112">
                  <c:v>-6455.4178909090933</c:v>
                </c:pt>
                <c:pt idx="113">
                  <c:v>-7301.4912000000004</c:v>
                </c:pt>
                <c:pt idx="114">
                  <c:v>-8128.5009230769247</c:v>
                </c:pt>
                <c:pt idx="115">
                  <c:v>-8940.5321142857138</c:v>
                </c:pt>
                <c:pt idx="116">
                  <c:v>-9740.5804800000005</c:v>
                </c:pt>
                <c:pt idx="117">
                  <c:v>-10530.892800000003</c:v>
                </c:pt>
                <c:pt idx="118">
                  <c:v>-11313.187199999998</c:v>
                </c:pt>
                <c:pt idx="119">
                  <c:v>-12088.800000000003</c:v>
                </c:pt>
                <c:pt idx="151">
                  <c:v>4319.8555680000009</c:v>
                </c:pt>
                <c:pt idx="152">
                  <c:v>3597.84</c:v>
                </c:pt>
                <c:pt idx="153">
                  <c:v>2875.68</c:v>
                </c:pt>
                <c:pt idx="154">
                  <c:v>2153.5200000000004</c:v>
                </c:pt>
                <c:pt idx="155">
                  <c:v>1431.3599999999992</c:v>
                </c:pt>
                <c:pt idx="156">
                  <c:v>480.06720000000075</c:v>
                </c:pt>
                <c:pt idx="157">
                  <c:v>-923.61599999999987</c:v>
                </c:pt>
                <c:pt idx="158">
                  <c:v>-2132.5782857142849</c:v>
                </c:pt>
                <c:pt idx="159">
                  <c:v>-3219.840000000002</c:v>
                </c:pt>
                <c:pt idx="160">
                  <c:v>-4225.9680000000026</c:v>
                </c:pt>
                <c:pt idx="161">
                  <c:v>-5175.3023999999996</c:v>
                </c:pt>
                <c:pt idx="162">
                  <c:v>-6083.3323636363657</c:v>
                </c:pt>
                <c:pt idx="163">
                  <c:v>-6960.3839999999991</c:v>
                </c:pt>
                <c:pt idx="164">
                  <c:v>-7813.6061538461554</c:v>
                </c:pt>
                <c:pt idx="165">
                  <c:v>-8648.1051428571427</c:v>
                </c:pt>
                <c:pt idx="166">
                  <c:v>-9467.6256000000012</c:v>
                </c:pt>
                <c:pt idx="167">
                  <c:v>-10274.976000000002</c:v>
                </c:pt>
                <c:pt idx="168">
                  <c:v>-11072.304</c:v>
                </c:pt>
                <c:pt idx="169">
                  <c:v>-11861.280000000002</c:v>
                </c:pt>
                <c:pt idx="201">
                  <c:v>5183.8555680000009</c:v>
                </c:pt>
                <c:pt idx="202">
                  <c:v>4461.8399999999992</c:v>
                </c:pt>
                <c:pt idx="203">
                  <c:v>3739.68</c:v>
                </c:pt>
                <c:pt idx="204">
                  <c:v>3017.5200000000004</c:v>
                </c:pt>
                <c:pt idx="205">
                  <c:v>2295.3599999999992</c:v>
                </c:pt>
                <c:pt idx="206">
                  <c:v>1298.2406400000004</c:v>
                </c:pt>
                <c:pt idx="207">
                  <c:v>-241.74719999999934</c:v>
                </c:pt>
                <c:pt idx="208">
                  <c:v>-1548.0699428571425</c:v>
                </c:pt>
                <c:pt idx="209">
                  <c:v>-2708.3520000000021</c:v>
                </c:pt>
                <c:pt idx="210">
                  <c:v>-3771.2736000000018</c:v>
                </c:pt>
                <c:pt idx="211">
                  <c:v>-4766.04288</c:v>
                </c:pt>
                <c:pt idx="212">
                  <c:v>-5711.2468363636381</c:v>
                </c:pt>
                <c:pt idx="213">
                  <c:v>-6619.2767999999996</c:v>
                </c:pt>
                <c:pt idx="214">
                  <c:v>-7498.7113846153861</c:v>
                </c:pt>
                <c:pt idx="215">
                  <c:v>-8355.6781714285717</c:v>
                </c:pt>
                <c:pt idx="216">
                  <c:v>-9194.6707200000019</c:v>
                </c:pt>
                <c:pt idx="217">
                  <c:v>-10019.059200000003</c:v>
                </c:pt>
                <c:pt idx="218">
                  <c:v>-10831.4208</c:v>
                </c:pt>
                <c:pt idx="219">
                  <c:v>-11633.760000000004</c:v>
                </c:pt>
                <c:pt idx="251">
                  <c:v>6047.8555680000009</c:v>
                </c:pt>
                <c:pt idx="252">
                  <c:v>5325.8399999999992</c:v>
                </c:pt>
                <c:pt idx="253">
                  <c:v>4603.68</c:v>
                </c:pt>
                <c:pt idx="254">
                  <c:v>3881.5200000000004</c:v>
                </c:pt>
                <c:pt idx="255">
                  <c:v>3159.3599999999992</c:v>
                </c:pt>
                <c:pt idx="256">
                  <c:v>2116.4140800000009</c:v>
                </c:pt>
                <c:pt idx="257">
                  <c:v>440.12160000000034</c:v>
                </c:pt>
                <c:pt idx="258">
                  <c:v>-963.56159999999898</c:v>
                </c:pt>
                <c:pt idx="259">
                  <c:v>-2196.8640000000023</c:v>
                </c:pt>
                <c:pt idx="260">
                  <c:v>-3316.5792000000015</c:v>
                </c:pt>
                <c:pt idx="261">
                  <c:v>-4356.7833599999994</c:v>
                </c:pt>
                <c:pt idx="262">
                  <c:v>-5339.1613090909104</c:v>
                </c:pt>
                <c:pt idx="263">
                  <c:v>-6278.1695999999993</c:v>
                </c:pt>
                <c:pt idx="264">
                  <c:v>-7183.8166153846159</c:v>
                </c:pt>
                <c:pt idx="265">
                  <c:v>-8063.2511999999979</c:v>
                </c:pt>
                <c:pt idx="266">
                  <c:v>-8921.7158399999989</c:v>
                </c:pt>
                <c:pt idx="267">
                  <c:v>-9763.1424000000025</c:v>
                </c:pt>
                <c:pt idx="268">
                  <c:v>-10590.5376</c:v>
                </c:pt>
                <c:pt idx="269">
                  <c:v>-11406.240000000002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6FC-41FC-B95B-CFFECADAE056}"/>
            </c:ext>
          </c:extLst>
        </c:ser>
        <c:ser>
          <c:idx val="1"/>
          <c:order val="1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ID!$T$4:$X$4</c:f>
              <c:numCache>
                <c:formatCode>General</c:formatCode>
                <c:ptCount val="5"/>
                <c:pt idx="0">
                  <c:v>-150000</c:v>
                </c:pt>
                <c:pt idx="1">
                  <c:v>150000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ID!$T$5:$X$5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3">
                  <c:v>-20000</c:v>
                </c:pt>
                <c:pt idx="4">
                  <c:v>15000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6FC-41FC-B95B-CFFECADAE056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'c over Lw1 (Mu neg)'!$E$13:$E$39</c:f>
              <c:numCache>
                <c:formatCode>0</c:formatCode>
                <c:ptCount val="27"/>
                <c:pt idx="0">
                  <c:v>-0.56655762911959751</c:v>
                </c:pt>
                <c:pt idx="1">
                  <c:v>-0.56655762911959751</c:v>
                </c:pt>
                <c:pt idx="2">
                  <c:v>-0.56655762911905183</c:v>
                </c:pt>
                <c:pt idx="3">
                  <c:v>-0.56655762911796048</c:v>
                </c:pt>
                <c:pt idx="4">
                  <c:v>-0.56655762911905183</c:v>
                </c:pt>
                <c:pt idx="5">
                  <c:v>-0.56655762912014329</c:v>
                </c:pt>
                <c:pt idx="7">
                  <c:v>-17316.204134399999</c:v>
                </c:pt>
                <c:pt idx="8">
                  <c:v>-17909.223321599999</c:v>
                </c:pt>
                <c:pt idx="9">
                  <c:v>-18502.242508799998</c:v>
                </c:pt>
                <c:pt idx="10">
                  <c:v>-19095.261696000001</c:v>
                </c:pt>
                <c:pt idx="11">
                  <c:v>-19688.280883200001</c:v>
                </c:pt>
                <c:pt idx="12">
                  <c:v>-20281.300070400001</c:v>
                </c:pt>
                <c:pt idx="14">
                  <c:v>-33932.225433599997</c:v>
                </c:pt>
                <c:pt idx="15">
                  <c:v>-35634.7643904</c:v>
                </c:pt>
                <c:pt idx="16">
                  <c:v>-37337.303347200002</c:v>
                </c:pt>
                <c:pt idx="17">
                  <c:v>-39039.842303999998</c:v>
                </c:pt>
                <c:pt idx="18">
                  <c:v>-40742.381260800008</c:v>
                </c:pt>
                <c:pt idx="19">
                  <c:v>-42444.920217600004</c:v>
                </c:pt>
                <c:pt idx="21" formatCode="General">
                  <c:v>54</c:v>
                </c:pt>
                <c:pt idx="22" formatCode="General">
                  <c:v>104</c:v>
                </c:pt>
                <c:pt idx="23" formatCode="General">
                  <c:v>154</c:v>
                </c:pt>
                <c:pt idx="24" formatCode="General">
                  <c:v>204</c:v>
                </c:pt>
                <c:pt idx="25" formatCode="General">
                  <c:v>254</c:v>
                </c:pt>
                <c:pt idx="26" formatCode="General">
                  <c:v>304</c:v>
                </c:pt>
              </c:numCache>
            </c:numRef>
          </c:xVal>
          <c:yVal>
            <c:numRef>
              <c:f>'c over Lw1 (Mu neg)'!$D$13:$D$39</c:f>
              <c:numCache>
                <c:formatCode>0</c:formatCode>
                <c:ptCount val="27"/>
                <c:pt idx="0">
                  <c:v>1727.8555679999997</c:v>
                </c:pt>
                <c:pt idx="1">
                  <c:v>2591.8555679999999</c:v>
                </c:pt>
                <c:pt idx="2">
                  <c:v>3455.8555679999995</c:v>
                </c:pt>
                <c:pt idx="3">
                  <c:v>4319.8555680000009</c:v>
                </c:pt>
                <c:pt idx="4">
                  <c:v>5183.8555680000009</c:v>
                </c:pt>
                <c:pt idx="5">
                  <c:v>6047.8555680000009</c:v>
                </c:pt>
                <c:pt idx="7">
                  <c:v>-2969.2223999999997</c:v>
                </c:pt>
                <c:pt idx="8">
                  <c:v>-2287.3535999999995</c:v>
                </c:pt>
                <c:pt idx="9">
                  <c:v>-1605.4848</c:v>
                </c:pt>
                <c:pt idx="10">
                  <c:v>-923.61599999999987</c:v>
                </c:pt>
                <c:pt idx="11">
                  <c:v>-241.74719999999934</c:v>
                </c:pt>
                <c:pt idx="12">
                  <c:v>440.12160000000034</c:v>
                </c:pt>
                <c:pt idx="14">
                  <c:v>-7983.7056000000002</c:v>
                </c:pt>
                <c:pt idx="15">
                  <c:v>-7642.5983999999999</c:v>
                </c:pt>
                <c:pt idx="16">
                  <c:v>-7301.4912000000004</c:v>
                </c:pt>
                <c:pt idx="17">
                  <c:v>-6960.3839999999991</c:v>
                </c:pt>
                <c:pt idx="18">
                  <c:v>-6619.2767999999996</c:v>
                </c:pt>
                <c:pt idx="19">
                  <c:v>-6278.1695999999993</c:v>
                </c:pt>
                <c:pt idx="21">
                  <c:v>-12543.840000000002</c:v>
                </c:pt>
                <c:pt idx="22">
                  <c:v>-12316.320000000003</c:v>
                </c:pt>
                <c:pt idx="23">
                  <c:v>-12088.800000000003</c:v>
                </c:pt>
                <c:pt idx="24">
                  <c:v>-11861.280000000002</c:v>
                </c:pt>
                <c:pt idx="25">
                  <c:v>-11633.760000000004</c:v>
                </c:pt>
                <c:pt idx="26">
                  <c:v>-11406.240000000002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6FC-41FC-B95B-CFFECADAE056}"/>
            </c:ext>
          </c:extLst>
        </c:ser>
        <c:ser>
          <c:idx val="3"/>
          <c:order val="3"/>
          <c:spPr>
            <a:ln w="1905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 over Lw1 (Mu pos)'!$E$13:$E$39</c:f>
              <c:numCache>
                <c:formatCode>0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 formatCode="General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xVal>
          <c:yVal>
            <c:numRef>
              <c:f>'c over Lw1 (Mu pos)'!$D$13:$D$39</c:f>
              <c:numCache>
                <c:formatCode>0</c:formatCode>
                <c:ptCount val="27"/>
                <c:pt idx="0">
                  <c:v>1727.8555679999997</c:v>
                </c:pt>
                <c:pt idx="1">
                  <c:v>2591.8555679999999</c:v>
                </c:pt>
                <c:pt idx="2">
                  <c:v>3455.8555679999995</c:v>
                </c:pt>
                <c:pt idx="3">
                  <c:v>4319.8555680000009</c:v>
                </c:pt>
                <c:pt idx="4">
                  <c:v>5183.8555680000009</c:v>
                </c:pt>
                <c:pt idx="5">
                  <c:v>6047.8555680000009</c:v>
                </c:pt>
                <c:pt idx="7">
                  <c:v>-2969.2223999999997</c:v>
                </c:pt>
                <c:pt idx="8">
                  <c:v>-2287.3535999999995</c:v>
                </c:pt>
                <c:pt idx="9">
                  <c:v>-1605.4848</c:v>
                </c:pt>
                <c:pt idx="10">
                  <c:v>-923.61599999999987</c:v>
                </c:pt>
                <c:pt idx="11">
                  <c:v>-241.74719999999934</c:v>
                </c:pt>
                <c:pt idx="12">
                  <c:v>440.12160000000034</c:v>
                </c:pt>
                <c:pt idx="14">
                  <c:v>-7983.7056000000002</c:v>
                </c:pt>
                <c:pt idx="15">
                  <c:v>-7642.5983999999999</c:v>
                </c:pt>
                <c:pt idx="16">
                  <c:v>-7301.4912000000004</c:v>
                </c:pt>
                <c:pt idx="17">
                  <c:v>-6960.3839999999991</c:v>
                </c:pt>
                <c:pt idx="18">
                  <c:v>-6619.2767999999996</c:v>
                </c:pt>
                <c:pt idx="19">
                  <c:v>-6278.1695999999993</c:v>
                </c:pt>
                <c:pt idx="21">
                  <c:v>-12543.840000000002</c:v>
                </c:pt>
                <c:pt idx="22">
                  <c:v>-12316.320000000003</c:v>
                </c:pt>
                <c:pt idx="23">
                  <c:v>-12088.800000000003</c:v>
                </c:pt>
                <c:pt idx="24">
                  <c:v>-11861.280000000002</c:v>
                </c:pt>
                <c:pt idx="25">
                  <c:v>-11633.760000000004</c:v>
                </c:pt>
                <c:pt idx="26">
                  <c:v>-11406.240000000002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6FC-41FC-B95B-CFFECADAE0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988288"/>
        <c:axId val="130994560"/>
      </c:scatterChart>
      <c:valAx>
        <c:axId val="130988288"/>
        <c:scaling>
          <c:orientation val="minMax"/>
          <c:max val="50000"/>
          <c:min val="-5000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i="1">
                    <a:solidFill>
                      <a:schemeClr val="tx1"/>
                    </a:solidFill>
                  </a:rPr>
                  <a:t>Design</a:t>
                </a:r>
                <a:r>
                  <a:rPr lang="en-US" sz="1400" i="1" baseline="0">
                    <a:solidFill>
                      <a:schemeClr val="tx1"/>
                    </a:solidFill>
                  </a:rPr>
                  <a:t> Moment </a:t>
                </a:r>
                <a:r>
                  <a:rPr lang="el-GR" sz="1400" i="0" baseline="0">
                    <a:solidFill>
                      <a:schemeClr val="tx1"/>
                    </a:solidFill>
                  </a:rPr>
                  <a:t>φ</a:t>
                </a:r>
                <a:r>
                  <a:rPr lang="en-US" sz="1400" i="1" baseline="0">
                    <a:solidFill>
                      <a:schemeClr val="tx1"/>
                    </a:solidFill>
                  </a:rPr>
                  <a:t>M</a:t>
                </a:r>
                <a:r>
                  <a:rPr lang="en-US" sz="1100" i="1" baseline="0">
                    <a:solidFill>
                      <a:schemeClr val="tx1"/>
                    </a:solidFill>
                  </a:rPr>
                  <a:t>n</a:t>
                </a:r>
                <a:r>
                  <a:rPr lang="en-US" sz="1400" i="1" baseline="0">
                    <a:solidFill>
                      <a:schemeClr val="tx1"/>
                    </a:solidFill>
                  </a:rPr>
                  <a:t> or Demand M</a:t>
                </a:r>
                <a:r>
                  <a:rPr lang="en-US" sz="1100" i="1" baseline="0">
                    <a:solidFill>
                      <a:schemeClr val="tx1"/>
                    </a:solidFill>
                  </a:rPr>
                  <a:t>u</a:t>
                </a:r>
                <a:r>
                  <a:rPr lang="en-US" sz="1400" i="1" baseline="0">
                    <a:solidFill>
                      <a:schemeClr val="tx1"/>
                    </a:solidFill>
                  </a:rPr>
                  <a:t> (kip-ft)</a:t>
                </a:r>
                <a:endParaRPr lang="en-US" sz="1400" i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1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994560"/>
        <c:crossesAt val="-150000"/>
        <c:crossBetween val="midCat"/>
      </c:valAx>
      <c:valAx>
        <c:axId val="130994560"/>
        <c:scaling>
          <c:orientation val="maxMin"/>
          <c:max val="8000"/>
          <c:min val="-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1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1" baseline="0">
                    <a:effectLst/>
                  </a:rPr>
                  <a:t>Design Axial Load </a:t>
                </a:r>
                <a:r>
                  <a:rPr lang="el-GR" sz="1400" b="0" i="0" baseline="0">
                    <a:effectLst/>
                  </a:rPr>
                  <a:t>φ</a:t>
                </a:r>
                <a:r>
                  <a:rPr lang="en-US" sz="1400" b="0" i="1" baseline="0">
                    <a:effectLst/>
                  </a:rPr>
                  <a:t>P</a:t>
                </a:r>
                <a:r>
                  <a:rPr lang="en-US" sz="1100" b="0" i="1" baseline="0">
                    <a:effectLst/>
                  </a:rPr>
                  <a:t>n</a:t>
                </a:r>
                <a:r>
                  <a:rPr lang="en-US" sz="1400" b="0" i="1" baseline="0">
                    <a:effectLst/>
                  </a:rPr>
                  <a:t> or Demand P</a:t>
                </a:r>
                <a:r>
                  <a:rPr lang="en-US" sz="1100" b="0" i="1" baseline="0">
                    <a:effectLst/>
                  </a:rPr>
                  <a:t>u</a:t>
                </a:r>
                <a:r>
                  <a:rPr lang="en-US" sz="1400" b="0" i="1" baseline="0">
                    <a:effectLst/>
                  </a:rPr>
                  <a:t> (kip)</a:t>
                </a:r>
                <a:endParaRPr lang="en-US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1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1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988288"/>
        <c:crossesAt val="-15000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428828239165994"/>
          <c:y val="0.12100449668964361"/>
          <c:w val="0.81929608144844523"/>
          <c:h val="0.84718055074780751"/>
        </c:manualLayout>
      </c:layout>
      <c:scatterChart>
        <c:scatterStyle val="smoothMarker"/>
        <c:varyColors val="0"/>
        <c:ser>
          <c:idx val="0"/>
          <c:order val="0"/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NS!$U$35:$U$324</c:f>
              <c:numCache>
                <c:formatCode>0</c:formatCode>
                <c:ptCount val="290"/>
                <c:pt idx="1">
                  <c:v>-1.6992774499898589</c:v>
                </c:pt>
                <c:pt idx="2">
                  <c:v>-8358.2201888888885</c:v>
                </c:pt>
                <c:pt idx="3">
                  <c:v>-16440.050977777781</c:v>
                </c:pt>
                <c:pt idx="4">
                  <c:v>-24245.492366666669</c:v>
                </c:pt>
                <c:pt idx="5">
                  <c:v>-31774.544355555565</c:v>
                </c:pt>
                <c:pt idx="6">
                  <c:v>-40625.312544444445</c:v>
                </c:pt>
                <c:pt idx="7">
                  <c:v>-48888.948577777781</c:v>
                </c:pt>
                <c:pt idx="8">
                  <c:v>-56508.377255555562</c:v>
                </c:pt>
                <c:pt idx="9">
                  <c:v>-63621.530311111128</c:v>
                </c:pt>
                <c:pt idx="10">
                  <c:v>-70305.036485185192</c:v>
                </c:pt>
                <c:pt idx="11">
                  <c:v>-76604.873022222222</c:v>
                </c:pt>
                <c:pt idx="12">
                  <c:v>-82631.495623232331</c:v>
                </c:pt>
                <c:pt idx="13">
                  <c:v>-88351.029977777769</c:v>
                </c:pt>
                <c:pt idx="14">
                  <c:v>-93732.390691453023</c:v>
                </c:pt>
                <c:pt idx="15">
                  <c:v>-98788.81724444445</c:v>
                </c:pt>
                <c:pt idx="16">
                  <c:v>-103530.0185888889</c:v>
                </c:pt>
                <c:pt idx="17">
                  <c:v>-107963.27643888889</c:v>
                </c:pt>
                <c:pt idx="18">
                  <c:v>-112094.15916405227</c:v>
                </c:pt>
                <c:pt idx="19">
                  <c:v>-115926.99771851853</c:v>
                </c:pt>
                <c:pt idx="24">
                  <c:v>-5.5176984084803129</c:v>
                </c:pt>
                <c:pt idx="25">
                  <c:v>-27305.550775308642</c:v>
                </c:pt>
                <c:pt idx="26">
                  <c:v>-53992.191570941868</c:v>
                </c:pt>
                <c:pt idx="27">
                  <c:v>-81165.306295078961</c:v>
                </c:pt>
                <c:pt idx="28">
                  <c:v>-108395.14003469225</c:v>
                </c:pt>
                <c:pt idx="29">
                  <c:v>-134393.24310495442</c:v>
                </c:pt>
                <c:pt idx="30">
                  <c:v>-159493.50231470942</c:v>
                </c:pt>
                <c:pt idx="31">
                  <c:v>-183839.06661634648</c:v>
                </c:pt>
                <c:pt idx="32">
                  <c:v>-207474.11878158528</c:v>
                </c:pt>
                <c:pt idx="33">
                  <c:v>-230384.83501604025</c:v>
                </c:pt>
                <c:pt idx="34">
                  <c:v>-252252.23249151692</c:v>
                </c:pt>
                <c:pt idx="35">
                  <c:v>-273405.22923464829</c:v>
                </c:pt>
                <c:pt idx="36">
                  <c:v>-294071.15214827069</c:v>
                </c:pt>
                <c:pt idx="37">
                  <c:v>-314232.31314718723</c:v>
                </c:pt>
                <c:pt idx="38">
                  <c:v>-333876.07716152282</c:v>
                </c:pt>
                <c:pt idx="39">
                  <c:v>-352910.15624462394</c:v>
                </c:pt>
                <c:pt idx="51">
                  <c:v>-1.6992774499882217</c:v>
                </c:pt>
                <c:pt idx="52">
                  <c:v>-8358.2201888888885</c:v>
                </c:pt>
                <c:pt idx="53">
                  <c:v>-16440.050977777781</c:v>
                </c:pt>
                <c:pt idx="54">
                  <c:v>-24245.492366666665</c:v>
                </c:pt>
                <c:pt idx="55">
                  <c:v>-31774.544355555558</c:v>
                </c:pt>
                <c:pt idx="56">
                  <c:v>-41424.365344444443</c:v>
                </c:pt>
                <c:pt idx="57">
                  <c:v>-50331.682799999995</c:v>
                </c:pt>
                <c:pt idx="58">
                  <c:v>-58410.883922222223</c:v>
                </c:pt>
                <c:pt idx="59">
                  <c:v>-65868.866311111124</c:v>
                </c:pt>
                <c:pt idx="60">
                  <c:v>-72820.573077777779</c:v>
                </c:pt>
                <c:pt idx="61">
                  <c:v>-79334.970088888891</c:v>
                </c:pt>
                <c:pt idx="62">
                  <c:v>-85577.740895959607</c:v>
                </c:pt>
                <c:pt idx="63">
                  <c:v>-91498.074033333323</c:v>
                </c:pt>
                <c:pt idx="64">
                  <c:v>-97049.341409401721</c:v>
                </c:pt>
                <c:pt idx="65">
                  <c:v>-102251.40224444444</c:v>
                </c:pt>
                <c:pt idx="66">
                  <c:v>-107118.81996666668</c:v>
                </c:pt>
                <c:pt idx="67">
                  <c:v>-111662.51714722224</c:v>
                </c:pt>
                <c:pt idx="68">
                  <c:v>-115890.84634052287</c:v>
                </c:pt>
                <c:pt idx="69">
                  <c:v>-119810.30397777779</c:v>
                </c:pt>
                <c:pt idx="74">
                  <c:v>-7.6398901040491181</c:v>
                </c:pt>
                <c:pt idx="75">
                  <c:v>-37807.685688888887</c:v>
                </c:pt>
                <c:pt idx="76">
                  <c:v>-81493.178433562527</c:v>
                </c:pt>
                <c:pt idx="77">
                  <c:v>-120360.88294271896</c:v>
                </c:pt>
                <c:pt idx="78">
                  <c:v>-157408.47782087416</c:v>
                </c:pt>
                <c:pt idx="79">
                  <c:v>-193012.59519152876</c:v>
                </c:pt>
                <c:pt idx="80">
                  <c:v>-227354.03680071878</c:v>
                </c:pt>
                <c:pt idx="81">
                  <c:v>-248779.73971465894</c:v>
                </c:pt>
                <c:pt idx="82">
                  <c:v>-253840.81142217948</c:v>
                </c:pt>
                <c:pt idx="83">
                  <c:v>-257936.23893624372</c:v>
                </c:pt>
                <c:pt idx="84">
                  <c:v>-262424.33369549655</c:v>
                </c:pt>
                <c:pt idx="85">
                  <c:v>-274803.56086542481</c:v>
                </c:pt>
                <c:pt idx="86">
                  <c:v>-295198.42274385644</c:v>
                </c:pt>
                <c:pt idx="87">
                  <c:v>-315130.21797779191</c:v>
                </c:pt>
                <c:pt idx="88">
                  <c:v>-334577.37807535758</c:v>
                </c:pt>
                <c:pt idx="89">
                  <c:v>-353507.93260136386</c:v>
                </c:pt>
                <c:pt idx="101">
                  <c:v>-1.6992774499893131</c:v>
                </c:pt>
                <c:pt idx="102">
                  <c:v>-8358.2201888888885</c:v>
                </c:pt>
                <c:pt idx="103">
                  <c:v>-16440.050977777781</c:v>
                </c:pt>
                <c:pt idx="104">
                  <c:v>-24245.492366666665</c:v>
                </c:pt>
                <c:pt idx="105">
                  <c:v>-31774.544355555558</c:v>
                </c:pt>
                <c:pt idx="106">
                  <c:v>-42223.418144444448</c:v>
                </c:pt>
                <c:pt idx="107">
                  <c:v>-51774.417022222231</c:v>
                </c:pt>
                <c:pt idx="108">
                  <c:v>-60313.390588888898</c:v>
                </c:pt>
                <c:pt idx="109">
                  <c:v>-68116.202311111134</c:v>
                </c:pt>
                <c:pt idx="110">
                  <c:v>-75336.109670370395</c:v>
                </c:pt>
                <c:pt idx="111">
                  <c:v>-82065.067155555545</c:v>
                </c:pt>
                <c:pt idx="112">
                  <c:v>-88523.986168686883</c:v>
                </c:pt>
                <c:pt idx="113">
                  <c:v>-94645.118088888878</c:v>
                </c:pt>
                <c:pt idx="114">
                  <c:v>-100366.29212735043</c:v>
                </c:pt>
                <c:pt idx="115">
                  <c:v>-105713.98724444446</c:v>
                </c:pt>
                <c:pt idx="116">
                  <c:v>-110707.62134444446</c:v>
                </c:pt>
                <c:pt idx="117">
                  <c:v>-115361.75785555557</c:v>
                </c:pt>
                <c:pt idx="118">
                  <c:v>-119687.53351699348</c:v>
                </c:pt>
                <c:pt idx="119">
                  <c:v>-123693.61023703705</c:v>
                </c:pt>
                <c:pt idx="151">
                  <c:v>-1.6992774499871302</c:v>
                </c:pt>
                <c:pt idx="152">
                  <c:v>-8358.2201888888885</c:v>
                </c:pt>
                <c:pt idx="153">
                  <c:v>-16440.050977777781</c:v>
                </c:pt>
                <c:pt idx="154">
                  <c:v>-24245.492366666662</c:v>
                </c:pt>
                <c:pt idx="155">
                  <c:v>-31774.544355555558</c:v>
                </c:pt>
                <c:pt idx="156">
                  <c:v>-43022.470944444438</c:v>
                </c:pt>
                <c:pt idx="157">
                  <c:v>-53217.151244444445</c:v>
                </c:pt>
                <c:pt idx="158">
                  <c:v>-62215.897255555552</c:v>
                </c:pt>
                <c:pt idx="159">
                  <c:v>-70363.53831111113</c:v>
                </c:pt>
                <c:pt idx="160">
                  <c:v>-77851.646262962968</c:v>
                </c:pt>
                <c:pt idx="161">
                  <c:v>-84795.164222222229</c:v>
                </c:pt>
                <c:pt idx="162">
                  <c:v>-91470.231441414144</c:v>
                </c:pt>
                <c:pt idx="163">
                  <c:v>-97792.162144444417</c:v>
                </c:pt>
                <c:pt idx="164">
                  <c:v>-103683.24284529919</c:v>
                </c:pt>
                <c:pt idx="165">
                  <c:v>-109176.57224444443</c:v>
                </c:pt>
                <c:pt idx="166">
                  <c:v>-114296.42272222223</c:v>
                </c:pt>
                <c:pt idx="167">
                  <c:v>-119060.9985638889</c:v>
                </c:pt>
                <c:pt idx="168">
                  <c:v>-123484.22069346404</c:v>
                </c:pt>
                <c:pt idx="169">
                  <c:v>-127576.91649629633</c:v>
                </c:pt>
                <c:pt idx="201">
                  <c:v>-1.6992774499871302</c:v>
                </c:pt>
                <c:pt idx="202">
                  <c:v>-8358.2201888888867</c:v>
                </c:pt>
                <c:pt idx="203">
                  <c:v>-16440.050977777781</c:v>
                </c:pt>
                <c:pt idx="204">
                  <c:v>-24245.492366666662</c:v>
                </c:pt>
                <c:pt idx="205">
                  <c:v>-31774.544355555558</c:v>
                </c:pt>
                <c:pt idx="206">
                  <c:v>-43821.52374444445</c:v>
                </c:pt>
                <c:pt idx="207">
                  <c:v>-54659.885466666659</c:v>
                </c:pt>
                <c:pt idx="208">
                  <c:v>-64118.40392222222</c:v>
                </c:pt>
                <c:pt idx="209">
                  <c:v>-72610.874311111111</c:v>
                </c:pt>
                <c:pt idx="210">
                  <c:v>-80367.182855555569</c:v>
                </c:pt>
                <c:pt idx="211">
                  <c:v>-87525.261288888883</c:v>
                </c:pt>
                <c:pt idx="212">
                  <c:v>-94416.47671414142</c:v>
                </c:pt>
                <c:pt idx="213">
                  <c:v>-100939.20619999999</c:v>
                </c:pt>
                <c:pt idx="214">
                  <c:v>-107000.19356324787</c:v>
                </c:pt>
                <c:pt idx="215">
                  <c:v>-112639.15724444446</c:v>
                </c:pt>
                <c:pt idx="216">
                  <c:v>-117885.22410000001</c:v>
                </c:pt>
                <c:pt idx="217">
                  <c:v>-122760.23927222221</c:v>
                </c:pt>
                <c:pt idx="218">
                  <c:v>-127280.90786993464</c:v>
                </c:pt>
                <c:pt idx="219">
                  <c:v>-131460.22275555556</c:v>
                </c:pt>
                <c:pt idx="251">
                  <c:v>-1.6992774499871302</c:v>
                </c:pt>
                <c:pt idx="252">
                  <c:v>-8358.2201888888867</c:v>
                </c:pt>
                <c:pt idx="253">
                  <c:v>-16440.050977777781</c:v>
                </c:pt>
                <c:pt idx="254">
                  <c:v>-24245.492366666662</c:v>
                </c:pt>
                <c:pt idx="255">
                  <c:v>-31774.544355555558</c:v>
                </c:pt>
                <c:pt idx="256">
                  <c:v>-44620.576544444441</c:v>
                </c:pt>
                <c:pt idx="257">
                  <c:v>-56102.619688888888</c:v>
                </c:pt>
                <c:pt idx="258">
                  <c:v>-66020.910588888888</c:v>
                </c:pt>
                <c:pt idx="259">
                  <c:v>-74858.210311111121</c:v>
                </c:pt>
                <c:pt idx="260">
                  <c:v>-82882.719448148157</c:v>
                </c:pt>
                <c:pt idx="261">
                  <c:v>-90255.358355555567</c:v>
                </c:pt>
                <c:pt idx="262">
                  <c:v>-97362.721986868695</c:v>
                </c:pt>
                <c:pt idx="263">
                  <c:v>-104086.25025555555</c:v>
                </c:pt>
                <c:pt idx="264">
                  <c:v>-110317.1442811966</c:v>
                </c:pt>
                <c:pt idx="265">
                  <c:v>-116101.74224444445</c:v>
                </c:pt>
                <c:pt idx="266">
                  <c:v>-121474.0254777778</c:v>
                </c:pt>
                <c:pt idx="267">
                  <c:v>-126459.47998055558</c:v>
                </c:pt>
                <c:pt idx="268">
                  <c:v>-131077.59504640524</c:v>
                </c:pt>
                <c:pt idx="269">
                  <c:v>-135343.52901481482</c:v>
                </c:pt>
              </c:numCache>
            </c:numRef>
          </c:xVal>
          <c:yVal>
            <c:numRef>
              <c:f>NS!$T$35:$T$324</c:f>
              <c:numCache>
                <c:formatCode>0</c:formatCode>
                <c:ptCount val="290"/>
                <c:pt idx="1">
                  <c:v>3265.4461896000003</c:v>
                </c:pt>
                <c:pt idx="2">
                  <c:v>896.86800000000005</c:v>
                </c:pt>
                <c:pt idx="3">
                  <c:v>-1472.1840000000002</c:v>
                </c:pt>
                <c:pt idx="4">
                  <c:v>-3841.2359999999994</c:v>
                </c:pt>
                <c:pt idx="5">
                  <c:v>-6210.2880000000005</c:v>
                </c:pt>
                <c:pt idx="6">
                  <c:v>-9239.7816000000003</c:v>
                </c:pt>
                <c:pt idx="7">
                  <c:v>-12140.855999999998</c:v>
                </c:pt>
                <c:pt idx="8">
                  <c:v>-14889.924000000001</c:v>
                </c:pt>
                <c:pt idx="9">
                  <c:v>-17543.988000000005</c:v>
                </c:pt>
                <c:pt idx="10">
                  <c:v>-20134.716</c:v>
                </c:pt>
                <c:pt idx="11">
                  <c:v>-22681.108800000002</c:v>
                </c:pt>
                <c:pt idx="12">
                  <c:v>-25316.492727272733</c:v>
                </c:pt>
                <c:pt idx="13">
                  <c:v>-27969.227999999999</c:v>
                </c:pt>
                <c:pt idx="14">
                  <c:v>-30578.319692307698</c:v>
                </c:pt>
                <c:pt idx="15">
                  <c:v>-33153.119999999995</c:v>
                </c:pt>
                <c:pt idx="16">
                  <c:v>-35700.487200000003</c:v>
                </c:pt>
                <c:pt idx="17">
                  <c:v>-38225.56500000001</c:v>
                </c:pt>
                <c:pt idx="18">
                  <c:v>-40732.286823529408</c:v>
                </c:pt>
                <c:pt idx="19">
                  <c:v>-43223.712</c:v>
                </c:pt>
                <c:pt idx="24">
                  <c:v>-2358.9625696000003</c:v>
                </c:pt>
                <c:pt idx="25">
                  <c:v>-3571.5680000000002</c:v>
                </c:pt>
                <c:pt idx="26">
                  <c:v>-4781.9903040000008</c:v>
                </c:pt>
                <c:pt idx="27">
                  <c:v>-5789.0250565981305</c:v>
                </c:pt>
                <c:pt idx="28">
                  <c:v>-6675.9003461512275</c:v>
                </c:pt>
                <c:pt idx="29">
                  <c:v>-7692.1425910000007</c:v>
                </c:pt>
                <c:pt idx="30">
                  <c:v>-8773.0899106510842</c:v>
                </c:pt>
                <c:pt idx="31">
                  <c:v>-9891.0194954367507</c:v>
                </c:pt>
                <c:pt idx="32">
                  <c:v>-10991.141492387678</c:v>
                </c:pt>
                <c:pt idx="33">
                  <c:v>-11985.715707155836</c:v>
                </c:pt>
                <c:pt idx="34">
                  <c:v>-12839.321005284713</c:v>
                </c:pt>
                <c:pt idx="35">
                  <c:v>-13672.283324153004</c:v>
                </c:pt>
                <c:pt idx="36">
                  <c:v>-14568.145136285861</c:v>
                </c:pt>
                <c:pt idx="37">
                  <c:v>-15512.393411255243</c:v>
                </c:pt>
                <c:pt idx="38">
                  <c:v>-16494.661105284671</c:v>
                </c:pt>
                <c:pt idx="39">
                  <c:v>-17523.423686403421</c:v>
                </c:pt>
                <c:pt idx="51">
                  <c:v>4898.4061896000003</c:v>
                </c:pt>
                <c:pt idx="52">
                  <c:v>2529.8279999999995</c:v>
                </c:pt>
                <c:pt idx="53">
                  <c:v>160.77599999999947</c:v>
                </c:pt>
                <c:pt idx="54">
                  <c:v>-2208.2759999999994</c:v>
                </c:pt>
                <c:pt idx="55">
                  <c:v>-4577.3280000000013</c:v>
                </c:pt>
                <c:pt idx="56">
                  <c:v>-7937.0424000000003</c:v>
                </c:pt>
                <c:pt idx="57">
                  <c:v>-11104.127999999999</c:v>
                </c:pt>
                <c:pt idx="58">
                  <c:v>-14043.204</c:v>
                </c:pt>
                <c:pt idx="59">
                  <c:v>-16839.774000000001</c:v>
                </c:pt>
                <c:pt idx="60">
                  <c:v>-19541.34</c:v>
                </c:pt>
                <c:pt idx="61">
                  <c:v>-22176.403200000001</c:v>
                </c:pt>
                <c:pt idx="62">
                  <c:v>-24944.953090909097</c:v>
                </c:pt>
                <c:pt idx="63">
                  <c:v>-27739.53</c:v>
                </c:pt>
                <c:pt idx="64">
                  <c:v>-30468.641538461547</c:v>
                </c:pt>
                <c:pt idx="65">
                  <c:v>-33146.315999999999</c:v>
                </c:pt>
                <c:pt idx="66">
                  <c:v>-35782.840800000005</c:v>
                </c:pt>
                <c:pt idx="67">
                  <c:v>-38385.931500000006</c:v>
                </c:pt>
                <c:pt idx="68">
                  <c:v>-40961.488235294113</c:v>
                </c:pt>
                <c:pt idx="69">
                  <c:v>-43514.1</c:v>
                </c:pt>
                <c:pt idx="74">
                  <c:v>4898.5441344000001</c:v>
                </c:pt>
                <c:pt idx="75">
                  <c:v>3219.5519999999997</c:v>
                </c:pt>
                <c:pt idx="76">
                  <c:v>-1239.6597223783788</c:v>
                </c:pt>
                <c:pt idx="77">
                  <c:v>-4335.9233235140182</c:v>
                </c:pt>
                <c:pt idx="78">
                  <c:v>-7183.0617505778673</c:v>
                </c:pt>
                <c:pt idx="79">
                  <c:v>-9561.9202317692307</c:v>
                </c:pt>
                <c:pt idx="80">
                  <c:v>-11644.343908647748</c:v>
                </c:pt>
                <c:pt idx="81">
                  <c:v>-12902.952646108892</c:v>
                </c:pt>
                <c:pt idx="82">
                  <c:v>-13381.797739721638</c:v>
                </c:pt>
                <c:pt idx="83">
                  <c:v>-14039.435550524648</c:v>
                </c:pt>
                <c:pt idx="84">
                  <c:v>-14608.802298618753</c:v>
                </c:pt>
                <c:pt idx="85">
                  <c:v>-15560.850580983606</c:v>
                </c:pt>
                <c:pt idx="86">
                  <c:v>-16947.897760096181</c:v>
                </c:pt>
                <c:pt idx="87">
                  <c:v>-18307.776069701606</c:v>
                </c:pt>
                <c:pt idx="88">
                  <c:v>-19646.306577161013</c:v>
                </c:pt>
                <c:pt idx="89">
                  <c:v>-20943.640768423193</c:v>
                </c:pt>
                <c:pt idx="101">
                  <c:v>6531.3661896000012</c:v>
                </c:pt>
                <c:pt idx="102">
                  <c:v>4162.7879999999996</c:v>
                </c:pt>
                <c:pt idx="103">
                  <c:v>1793.7360000000001</c:v>
                </c:pt>
                <c:pt idx="104">
                  <c:v>-575.31599999999901</c:v>
                </c:pt>
                <c:pt idx="105">
                  <c:v>-2944.3680000000004</c:v>
                </c:pt>
                <c:pt idx="106">
                  <c:v>-6634.3031999999985</c:v>
                </c:pt>
                <c:pt idx="107">
                  <c:v>-10067.399999999998</c:v>
                </c:pt>
                <c:pt idx="108">
                  <c:v>-13196.483999999999</c:v>
                </c:pt>
                <c:pt idx="109">
                  <c:v>-16135.560000000001</c:v>
                </c:pt>
                <c:pt idx="110">
                  <c:v>-18947.964000000004</c:v>
                </c:pt>
                <c:pt idx="111">
                  <c:v>-21671.6976</c:v>
                </c:pt>
                <c:pt idx="112">
                  <c:v>-24573.413454545458</c:v>
                </c:pt>
                <c:pt idx="113">
                  <c:v>-27509.831999999999</c:v>
                </c:pt>
                <c:pt idx="114">
                  <c:v>-30358.963384615392</c:v>
                </c:pt>
                <c:pt idx="115">
                  <c:v>-33139.512000000002</c:v>
                </c:pt>
                <c:pt idx="116">
                  <c:v>-35865.194400000008</c:v>
                </c:pt>
                <c:pt idx="117">
                  <c:v>-38546.298000000003</c:v>
                </c:pt>
                <c:pt idx="118">
                  <c:v>-41190.689647058818</c:v>
                </c:pt>
                <c:pt idx="119">
                  <c:v>-43804.488000000005</c:v>
                </c:pt>
                <c:pt idx="151">
                  <c:v>8164.3261896000004</c:v>
                </c:pt>
                <c:pt idx="152">
                  <c:v>5795.7479999999996</c:v>
                </c:pt>
                <c:pt idx="153">
                  <c:v>3426.6959999999999</c:v>
                </c:pt>
                <c:pt idx="154">
                  <c:v>1057.6440000000007</c:v>
                </c:pt>
                <c:pt idx="155">
                  <c:v>-1311.4080000000008</c:v>
                </c:pt>
                <c:pt idx="156">
                  <c:v>-5331.5639999999994</c:v>
                </c:pt>
                <c:pt idx="157">
                  <c:v>-9030.6719999999987</c:v>
                </c:pt>
                <c:pt idx="158">
                  <c:v>-12349.763999999999</c:v>
                </c:pt>
                <c:pt idx="159">
                  <c:v>-15431.346000000003</c:v>
                </c:pt>
                <c:pt idx="160">
                  <c:v>-18354.588</c:v>
                </c:pt>
                <c:pt idx="161">
                  <c:v>-21166.991999999998</c:v>
                </c:pt>
                <c:pt idx="162">
                  <c:v>-24201.873818181826</c:v>
                </c:pt>
                <c:pt idx="163">
                  <c:v>-27280.133999999998</c:v>
                </c:pt>
                <c:pt idx="164">
                  <c:v>-30249.285230769234</c:v>
                </c:pt>
                <c:pt idx="165">
                  <c:v>-33132.707999999999</c:v>
                </c:pt>
                <c:pt idx="166">
                  <c:v>-35947.548000000003</c:v>
                </c:pt>
                <c:pt idx="167">
                  <c:v>-38706.664500000006</c:v>
                </c:pt>
                <c:pt idx="168">
                  <c:v>-41419.891058823523</c:v>
                </c:pt>
                <c:pt idx="169">
                  <c:v>-44094.875999999997</c:v>
                </c:pt>
                <c:pt idx="201">
                  <c:v>9797.2861895999995</c:v>
                </c:pt>
                <c:pt idx="202">
                  <c:v>7428.7079999999996</c:v>
                </c:pt>
                <c:pt idx="203">
                  <c:v>5059.655999999999</c:v>
                </c:pt>
                <c:pt idx="204">
                  <c:v>2690.6040000000003</c:v>
                </c:pt>
                <c:pt idx="205">
                  <c:v>321.55199999999894</c:v>
                </c:pt>
                <c:pt idx="206">
                  <c:v>-4028.8247999999999</c:v>
                </c:pt>
                <c:pt idx="207">
                  <c:v>-7993.9439999999986</c:v>
                </c:pt>
                <c:pt idx="208">
                  <c:v>-11503.044</c:v>
                </c:pt>
                <c:pt idx="209">
                  <c:v>-14727.132000000003</c:v>
                </c:pt>
                <c:pt idx="210">
                  <c:v>-17761.212</c:v>
                </c:pt>
                <c:pt idx="211">
                  <c:v>-20662.286399999997</c:v>
                </c:pt>
                <c:pt idx="212">
                  <c:v>-23830.334181818187</c:v>
                </c:pt>
                <c:pt idx="213">
                  <c:v>-27050.435999999998</c:v>
                </c:pt>
                <c:pt idx="214">
                  <c:v>-30139.607076923083</c:v>
                </c:pt>
                <c:pt idx="215">
                  <c:v>-33125.904000000002</c:v>
                </c:pt>
                <c:pt idx="216">
                  <c:v>-36029.901600000005</c:v>
                </c:pt>
                <c:pt idx="217">
                  <c:v>-38867.031000000003</c:v>
                </c:pt>
                <c:pt idx="218">
                  <c:v>-41649.092470588235</c:v>
                </c:pt>
                <c:pt idx="219">
                  <c:v>-44385.264000000003</c:v>
                </c:pt>
                <c:pt idx="251">
                  <c:v>11430.2461896</c:v>
                </c:pt>
                <c:pt idx="252">
                  <c:v>9061.6679999999997</c:v>
                </c:pt>
                <c:pt idx="253">
                  <c:v>6692.6159999999991</c:v>
                </c:pt>
                <c:pt idx="254">
                  <c:v>4323.5640000000003</c:v>
                </c:pt>
                <c:pt idx="255">
                  <c:v>1954.5119999999986</c:v>
                </c:pt>
                <c:pt idx="256">
                  <c:v>-2726.0856000000003</c:v>
                </c:pt>
                <c:pt idx="257">
                  <c:v>-6957.2160000000003</c:v>
                </c:pt>
                <c:pt idx="258">
                  <c:v>-10656.324000000001</c:v>
                </c:pt>
                <c:pt idx="259">
                  <c:v>-14022.918000000003</c:v>
                </c:pt>
                <c:pt idx="260">
                  <c:v>-17167.835999999999</c:v>
                </c:pt>
                <c:pt idx="261">
                  <c:v>-20157.5808</c:v>
                </c:pt>
                <c:pt idx="262">
                  <c:v>-23458.794545454555</c:v>
                </c:pt>
                <c:pt idx="263">
                  <c:v>-26820.737999999998</c:v>
                </c:pt>
                <c:pt idx="264">
                  <c:v>-30029.928923076932</c:v>
                </c:pt>
                <c:pt idx="265">
                  <c:v>-33119.1</c:v>
                </c:pt>
                <c:pt idx="266">
                  <c:v>-36112.255200000007</c:v>
                </c:pt>
                <c:pt idx="267">
                  <c:v>-39027.397500000006</c:v>
                </c:pt>
                <c:pt idx="268">
                  <c:v>-41878.29388235294</c:v>
                </c:pt>
                <c:pt idx="269">
                  <c:v>-44675.652000000002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C6F-4039-8C87-29E5035BC869}"/>
            </c:ext>
          </c:extLst>
        </c:ser>
        <c:ser>
          <c:idx val="1"/>
          <c:order val="1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NS!$T$4:$X$4</c:f>
              <c:numCache>
                <c:formatCode>General</c:formatCode>
                <c:ptCount val="5"/>
                <c:pt idx="0">
                  <c:v>-150000</c:v>
                </c:pt>
                <c:pt idx="1">
                  <c:v>150000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NS!$T$5:$X$5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3">
                  <c:v>-20000</c:v>
                </c:pt>
                <c:pt idx="4">
                  <c:v>15000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C6F-4039-8C87-29E5035BC869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'c over Lw1 (Mu neg)'!$E$13:$E$39</c:f>
              <c:numCache>
                <c:formatCode>0</c:formatCode>
                <c:ptCount val="27"/>
                <c:pt idx="0">
                  <c:v>-0.56655762911959751</c:v>
                </c:pt>
                <c:pt idx="1">
                  <c:v>-0.56655762911959751</c:v>
                </c:pt>
                <c:pt idx="2">
                  <c:v>-0.56655762911905183</c:v>
                </c:pt>
                <c:pt idx="3">
                  <c:v>-0.56655762911796048</c:v>
                </c:pt>
                <c:pt idx="4">
                  <c:v>-0.56655762911905183</c:v>
                </c:pt>
                <c:pt idx="5">
                  <c:v>-0.56655762912014329</c:v>
                </c:pt>
                <c:pt idx="7">
                  <c:v>-17316.204134399999</c:v>
                </c:pt>
                <c:pt idx="8">
                  <c:v>-17909.223321599999</c:v>
                </c:pt>
                <c:pt idx="9">
                  <c:v>-18502.242508799998</c:v>
                </c:pt>
                <c:pt idx="10">
                  <c:v>-19095.261696000001</c:v>
                </c:pt>
                <c:pt idx="11">
                  <c:v>-19688.280883200001</c:v>
                </c:pt>
                <c:pt idx="12">
                  <c:v>-20281.300070400001</c:v>
                </c:pt>
                <c:pt idx="14">
                  <c:v>-33932.225433599997</c:v>
                </c:pt>
                <c:pt idx="15">
                  <c:v>-35634.7643904</c:v>
                </c:pt>
                <c:pt idx="16">
                  <c:v>-37337.303347200002</c:v>
                </c:pt>
                <c:pt idx="17">
                  <c:v>-39039.842303999998</c:v>
                </c:pt>
                <c:pt idx="18">
                  <c:v>-40742.381260800008</c:v>
                </c:pt>
                <c:pt idx="19">
                  <c:v>-42444.920217600004</c:v>
                </c:pt>
                <c:pt idx="21" formatCode="General">
                  <c:v>54</c:v>
                </c:pt>
                <c:pt idx="22" formatCode="General">
                  <c:v>104</c:v>
                </c:pt>
                <c:pt idx="23" formatCode="General">
                  <c:v>154</c:v>
                </c:pt>
                <c:pt idx="24" formatCode="General">
                  <c:v>204</c:v>
                </c:pt>
                <c:pt idx="25" formatCode="General">
                  <c:v>254</c:v>
                </c:pt>
                <c:pt idx="26" formatCode="General">
                  <c:v>304</c:v>
                </c:pt>
              </c:numCache>
            </c:numRef>
          </c:xVal>
          <c:yVal>
            <c:numRef>
              <c:f>'c over Lw1 (Mu neg)'!$D$13:$D$39</c:f>
              <c:numCache>
                <c:formatCode>0</c:formatCode>
                <c:ptCount val="27"/>
                <c:pt idx="0">
                  <c:v>1727.8555679999997</c:v>
                </c:pt>
                <c:pt idx="1">
                  <c:v>2591.8555679999999</c:v>
                </c:pt>
                <c:pt idx="2">
                  <c:v>3455.8555679999995</c:v>
                </c:pt>
                <c:pt idx="3">
                  <c:v>4319.8555680000009</c:v>
                </c:pt>
                <c:pt idx="4">
                  <c:v>5183.8555680000009</c:v>
                </c:pt>
                <c:pt idx="5">
                  <c:v>6047.8555680000009</c:v>
                </c:pt>
                <c:pt idx="7">
                  <c:v>-2969.2223999999997</c:v>
                </c:pt>
                <c:pt idx="8">
                  <c:v>-2287.3535999999995</c:v>
                </c:pt>
                <c:pt idx="9">
                  <c:v>-1605.4848</c:v>
                </c:pt>
                <c:pt idx="10">
                  <c:v>-923.61599999999987</c:v>
                </c:pt>
                <c:pt idx="11">
                  <c:v>-241.74719999999934</c:v>
                </c:pt>
                <c:pt idx="12">
                  <c:v>440.12160000000034</c:v>
                </c:pt>
                <c:pt idx="14">
                  <c:v>-7983.7056000000002</c:v>
                </c:pt>
                <c:pt idx="15">
                  <c:v>-7642.5983999999999</c:v>
                </c:pt>
                <c:pt idx="16">
                  <c:v>-7301.4912000000004</c:v>
                </c:pt>
                <c:pt idx="17">
                  <c:v>-6960.3839999999991</c:v>
                </c:pt>
                <c:pt idx="18">
                  <c:v>-6619.2767999999996</c:v>
                </c:pt>
                <c:pt idx="19">
                  <c:v>-6278.1695999999993</c:v>
                </c:pt>
                <c:pt idx="21">
                  <c:v>-12543.840000000002</c:v>
                </c:pt>
                <c:pt idx="22">
                  <c:v>-12316.320000000003</c:v>
                </c:pt>
                <c:pt idx="23">
                  <c:v>-12088.800000000003</c:v>
                </c:pt>
                <c:pt idx="24">
                  <c:v>-11861.280000000002</c:v>
                </c:pt>
                <c:pt idx="25">
                  <c:v>-11633.760000000004</c:v>
                </c:pt>
                <c:pt idx="26">
                  <c:v>-11406.240000000002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C6F-4039-8C87-29E5035BC869}"/>
            </c:ext>
          </c:extLst>
        </c:ser>
        <c:ser>
          <c:idx val="3"/>
          <c:order val="3"/>
          <c:spPr>
            <a:ln w="1905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 over Lw1 (Mu pos)'!$E$13:$E$39</c:f>
              <c:numCache>
                <c:formatCode>0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 formatCode="General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xVal>
          <c:yVal>
            <c:numRef>
              <c:f>'c over Lw1 (Mu pos)'!$D$13:$D$39</c:f>
              <c:numCache>
                <c:formatCode>0</c:formatCode>
                <c:ptCount val="27"/>
                <c:pt idx="0">
                  <c:v>1727.8555679999997</c:v>
                </c:pt>
                <c:pt idx="1">
                  <c:v>2591.8555679999999</c:v>
                </c:pt>
                <c:pt idx="2">
                  <c:v>3455.8555679999995</c:v>
                </c:pt>
                <c:pt idx="3">
                  <c:v>4319.8555680000009</c:v>
                </c:pt>
                <c:pt idx="4">
                  <c:v>5183.8555680000009</c:v>
                </c:pt>
                <c:pt idx="5">
                  <c:v>6047.8555680000009</c:v>
                </c:pt>
                <c:pt idx="7">
                  <c:v>-2969.2223999999997</c:v>
                </c:pt>
                <c:pt idx="8">
                  <c:v>-2287.3535999999995</c:v>
                </c:pt>
                <c:pt idx="9">
                  <c:v>-1605.4848</c:v>
                </c:pt>
                <c:pt idx="10">
                  <c:v>-923.61599999999987</c:v>
                </c:pt>
                <c:pt idx="11">
                  <c:v>-241.74719999999934</c:v>
                </c:pt>
                <c:pt idx="12">
                  <c:v>440.12160000000034</c:v>
                </c:pt>
                <c:pt idx="14">
                  <c:v>-7983.7056000000002</c:v>
                </c:pt>
                <c:pt idx="15">
                  <c:v>-7642.5983999999999</c:v>
                </c:pt>
                <c:pt idx="16">
                  <c:v>-7301.4912000000004</c:v>
                </c:pt>
                <c:pt idx="17">
                  <c:v>-6960.3839999999991</c:v>
                </c:pt>
                <c:pt idx="18">
                  <c:v>-6619.2767999999996</c:v>
                </c:pt>
                <c:pt idx="19">
                  <c:v>-6278.1695999999993</c:v>
                </c:pt>
                <c:pt idx="21">
                  <c:v>-12543.840000000002</c:v>
                </c:pt>
                <c:pt idx="22">
                  <c:v>-12316.320000000003</c:v>
                </c:pt>
                <c:pt idx="23">
                  <c:v>-12088.800000000003</c:v>
                </c:pt>
                <c:pt idx="24">
                  <c:v>-11861.280000000002</c:v>
                </c:pt>
                <c:pt idx="25">
                  <c:v>-11633.760000000004</c:v>
                </c:pt>
                <c:pt idx="26">
                  <c:v>-11406.240000000002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C6F-4039-8C87-29E5035BC8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988288"/>
        <c:axId val="130994560"/>
      </c:scatterChart>
      <c:valAx>
        <c:axId val="130988288"/>
        <c:scaling>
          <c:orientation val="minMax"/>
          <c:max val="5000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i="1">
                    <a:solidFill>
                      <a:schemeClr val="tx1"/>
                    </a:solidFill>
                  </a:rPr>
                  <a:t>Design</a:t>
                </a:r>
                <a:r>
                  <a:rPr lang="en-US" sz="1400" i="1" baseline="0">
                    <a:solidFill>
                      <a:schemeClr val="tx1"/>
                    </a:solidFill>
                  </a:rPr>
                  <a:t> Moment </a:t>
                </a:r>
                <a:r>
                  <a:rPr lang="el-GR" sz="1400" i="0" baseline="0">
                    <a:solidFill>
                      <a:schemeClr val="tx1"/>
                    </a:solidFill>
                  </a:rPr>
                  <a:t>φ</a:t>
                </a:r>
                <a:r>
                  <a:rPr lang="en-US" sz="1400" i="1" baseline="0">
                    <a:solidFill>
                      <a:schemeClr val="tx1"/>
                    </a:solidFill>
                  </a:rPr>
                  <a:t>M</a:t>
                </a:r>
                <a:r>
                  <a:rPr lang="en-US" sz="1100" i="1" baseline="0">
                    <a:solidFill>
                      <a:schemeClr val="tx1"/>
                    </a:solidFill>
                  </a:rPr>
                  <a:t>n</a:t>
                </a:r>
                <a:r>
                  <a:rPr lang="en-US" sz="1400" i="1" baseline="0">
                    <a:solidFill>
                      <a:schemeClr val="tx1"/>
                    </a:solidFill>
                  </a:rPr>
                  <a:t> or Demand M</a:t>
                </a:r>
                <a:r>
                  <a:rPr lang="en-US" sz="1100" i="1" baseline="0">
                    <a:solidFill>
                      <a:schemeClr val="tx1"/>
                    </a:solidFill>
                  </a:rPr>
                  <a:t>u</a:t>
                </a:r>
                <a:r>
                  <a:rPr lang="en-US" sz="1400" i="1" baseline="0">
                    <a:solidFill>
                      <a:schemeClr val="tx1"/>
                    </a:solidFill>
                  </a:rPr>
                  <a:t> (kip-ft)</a:t>
                </a:r>
                <a:endParaRPr lang="en-US" sz="1400" i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1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994560"/>
        <c:crossesAt val="-150000"/>
        <c:crossBetween val="midCat"/>
      </c:valAx>
      <c:valAx>
        <c:axId val="130994560"/>
        <c:scaling>
          <c:orientation val="maxMin"/>
          <c:max val="8000"/>
          <c:min val="-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1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1" baseline="0">
                    <a:effectLst/>
                  </a:rPr>
                  <a:t>Design Axial Load </a:t>
                </a:r>
                <a:r>
                  <a:rPr lang="el-GR" sz="1400" b="0" i="0" baseline="0">
                    <a:effectLst/>
                  </a:rPr>
                  <a:t>φ</a:t>
                </a:r>
                <a:r>
                  <a:rPr lang="en-US" sz="1400" b="0" i="1" baseline="0">
                    <a:effectLst/>
                  </a:rPr>
                  <a:t>P</a:t>
                </a:r>
                <a:r>
                  <a:rPr lang="en-US" sz="1100" b="0" i="1" baseline="0">
                    <a:effectLst/>
                  </a:rPr>
                  <a:t>n</a:t>
                </a:r>
                <a:r>
                  <a:rPr lang="en-US" sz="1400" b="0" i="1" baseline="0">
                    <a:effectLst/>
                  </a:rPr>
                  <a:t> or Demand P</a:t>
                </a:r>
                <a:r>
                  <a:rPr lang="en-US" sz="1100" b="0" i="1" baseline="0">
                    <a:effectLst/>
                  </a:rPr>
                  <a:t>u</a:t>
                </a:r>
                <a:r>
                  <a:rPr lang="en-US" sz="1400" b="0" i="1" baseline="0">
                    <a:effectLst/>
                  </a:rPr>
                  <a:t> (kip)</a:t>
                </a:r>
                <a:endParaRPr lang="en-US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1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1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988288"/>
        <c:crossesAt val="-15000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447675</xdr:colOff>
      <xdr:row>0</xdr:row>
      <xdr:rowOff>0</xdr:rowOff>
    </xdr:from>
    <xdr:to>
      <xdr:col>24</xdr:col>
      <xdr:colOff>9525</xdr:colOff>
      <xdr:row>28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0.35861</cdr:x>
      <cdr:y>0.32031</cdr:y>
    </cdr:from>
    <cdr:to>
      <cdr:x>0.41628</cdr:x>
      <cdr:y>0.36302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477863" y="1749491"/>
          <a:ext cx="398494" cy="2332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>
              <a:solidFill>
                <a:schemeClr val="accent1">
                  <a:lumMod val="75000"/>
                </a:schemeClr>
              </a:solidFill>
            </a:rPr>
            <a:t>0.4%</a:t>
          </a:r>
        </a:p>
      </cdr:txBody>
    </cdr:sp>
  </cdr:relSizeAnchor>
  <cdr:relSizeAnchor xmlns:cdr="http://schemas.openxmlformats.org/drawingml/2006/chartDrawing">
    <cdr:from>
      <cdr:x>0.15223</cdr:x>
      <cdr:y>0.41502</cdr:y>
    </cdr:from>
    <cdr:to>
      <cdr:x>0.20991</cdr:x>
      <cdr:y>0.45773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1051897" y="2266820"/>
          <a:ext cx="398494" cy="2332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l-GR" sz="1100">
              <a:solidFill>
                <a:schemeClr val="accent1">
                  <a:lumMod val="75000"/>
                </a:schemeClr>
              </a:solidFill>
            </a:rPr>
            <a:t>ρ</a:t>
          </a:r>
          <a:r>
            <a:rPr lang="en-US" sz="1100">
              <a:solidFill>
                <a:schemeClr val="accent1">
                  <a:lumMod val="75000"/>
                </a:schemeClr>
              </a:solidFill>
            </a:rPr>
            <a:t>l = 1.4%</a:t>
          </a:r>
        </a:p>
      </cdr:txBody>
    </cdr:sp>
  </cdr:relSizeAnchor>
  <cdr:relSizeAnchor xmlns:cdr="http://schemas.openxmlformats.org/drawingml/2006/chartDrawing">
    <cdr:from>
      <cdr:x>0.26336</cdr:x>
      <cdr:y>0.16767</cdr:y>
    </cdr:from>
    <cdr:to>
      <cdr:x>0.32103</cdr:x>
      <cdr:y>0.21038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1819728" y="915825"/>
          <a:ext cx="398494" cy="2332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solidFill>
                <a:schemeClr val="bg1">
                  <a:lumMod val="50000"/>
                </a:schemeClr>
              </a:solidFill>
            </a:rPr>
            <a:t>c/lw1</a:t>
          </a:r>
          <a:r>
            <a:rPr lang="en-US" sz="1100" b="1" baseline="0">
              <a:solidFill>
                <a:schemeClr val="bg1">
                  <a:lumMod val="50000"/>
                </a:schemeClr>
              </a:solidFill>
            </a:rPr>
            <a:t> </a:t>
          </a:r>
          <a:r>
            <a:rPr lang="en-US" sz="1100" b="1">
              <a:solidFill>
                <a:schemeClr val="bg1">
                  <a:lumMod val="50000"/>
                </a:schemeClr>
              </a:solidFill>
            </a:rPr>
            <a:t>= 0.08</a:t>
          </a:r>
        </a:p>
      </cdr:txBody>
    </cdr:sp>
  </cdr:relSizeAnchor>
  <cdr:relSizeAnchor xmlns:cdr="http://schemas.openxmlformats.org/drawingml/2006/chartDrawing">
    <cdr:from>
      <cdr:x>0.39417</cdr:x>
      <cdr:y>0.4168</cdr:y>
    </cdr:from>
    <cdr:to>
      <cdr:x>0.45185</cdr:x>
      <cdr:y>0.45951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2723632" y="2276540"/>
          <a:ext cx="398494" cy="2332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solidFill>
                <a:schemeClr val="bg1">
                  <a:lumMod val="50000"/>
                </a:schemeClr>
              </a:solidFill>
            </a:rPr>
            <a:t>0.04</a:t>
          </a:r>
        </a:p>
      </cdr:txBody>
    </cdr:sp>
  </cdr:relSizeAnchor>
  <cdr:relSizeAnchor xmlns:cdr="http://schemas.openxmlformats.org/drawingml/2006/chartDrawing">
    <cdr:from>
      <cdr:x>0.48701</cdr:x>
      <cdr:y>0.87591</cdr:y>
    </cdr:from>
    <cdr:to>
      <cdr:x>0.54468</cdr:x>
      <cdr:y>0.91862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3365111" y="4784142"/>
          <a:ext cx="398494" cy="2332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solidFill>
                <a:schemeClr val="bg1">
                  <a:lumMod val="50000"/>
                </a:schemeClr>
              </a:solidFill>
            </a:rPr>
            <a:t>0.0</a:t>
          </a:r>
        </a:p>
      </cdr:txBody>
    </cdr:sp>
  </cdr:relSizeAnchor>
  <cdr:relSizeAnchor xmlns:cdr="http://schemas.openxmlformats.org/drawingml/2006/chartDrawing">
    <cdr:from>
      <cdr:x>0.35017</cdr:x>
      <cdr:y>0.3559</cdr:y>
    </cdr:from>
    <cdr:to>
      <cdr:x>0.36705</cdr:x>
      <cdr:y>0.37191</cdr:y>
    </cdr:to>
    <cdr:cxnSp macro="">
      <cdr:nvCxnSpPr>
        <cdr:cNvPr id="8" name="Straight Arrow Connector 7">
          <a:extLst xmlns:a="http://schemas.openxmlformats.org/drawingml/2006/main">
            <a:ext uri="{FF2B5EF4-FFF2-40B4-BE49-F238E27FC236}">
              <a16:creationId xmlns:a16="http://schemas.microsoft.com/office/drawing/2014/main" id="{5EE51293-D3D7-472F-9DB5-59C39050E94D}"/>
            </a:ext>
          </a:extLst>
        </cdr:cNvPr>
        <cdr:cNvCxnSpPr/>
      </cdr:nvCxnSpPr>
      <cdr:spPr>
        <a:xfrm xmlns:a="http://schemas.openxmlformats.org/drawingml/2006/main" flipH="1">
          <a:off x="2419545" y="1943878"/>
          <a:ext cx="116632" cy="87474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accent1">
              <a:lumMod val="75000"/>
            </a:schemeClr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0.22076</cdr:x>
      <cdr:y>0.38971</cdr:y>
    </cdr:from>
    <cdr:to>
      <cdr:x>0.24889</cdr:x>
      <cdr:y>0.41818</cdr:y>
    </cdr:to>
    <cdr:cxnSp macro="">
      <cdr:nvCxnSpPr>
        <cdr:cNvPr id="9" name="Straight Arrow Connector 8">
          <a:extLst xmlns:a="http://schemas.openxmlformats.org/drawingml/2006/main">
            <a:ext uri="{FF2B5EF4-FFF2-40B4-BE49-F238E27FC236}">
              <a16:creationId xmlns:a16="http://schemas.microsoft.com/office/drawing/2014/main" id="{14D44FA9-696B-4967-ABCD-3CD0AEB985B5}"/>
            </a:ext>
          </a:extLst>
        </cdr:cNvPr>
        <cdr:cNvCxnSpPr/>
      </cdr:nvCxnSpPr>
      <cdr:spPr>
        <a:xfrm xmlns:a="http://schemas.openxmlformats.org/drawingml/2006/main" flipV="1">
          <a:off x="1525362" y="2128546"/>
          <a:ext cx="194387" cy="155510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accent1">
              <a:lumMod val="75000"/>
            </a:schemeClr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458881</xdr:colOff>
      <xdr:row>0</xdr:row>
      <xdr:rowOff>22412</xdr:rowOff>
    </xdr:from>
    <xdr:to>
      <xdr:col>18</xdr:col>
      <xdr:colOff>20730</xdr:colOff>
      <xdr:row>28</xdr:row>
      <xdr:rowOff>41461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0C3AD9-5EA3-4CA3-BDA2-2DADED179B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0.35861</cdr:x>
      <cdr:y>0.32031</cdr:y>
    </cdr:from>
    <cdr:to>
      <cdr:x>0.41628</cdr:x>
      <cdr:y>0.36302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477863" y="1749491"/>
          <a:ext cx="398494" cy="2332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>
              <a:solidFill>
                <a:schemeClr val="accent1">
                  <a:lumMod val="75000"/>
                </a:schemeClr>
              </a:solidFill>
            </a:rPr>
            <a:t>0.4%</a:t>
          </a:r>
        </a:p>
      </cdr:txBody>
    </cdr:sp>
  </cdr:relSizeAnchor>
  <cdr:relSizeAnchor xmlns:cdr="http://schemas.openxmlformats.org/drawingml/2006/chartDrawing">
    <cdr:from>
      <cdr:x>0.15223</cdr:x>
      <cdr:y>0.41502</cdr:y>
    </cdr:from>
    <cdr:to>
      <cdr:x>0.20991</cdr:x>
      <cdr:y>0.45773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1051897" y="2266820"/>
          <a:ext cx="398494" cy="2332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l-GR" sz="1100">
              <a:solidFill>
                <a:schemeClr val="accent1">
                  <a:lumMod val="75000"/>
                </a:schemeClr>
              </a:solidFill>
            </a:rPr>
            <a:t>ρ</a:t>
          </a:r>
          <a:r>
            <a:rPr lang="en-US" sz="1100">
              <a:solidFill>
                <a:schemeClr val="accent1">
                  <a:lumMod val="75000"/>
                </a:schemeClr>
              </a:solidFill>
            </a:rPr>
            <a:t>l = 1.4%</a:t>
          </a:r>
        </a:p>
      </cdr:txBody>
    </cdr:sp>
  </cdr:relSizeAnchor>
  <cdr:relSizeAnchor xmlns:cdr="http://schemas.openxmlformats.org/drawingml/2006/chartDrawing">
    <cdr:from>
      <cdr:x>0.26336</cdr:x>
      <cdr:y>0.16767</cdr:y>
    </cdr:from>
    <cdr:to>
      <cdr:x>0.32103</cdr:x>
      <cdr:y>0.21038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1819728" y="915825"/>
          <a:ext cx="398494" cy="2332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solidFill>
                <a:schemeClr val="bg1">
                  <a:lumMod val="50000"/>
                </a:schemeClr>
              </a:solidFill>
            </a:rPr>
            <a:t>c/lw1</a:t>
          </a:r>
          <a:r>
            <a:rPr lang="en-US" sz="1100" b="1" baseline="0">
              <a:solidFill>
                <a:schemeClr val="bg1">
                  <a:lumMod val="50000"/>
                </a:schemeClr>
              </a:solidFill>
            </a:rPr>
            <a:t> </a:t>
          </a:r>
          <a:r>
            <a:rPr lang="en-US" sz="1100" b="1">
              <a:solidFill>
                <a:schemeClr val="bg1">
                  <a:lumMod val="50000"/>
                </a:schemeClr>
              </a:solidFill>
            </a:rPr>
            <a:t>= 0.08</a:t>
          </a:r>
        </a:p>
      </cdr:txBody>
    </cdr:sp>
  </cdr:relSizeAnchor>
  <cdr:relSizeAnchor xmlns:cdr="http://schemas.openxmlformats.org/drawingml/2006/chartDrawing">
    <cdr:from>
      <cdr:x>0.39417</cdr:x>
      <cdr:y>0.4168</cdr:y>
    </cdr:from>
    <cdr:to>
      <cdr:x>0.45185</cdr:x>
      <cdr:y>0.45951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2723632" y="2276540"/>
          <a:ext cx="398494" cy="2332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solidFill>
                <a:schemeClr val="bg1">
                  <a:lumMod val="50000"/>
                </a:schemeClr>
              </a:solidFill>
            </a:rPr>
            <a:t>0.04</a:t>
          </a:r>
        </a:p>
      </cdr:txBody>
    </cdr:sp>
  </cdr:relSizeAnchor>
  <cdr:relSizeAnchor xmlns:cdr="http://schemas.openxmlformats.org/drawingml/2006/chartDrawing">
    <cdr:from>
      <cdr:x>0.48701</cdr:x>
      <cdr:y>0.87591</cdr:y>
    </cdr:from>
    <cdr:to>
      <cdr:x>0.54468</cdr:x>
      <cdr:y>0.91862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3365111" y="4784142"/>
          <a:ext cx="398494" cy="2332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solidFill>
                <a:schemeClr val="bg1">
                  <a:lumMod val="50000"/>
                </a:schemeClr>
              </a:solidFill>
            </a:rPr>
            <a:t>0.0</a:t>
          </a:r>
        </a:p>
      </cdr:txBody>
    </cdr:sp>
  </cdr:relSizeAnchor>
  <cdr:relSizeAnchor xmlns:cdr="http://schemas.openxmlformats.org/drawingml/2006/chartDrawing">
    <cdr:from>
      <cdr:x>0.35017</cdr:x>
      <cdr:y>0.3559</cdr:y>
    </cdr:from>
    <cdr:to>
      <cdr:x>0.36705</cdr:x>
      <cdr:y>0.37191</cdr:y>
    </cdr:to>
    <cdr:cxnSp macro="">
      <cdr:nvCxnSpPr>
        <cdr:cNvPr id="8" name="Straight Arrow Connector 7">
          <a:extLst xmlns:a="http://schemas.openxmlformats.org/drawingml/2006/main">
            <a:ext uri="{FF2B5EF4-FFF2-40B4-BE49-F238E27FC236}">
              <a16:creationId xmlns:a16="http://schemas.microsoft.com/office/drawing/2014/main" id="{5EE51293-D3D7-472F-9DB5-59C39050E94D}"/>
            </a:ext>
          </a:extLst>
        </cdr:cNvPr>
        <cdr:cNvCxnSpPr/>
      </cdr:nvCxnSpPr>
      <cdr:spPr>
        <a:xfrm xmlns:a="http://schemas.openxmlformats.org/drawingml/2006/main" flipH="1">
          <a:off x="2419545" y="1943878"/>
          <a:ext cx="116632" cy="87474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accent1">
              <a:lumMod val="75000"/>
            </a:schemeClr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0.22076</cdr:x>
      <cdr:y>0.38971</cdr:y>
    </cdr:from>
    <cdr:to>
      <cdr:x>0.24889</cdr:x>
      <cdr:y>0.41818</cdr:y>
    </cdr:to>
    <cdr:cxnSp macro="">
      <cdr:nvCxnSpPr>
        <cdr:cNvPr id="9" name="Straight Arrow Connector 8">
          <a:extLst xmlns:a="http://schemas.openxmlformats.org/drawingml/2006/main">
            <a:ext uri="{FF2B5EF4-FFF2-40B4-BE49-F238E27FC236}">
              <a16:creationId xmlns:a16="http://schemas.microsoft.com/office/drawing/2014/main" id="{14D44FA9-696B-4967-ABCD-3CD0AEB985B5}"/>
            </a:ext>
          </a:extLst>
        </cdr:cNvPr>
        <cdr:cNvCxnSpPr/>
      </cdr:nvCxnSpPr>
      <cdr:spPr>
        <a:xfrm xmlns:a="http://schemas.openxmlformats.org/drawingml/2006/main" flipV="1">
          <a:off x="1525362" y="2128546"/>
          <a:ext cx="194387" cy="155510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accent1">
              <a:lumMod val="75000"/>
            </a:schemeClr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X324"/>
  <sheetViews>
    <sheetView topLeftCell="A16" zoomScale="85" zoomScaleNormal="85" workbookViewId="0">
      <selection activeCell="H76" sqref="H76"/>
    </sheetView>
  </sheetViews>
  <sheetFormatPr defaultRowHeight="15" x14ac:dyDescent="0.25"/>
  <cols>
    <col min="1" max="1" width="19.5703125" customWidth="1"/>
    <col min="2" max="2" width="10.140625" customWidth="1"/>
  </cols>
  <sheetData>
    <row r="4" spans="2:24" x14ac:dyDescent="0.25">
      <c r="T4">
        <v>-150000</v>
      </c>
      <c r="U4">
        <v>150000</v>
      </c>
      <c r="W4">
        <v>0</v>
      </c>
      <c r="X4">
        <v>0</v>
      </c>
    </row>
    <row r="5" spans="2:24" x14ac:dyDescent="0.25">
      <c r="T5">
        <v>0</v>
      </c>
      <c r="U5">
        <v>0</v>
      </c>
      <c r="W5">
        <v>-20000</v>
      </c>
      <c r="X5">
        <v>15000</v>
      </c>
    </row>
    <row r="6" spans="2:24" x14ac:dyDescent="0.25">
      <c r="B6" t="s">
        <v>0</v>
      </c>
      <c r="C6" t="s">
        <v>13</v>
      </c>
      <c r="D6">
        <v>5</v>
      </c>
    </row>
    <row r="7" spans="2:24" x14ac:dyDescent="0.25">
      <c r="B7" t="s">
        <v>1</v>
      </c>
      <c r="C7" t="s">
        <v>13</v>
      </c>
      <c r="D7">
        <v>60</v>
      </c>
    </row>
    <row r="8" spans="2:24" x14ac:dyDescent="0.25">
      <c r="B8" t="s">
        <v>40</v>
      </c>
      <c r="C8" t="s">
        <v>13</v>
      </c>
      <c r="D8">
        <v>29000</v>
      </c>
    </row>
    <row r="10" spans="2:24" x14ac:dyDescent="0.25">
      <c r="B10" t="s">
        <v>2</v>
      </c>
      <c r="C10" t="s">
        <v>14</v>
      </c>
      <c r="D10">
        <v>148</v>
      </c>
    </row>
    <row r="11" spans="2:24" x14ac:dyDescent="0.25">
      <c r="B11" t="s">
        <v>3</v>
      </c>
      <c r="C11" t="s">
        <v>14</v>
      </c>
      <c r="D11">
        <v>236</v>
      </c>
    </row>
    <row r="12" spans="2:24" x14ac:dyDescent="0.25">
      <c r="B12" t="s">
        <v>4</v>
      </c>
      <c r="C12" t="s">
        <v>14</v>
      </c>
      <c r="D12">
        <v>16</v>
      </c>
    </row>
    <row r="13" spans="2:24" x14ac:dyDescent="0.25">
      <c r="B13" t="s">
        <v>5</v>
      </c>
      <c r="C13" t="s">
        <v>14</v>
      </c>
      <c r="D13">
        <v>16</v>
      </c>
    </row>
    <row r="15" spans="2:24" x14ac:dyDescent="0.25">
      <c r="B15" s="1" t="s">
        <v>6</v>
      </c>
      <c r="D15" s="2">
        <f>MAX(0.65,MIN(0.85,0.85-0.05*(D6-4)))</f>
        <v>0.79999999999999993</v>
      </c>
    </row>
    <row r="17" spans="2:11" x14ac:dyDescent="0.25">
      <c r="B17" t="s">
        <v>12</v>
      </c>
      <c r="C17" t="s">
        <v>15</v>
      </c>
      <c r="D17">
        <f>2*D10*D12+(D11-2*D12)*D13</f>
        <v>8000</v>
      </c>
    </row>
    <row r="18" spans="2:11" x14ac:dyDescent="0.25">
      <c r="B18" t="s">
        <v>11</v>
      </c>
      <c r="C18" t="s">
        <v>14</v>
      </c>
      <c r="D18" s="2">
        <f>(D10^2*D12+(D11-2*D12)*D13^2/2)/D17</f>
        <v>47.072000000000003</v>
      </c>
    </row>
    <row r="20" spans="2:11" x14ac:dyDescent="0.25">
      <c r="B20" t="s">
        <v>16</v>
      </c>
      <c r="C20" t="s">
        <v>14</v>
      </c>
      <c r="D20">
        <f>D13/2</f>
        <v>8</v>
      </c>
    </row>
    <row r="21" spans="2:11" x14ac:dyDescent="0.25">
      <c r="B21" t="s">
        <v>17</v>
      </c>
      <c r="C21" t="s">
        <v>14</v>
      </c>
      <c r="D21">
        <f>D10/4</f>
        <v>37</v>
      </c>
    </row>
    <row r="22" spans="2:11" x14ac:dyDescent="0.25">
      <c r="B22" t="s">
        <v>18</v>
      </c>
      <c r="C22" t="s">
        <v>14</v>
      </c>
      <c r="D22">
        <f>3*D10/4</f>
        <v>111</v>
      </c>
    </row>
    <row r="23" spans="2:11" x14ac:dyDescent="0.25">
      <c r="B23" t="s">
        <v>45</v>
      </c>
      <c r="C23" t="s">
        <v>14</v>
      </c>
      <c r="D23" s="5">
        <f>(D26*D20+2*(D27*D21+D28*D22))/(D26+2*(D27+D28))</f>
        <v>47.072000000000003</v>
      </c>
      <c r="H23" s="2"/>
      <c r="K23" s="4"/>
    </row>
    <row r="25" spans="2:11" x14ac:dyDescent="0.25">
      <c r="B25" s="1" t="s">
        <v>7</v>
      </c>
      <c r="D25" s="7">
        <v>4.0000000000000001E-3</v>
      </c>
    </row>
    <row r="26" spans="2:11" x14ac:dyDescent="0.25">
      <c r="B26" t="s">
        <v>8</v>
      </c>
      <c r="C26" t="s">
        <v>15</v>
      </c>
      <c r="D26" s="5">
        <f>D25*($D$11-2*$D$12)*$D$13</f>
        <v>13.056000000000001</v>
      </c>
    </row>
    <row r="27" spans="2:11" x14ac:dyDescent="0.25">
      <c r="B27" t="s">
        <v>9</v>
      </c>
      <c r="C27" t="s">
        <v>15</v>
      </c>
      <c r="D27" s="5">
        <f>D25*$D$10/2*$D$12</f>
        <v>4.7359999999999998</v>
      </c>
    </row>
    <row r="28" spans="2:11" x14ac:dyDescent="0.25">
      <c r="B28" t="s">
        <v>10</v>
      </c>
      <c r="C28" t="s">
        <v>15</v>
      </c>
      <c r="D28" s="5">
        <f>D27</f>
        <v>4.7359999999999998</v>
      </c>
    </row>
    <row r="30" spans="2:11" x14ac:dyDescent="0.25">
      <c r="B30" s="15" t="s">
        <v>46</v>
      </c>
      <c r="C30" t="s">
        <v>15</v>
      </c>
      <c r="D30" s="5">
        <f>D26+2*(D27+D28)</f>
        <v>32</v>
      </c>
    </row>
    <row r="33" spans="1:21" x14ac:dyDescent="0.25">
      <c r="B33" s="11" t="s">
        <v>38</v>
      </c>
      <c r="C33" s="11" t="s">
        <v>37</v>
      </c>
      <c r="D33" s="11" t="s">
        <v>47</v>
      </c>
      <c r="E33" s="12" t="s">
        <v>19</v>
      </c>
      <c r="F33" s="12" t="s">
        <v>20</v>
      </c>
      <c r="G33" s="12" t="s">
        <v>21</v>
      </c>
      <c r="H33" s="12" t="s">
        <v>22</v>
      </c>
      <c r="I33" s="12" t="s">
        <v>23</v>
      </c>
      <c r="J33" s="12" t="s">
        <v>24</v>
      </c>
      <c r="K33" s="12" t="s">
        <v>25</v>
      </c>
      <c r="L33" s="12" t="s">
        <v>26</v>
      </c>
      <c r="M33" s="12" t="s">
        <v>27</v>
      </c>
      <c r="N33" s="12" t="s">
        <v>28</v>
      </c>
      <c r="O33" s="12" t="s">
        <v>29</v>
      </c>
      <c r="P33" s="12" t="s">
        <v>30</v>
      </c>
      <c r="Q33" s="12" t="s">
        <v>31</v>
      </c>
      <c r="R33" s="12" t="s">
        <v>32</v>
      </c>
      <c r="S33" s="12" t="s">
        <v>33</v>
      </c>
      <c r="T33" s="12" t="s">
        <v>34</v>
      </c>
      <c r="U33" s="12" t="s">
        <v>35</v>
      </c>
    </row>
    <row r="34" spans="1:21" x14ac:dyDescent="0.25">
      <c r="B34" s="13"/>
      <c r="C34" s="14" t="s">
        <v>14</v>
      </c>
      <c r="D34" s="14"/>
      <c r="E34" s="14" t="s">
        <v>39</v>
      </c>
      <c r="F34" s="13"/>
      <c r="G34" s="13"/>
      <c r="H34" s="13"/>
      <c r="I34" s="13"/>
      <c r="J34" s="14" t="s">
        <v>13</v>
      </c>
      <c r="K34" s="14" t="s">
        <v>13</v>
      </c>
      <c r="L34" s="14" t="s">
        <v>13</v>
      </c>
      <c r="M34" s="14" t="s">
        <v>41</v>
      </c>
      <c r="N34" s="14" t="s">
        <v>41</v>
      </c>
      <c r="O34" s="14" t="s">
        <v>41</v>
      </c>
      <c r="P34" s="14" t="s">
        <v>41</v>
      </c>
      <c r="Q34" s="14" t="s">
        <v>41</v>
      </c>
      <c r="R34" s="14" t="s">
        <v>42</v>
      </c>
      <c r="S34" s="14"/>
      <c r="T34" s="14" t="s">
        <v>41</v>
      </c>
      <c r="U34" s="14" t="s">
        <v>42</v>
      </c>
    </row>
    <row r="35" spans="1:21" x14ac:dyDescent="0.25">
      <c r="A35" s="15" t="s">
        <v>36</v>
      </c>
      <c r="B35" s="6"/>
      <c r="C35" s="8"/>
      <c r="D35" s="8"/>
      <c r="E35" s="9"/>
      <c r="F35" s="4"/>
      <c r="G35" s="3"/>
      <c r="H35" s="3"/>
      <c r="I35" s="3"/>
      <c r="J35" s="5"/>
      <c r="K35" s="5"/>
      <c r="L35" s="5"/>
      <c r="M35" s="10"/>
      <c r="N35" s="10"/>
      <c r="O35" s="10"/>
      <c r="P35" s="10"/>
      <c r="Q35" s="10"/>
      <c r="R35" s="10"/>
      <c r="S35" s="2"/>
      <c r="T35" s="10"/>
      <c r="U35" s="10"/>
    </row>
    <row r="36" spans="1:21" x14ac:dyDescent="0.25">
      <c r="B36" s="6">
        <v>1.0000000000000001E-5</v>
      </c>
      <c r="C36" s="16">
        <f t="shared" ref="C36:C54" si="0">B36/$D$15*$D$13</f>
        <v>2.0000000000000004E-4</v>
      </c>
      <c r="D36" s="17">
        <f>C36/$D$10</f>
        <v>1.3513513513513515E-6</v>
      </c>
      <c r="E36" s="9">
        <f t="shared" ref="E36:E54" si="1">-0.003/C36</f>
        <v>-14.999999999999998</v>
      </c>
      <c r="F36" s="4">
        <f t="shared" ref="F36:F54" si="2">E36*(C36-$D$10)</f>
        <v>2219.9969999999998</v>
      </c>
      <c r="G36" s="3">
        <f t="shared" ref="G36:G54" si="3">E36*(C36-$D$20)</f>
        <v>119.99699999999999</v>
      </c>
      <c r="H36" s="3">
        <f t="shared" ref="H36:H54" si="4">E36*(C36-$D$21)</f>
        <v>554.99699999999996</v>
      </c>
      <c r="I36" s="3">
        <f t="shared" ref="I36:I54" si="5">E36*(C36-$D$22)</f>
        <v>1664.9969999999996</v>
      </c>
      <c r="J36" s="5">
        <f>SIGN(G36)*MIN($D$8*ABS(G36),$D$7)</f>
        <v>60</v>
      </c>
      <c r="K36" s="5">
        <f t="shared" ref="K36:K54" si="6">SIGN(H36)*MIN($D$8*ABS(H36),$D$7)</f>
        <v>60</v>
      </c>
      <c r="L36" s="5">
        <f t="shared" ref="L36:L54" si="7">SIGN(I36)*MIN($D$8*ABS(I36),$D$7)</f>
        <v>60</v>
      </c>
      <c r="M36" s="10">
        <f>$D$26*J36</f>
        <v>783.36</v>
      </c>
      <c r="N36" s="10">
        <f>$D$27*K36*2</f>
        <v>568.31999999999994</v>
      </c>
      <c r="O36" s="10">
        <f>$D$28*L36*2</f>
        <v>568.31999999999994</v>
      </c>
      <c r="P36" s="10">
        <f>$D$15*C36*$D$11*(-0.85*$D$6)</f>
        <v>-0.16048000000000001</v>
      </c>
      <c r="Q36" s="10">
        <f>SUM(M36:P36)</f>
        <v>1919.8395199999998</v>
      </c>
      <c r="R36" s="10">
        <f>(P36*($D$18-$D$15*C36/2)+M36*($D$18-$D$20)+N36*($D$18-$D$21)+O36*($D$18-$D$22))/12</f>
        <v>-0.6295084767995528</v>
      </c>
      <c r="S36" s="2">
        <f>MAX(0.65,MIN(0.9,0.65+(F36-0.002)*250/3))</f>
        <v>0.9</v>
      </c>
      <c r="T36" s="10">
        <f>S36*Q36</f>
        <v>1727.8555679999997</v>
      </c>
      <c r="U36" s="10">
        <f>S36*R36</f>
        <v>-0.56655762911959751</v>
      </c>
    </row>
    <row r="37" spans="1:21" x14ac:dyDescent="0.25">
      <c r="B37" s="6">
        <v>0.05</v>
      </c>
      <c r="C37" s="8">
        <f>B37/$D$15*$D$13</f>
        <v>1.0000000000000002</v>
      </c>
      <c r="D37" s="17">
        <f>C37/$D$10</f>
        <v>6.756756756756758E-3</v>
      </c>
      <c r="E37" s="9">
        <f t="shared" si="1"/>
        <v>-2.9999999999999992E-3</v>
      </c>
      <c r="F37" s="4">
        <f t="shared" si="2"/>
        <v>0.44099999999999989</v>
      </c>
      <c r="G37" s="3">
        <f t="shared" si="3"/>
        <v>2.0999999999999994E-2</v>
      </c>
      <c r="H37" s="3">
        <f t="shared" si="4"/>
        <v>0.10799999999999997</v>
      </c>
      <c r="I37" s="3">
        <f t="shared" si="5"/>
        <v>0.3299999999999999</v>
      </c>
      <c r="J37" s="5">
        <f t="shared" ref="J37:J54" si="8">SIGN(G37)*MIN($D$8*ABS(G37),$D$7)</f>
        <v>60</v>
      </c>
      <c r="K37" s="5">
        <f t="shared" si="6"/>
        <v>60</v>
      </c>
      <c r="L37" s="5">
        <f t="shared" si="7"/>
        <v>60</v>
      </c>
      <c r="M37" s="10">
        <f t="shared" ref="M37:M54" si="9">$D$26*J37</f>
        <v>783.36</v>
      </c>
      <c r="N37" s="10">
        <f t="shared" ref="N37:N54" si="10">$D$27*K37*2</f>
        <v>568.31999999999994</v>
      </c>
      <c r="O37" s="10">
        <f t="shared" ref="O37:O54" si="11">$D$28*L37*2</f>
        <v>568.31999999999994</v>
      </c>
      <c r="P37" s="10">
        <f t="shared" ref="P37:P54" si="12">$D$15*C37*$D$11*(-0.85*$D$6)</f>
        <v>-802.4000000000002</v>
      </c>
      <c r="Q37" s="10">
        <f t="shared" ref="Q37:Q54" si="13">SUM(M37:P37)</f>
        <v>1117.5999999999995</v>
      </c>
      <c r="R37" s="10">
        <f t="shared" ref="R37:R54" si="14">(P37*($D$18-$D$15*C37/2)+M37*($D$18-$D$20)+N37*($D$18-$D$21)+O37*($D$18-$D$22))/12</f>
        <v>-3120.8010666666669</v>
      </c>
      <c r="S37" s="2">
        <f t="shared" ref="S37:S54" si="15">MAX(0.65,MIN(0.9,0.65+(F37-0.002)*250/3))</f>
        <v>0.9</v>
      </c>
      <c r="T37" s="10">
        <f t="shared" ref="T37:T54" si="16">S37*Q37</f>
        <v>1005.8399999999996</v>
      </c>
      <c r="U37" s="10">
        <f t="shared" ref="U37:U54" si="17">S37*R37</f>
        <v>-2808.7209600000001</v>
      </c>
    </row>
    <row r="38" spans="1:21" x14ac:dyDescent="0.25">
      <c r="B38" s="6">
        <v>0.1</v>
      </c>
      <c r="C38" s="8">
        <f>B38/$D$15*$D$13</f>
        <v>2.0000000000000004</v>
      </c>
      <c r="D38" s="17">
        <f>C38/$D$10</f>
        <v>1.3513513513513516E-2</v>
      </c>
      <c r="E38" s="9">
        <f t="shared" si="1"/>
        <v>-1.4999999999999996E-3</v>
      </c>
      <c r="F38" s="4">
        <f t="shared" si="2"/>
        <v>0.21899999999999994</v>
      </c>
      <c r="G38" s="3">
        <f t="shared" si="3"/>
        <v>8.9999999999999976E-3</v>
      </c>
      <c r="H38" s="3">
        <f t="shared" si="4"/>
        <v>5.2499999999999984E-2</v>
      </c>
      <c r="I38" s="3">
        <f t="shared" si="5"/>
        <v>0.16349999999999995</v>
      </c>
      <c r="J38" s="5">
        <f t="shared" si="8"/>
        <v>60</v>
      </c>
      <c r="K38" s="5">
        <f t="shared" si="6"/>
        <v>60</v>
      </c>
      <c r="L38" s="5">
        <f t="shared" si="7"/>
        <v>60</v>
      </c>
      <c r="M38" s="10">
        <f t="shared" si="9"/>
        <v>783.36</v>
      </c>
      <c r="N38" s="10">
        <f t="shared" si="10"/>
        <v>568.31999999999994</v>
      </c>
      <c r="O38" s="10">
        <f t="shared" si="11"/>
        <v>568.31999999999994</v>
      </c>
      <c r="P38" s="10">
        <f t="shared" si="12"/>
        <v>-1604.8000000000004</v>
      </c>
      <c r="Q38" s="10">
        <f t="shared" si="13"/>
        <v>315.19999999999936</v>
      </c>
      <c r="R38" s="10">
        <f t="shared" si="14"/>
        <v>-6188.1088000000018</v>
      </c>
      <c r="S38" s="2">
        <f t="shared" si="15"/>
        <v>0.9</v>
      </c>
      <c r="T38" s="10">
        <f t="shared" si="16"/>
        <v>283.67999999999944</v>
      </c>
      <c r="U38" s="10">
        <f t="shared" si="17"/>
        <v>-5569.2979200000018</v>
      </c>
    </row>
    <row r="39" spans="1:21" x14ac:dyDescent="0.25">
      <c r="B39" s="6">
        <v>0.15</v>
      </c>
      <c r="C39" s="8">
        <f>B39/$D$15*$D$13</f>
        <v>3</v>
      </c>
      <c r="D39" s="17">
        <f t="shared" ref="D39:D53" si="18">C39/$D$10</f>
        <v>2.0270270270270271E-2</v>
      </c>
      <c r="E39" s="9">
        <f t="shared" si="1"/>
        <v>-1E-3</v>
      </c>
      <c r="F39" s="4">
        <f t="shared" si="2"/>
        <v>0.14499999999999999</v>
      </c>
      <c r="G39" s="3">
        <f t="shared" si="3"/>
        <v>5.0000000000000001E-3</v>
      </c>
      <c r="H39" s="3">
        <f t="shared" si="4"/>
        <v>3.4000000000000002E-2</v>
      </c>
      <c r="I39" s="3">
        <f t="shared" si="5"/>
        <v>0.108</v>
      </c>
      <c r="J39" s="5">
        <f t="shared" si="8"/>
        <v>60</v>
      </c>
      <c r="K39" s="5">
        <f t="shared" si="6"/>
        <v>60</v>
      </c>
      <c r="L39" s="5">
        <f t="shared" si="7"/>
        <v>60</v>
      </c>
      <c r="M39" s="10">
        <f t="shared" si="9"/>
        <v>783.36</v>
      </c>
      <c r="N39" s="10">
        <f t="shared" si="10"/>
        <v>568.31999999999994</v>
      </c>
      <c r="O39" s="10">
        <f t="shared" si="11"/>
        <v>568.31999999999994</v>
      </c>
      <c r="P39" s="10">
        <f t="shared" si="12"/>
        <v>-2407.1999999999998</v>
      </c>
      <c r="Q39" s="10">
        <f t="shared" si="13"/>
        <v>-487.20000000000005</v>
      </c>
      <c r="R39" s="10">
        <f t="shared" si="14"/>
        <v>-9201.9231999999993</v>
      </c>
      <c r="S39" s="2">
        <f t="shared" si="15"/>
        <v>0.9</v>
      </c>
      <c r="T39" s="10">
        <f t="shared" si="16"/>
        <v>-438.48000000000008</v>
      </c>
      <c r="U39" s="10">
        <f t="shared" si="17"/>
        <v>-8281.7308799999992</v>
      </c>
    </row>
    <row r="40" spans="1:21" x14ac:dyDescent="0.25">
      <c r="B40" s="6">
        <v>0.2</v>
      </c>
      <c r="C40" s="8">
        <f>B40/$D$15*$D$13</f>
        <v>4.0000000000000009</v>
      </c>
      <c r="D40" s="17">
        <f t="shared" si="18"/>
        <v>2.7027027027027032E-2</v>
      </c>
      <c r="E40" s="9">
        <f t="shared" si="1"/>
        <v>-7.499999999999998E-4</v>
      </c>
      <c r="F40" s="4">
        <f t="shared" si="2"/>
        <v>0.10799999999999997</v>
      </c>
      <c r="G40" s="3">
        <f t="shared" si="3"/>
        <v>2.9999999999999983E-3</v>
      </c>
      <c r="H40" s="3">
        <f t="shared" si="4"/>
        <v>2.4749999999999994E-2</v>
      </c>
      <c r="I40" s="3">
        <f t="shared" si="5"/>
        <v>8.0249999999999974E-2</v>
      </c>
      <c r="J40" s="5">
        <f t="shared" si="8"/>
        <v>60</v>
      </c>
      <c r="K40" s="5">
        <f t="shared" si="6"/>
        <v>60</v>
      </c>
      <c r="L40" s="5">
        <f t="shared" si="7"/>
        <v>60</v>
      </c>
      <c r="M40" s="10">
        <f t="shared" si="9"/>
        <v>783.36</v>
      </c>
      <c r="N40" s="10">
        <f t="shared" si="10"/>
        <v>568.31999999999994</v>
      </c>
      <c r="O40" s="10">
        <f t="shared" si="11"/>
        <v>568.31999999999994</v>
      </c>
      <c r="P40" s="10">
        <f t="shared" si="12"/>
        <v>-3209.6000000000008</v>
      </c>
      <c r="Q40" s="10">
        <f t="shared" si="13"/>
        <v>-1289.600000000001</v>
      </c>
      <c r="R40" s="10">
        <f t="shared" si="14"/>
        <v>-12162.24426666667</v>
      </c>
      <c r="S40" s="2">
        <f t="shared" si="15"/>
        <v>0.9</v>
      </c>
      <c r="T40" s="10">
        <f t="shared" si="16"/>
        <v>-1160.640000000001</v>
      </c>
      <c r="U40" s="10">
        <f t="shared" si="17"/>
        <v>-10946.019840000003</v>
      </c>
    </row>
    <row r="41" spans="1:21" x14ac:dyDescent="0.25">
      <c r="B41" s="6">
        <v>0.25</v>
      </c>
      <c r="C41" s="8">
        <f>B41/$D$15*$D$13</f>
        <v>5</v>
      </c>
      <c r="D41" s="17">
        <f t="shared" si="18"/>
        <v>3.3783783783783786E-2</v>
      </c>
      <c r="E41" s="9">
        <f t="shared" si="1"/>
        <v>-6.0000000000000006E-4</v>
      </c>
      <c r="F41" s="4">
        <f t="shared" si="2"/>
        <v>8.5800000000000001E-2</v>
      </c>
      <c r="G41" s="3">
        <f t="shared" si="3"/>
        <v>1.8000000000000002E-3</v>
      </c>
      <c r="H41" s="3">
        <f t="shared" si="4"/>
        <v>1.9200000000000002E-2</v>
      </c>
      <c r="I41" s="3">
        <f t="shared" si="5"/>
        <v>6.3600000000000004E-2</v>
      </c>
      <c r="J41" s="5">
        <f t="shared" si="8"/>
        <v>52.2</v>
      </c>
      <c r="K41" s="5">
        <f t="shared" si="6"/>
        <v>60</v>
      </c>
      <c r="L41" s="5">
        <f t="shared" si="7"/>
        <v>60</v>
      </c>
      <c r="M41" s="10">
        <f t="shared" si="9"/>
        <v>681.52320000000009</v>
      </c>
      <c r="N41" s="10">
        <f t="shared" si="10"/>
        <v>568.31999999999994</v>
      </c>
      <c r="O41" s="10">
        <f t="shared" si="11"/>
        <v>568.31999999999994</v>
      </c>
      <c r="P41" s="10">
        <f t="shared" si="12"/>
        <v>-4011.9999999999995</v>
      </c>
      <c r="Q41" s="10">
        <f t="shared" si="13"/>
        <v>-2193.8367999999996</v>
      </c>
      <c r="R41" s="10">
        <f t="shared" si="14"/>
        <v>-15400.6526208</v>
      </c>
      <c r="S41" s="2">
        <f t="shared" si="15"/>
        <v>0.9</v>
      </c>
      <c r="T41" s="10">
        <f t="shared" si="16"/>
        <v>-1974.4531199999997</v>
      </c>
      <c r="U41" s="10">
        <f t="shared" si="17"/>
        <v>-13860.58735872</v>
      </c>
    </row>
    <row r="42" spans="1:21" x14ac:dyDescent="0.25">
      <c r="B42" s="6">
        <v>0.3</v>
      </c>
      <c r="C42" s="8">
        <f t="shared" si="0"/>
        <v>6</v>
      </c>
      <c r="D42" s="17">
        <f t="shared" si="18"/>
        <v>4.0540540540540543E-2</v>
      </c>
      <c r="E42" s="9">
        <f t="shared" si="1"/>
        <v>-5.0000000000000001E-4</v>
      </c>
      <c r="F42" s="4">
        <f t="shared" si="2"/>
        <v>7.1000000000000008E-2</v>
      </c>
      <c r="G42" s="3">
        <f t="shared" si="3"/>
        <v>1E-3</v>
      </c>
      <c r="H42" s="3">
        <f t="shared" si="4"/>
        <v>1.55E-2</v>
      </c>
      <c r="I42" s="3">
        <f t="shared" si="5"/>
        <v>5.2499999999999998E-2</v>
      </c>
      <c r="J42" s="5">
        <f t="shared" si="8"/>
        <v>29</v>
      </c>
      <c r="K42" s="5">
        <f t="shared" si="6"/>
        <v>60</v>
      </c>
      <c r="L42" s="5">
        <f t="shared" si="7"/>
        <v>60</v>
      </c>
      <c r="M42" s="10">
        <f t="shared" si="9"/>
        <v>378.62400000000002</v>
      </c>
      <c r="N42" s="10">
        <f t="shared" si="10"/>
        <v>568.31999999999994</v>
      </c>
      <c r="O42" s="10">
        <f t="shared" si="11"/>
        <v>568.31999999999994</v>
      </c>
      <c r="P42" s="10">
        <f t="shared" si="12"/>
        <v>-4814.3999999999996</v>
      </c>
      <c r="Q42" s="10">
        <f t="shared" si="13"/>
        <v>-3299.1359999999995</v>
      </c>
      <c r="R42" s="10">
        <f t="shared" si="14"/>
        <v>-19240.226815999999</v>
      </c>
      <c r="S42" s="2">
        <f t="shared" si="15"/>
        <v>0.9</v>
      </c>
      <c r="T42" s="10">
        <f t="shared" si="16"/>
        <v>-2969.2223999999997</v>
      </c>
      <c r="U42" s="10">
        <f t="shared" si="17"/>
        <v>-17316.204134399999</v>
      </c>
    </row>
    <row r="43" spans="1:21" x14ac:dyDescent="0.25">
      <c r="B43" s="6">
        <v>0.35</v>
      </c>
      <c r="C43" s="8">
        <f t="shared" si="0"/>
        <v>7</v>
      </c>
      <c r="D43" s="17">
        <f t="shared" si="18"/>
        <v>4.72972972972973E-2</v>
      </c>
      <c r="E43" s="9">
        <f t="shared" si="1"/>
        <v>-4.285714285714286E-4</v>
      </c>
      <c r="F43" s="4">
        <f t="shared" si="2"/>
        <v>6.0428571428571436E-2</v>
      </c>
      <c r="G43" s="3">
        <f t="shared" si="3"/>
        <v>4.285714285714286E-4</v>
      </c>
      <c r="H43" s="3">
        <f t="shared" si="4"/>
        <v>1.2857142857142859E-2</v>
      </c>
      <c r="I43" s="3">
        <f t="shared" si="5"/>
        <v>4.4571428571428574E-2</v>
      </c>
      <c r="J43" s="5">
        <f t="shared" si="8"/>
        <v>12.428571428571429</v>
      </c>
      <c r="K43" s="5">
        <f t="shared" si="6"/>
        <v>60</v>
      </c>
      <c r="L43" s="5">
        <f t="shared" si="7"/>
        <v>60</v>
      </c>
      <c r="M43" s="10">
        <f t="shared" si="9"/>
        <v>162.26742857142858</v>
      </c>
      <c r="N43" s="10">
        <f t="shared" si="10"/>
        <v>568.31999999999994</v>
      </c>
      <c r="O43" s="10">
        <f t="shared" si="11"/>
        <v>568.31999999999994</v>
      </c>
      <c r="P43" s="10">
        <f t="shared" si="12"/>
        <v>-5616.7999999999993</v>
      </c>
      <c r="Q43" s="10">
        <f t="shared" si="13"/>
        <v>-4317.8925714285706</v>
      </c>
      <c r="R43" s="10">
        <f t="shared" si="14"/>
        <v>-22744.524879238099</v>
      </c>
      <c r="S43" s="2">
        <f t="shared" si="15"/>
        <v>0.9</v>
      </c>
      <c r="T43" s="10">
        <f t="shared" si="16"/>
        <v>-3886.1033142857136</v>
      </c>
      <c r="U43" s="10">
        <f t="shared" si="17"/>
        <v>-20470.07239131429</v>
      </c>
    </row>
    <row r="44" spans="1:21" x14ac:dyDescent="0.25">
      <c r="B44" s="6">
        <v>0.4</v>
      </c>
      <c r="C44" s="8">
        <f t="shared" si="0"/>
        <v>8.0000000000000018</v>
      </c>
      <c r="D44" s="17">
        <f t="shared" si="18"/>
        <v>5.4054054054054064E-2</v>
      </c>
      <c r="E44" s="9">
        <f t="shared" si="1"/>
        <v>-3.749999999999999E-4</v>
      </c>
      <c r="F44" s="4">
        <f t="shared" si="2"/>
        <v>5.2499999999999984E-2</v>
      </c>
      <c r="G44" s="3">
        <f t="shared" si="3"/>
        <v>-6.6613381477509375E-19</v>
      </c>
      <c r="H44" s="3">
        <f t="shared" si="4"/>
        <v>1.0874999999999998E-2</v>
      </c>
      <c r="I44" s="3">
        <f t="shared" si="5"/>
        <v>3.8624999999999993E-2</v>
      </c>
      <c r="J44" s="5">
        <f t="shared" si="8"/>
        <v>-1.9317880628477717E-14</v>
      </c>
      <c r="K44" s="5">
        <f t="shared" si="6"/>
        <v>60</v>
      </c>
      <c r="L44" s="5">
        <f t="shared" si="7"/>
        <v>60</v>
      </c>
      <c r="M44" s="10">
        <f t="shared" si="9"/>
        <v>-2.5221424948540508E-13</v>
      </c>
      <c r="N44" s="10">
        <f t="shared" si="10"/>
        <v>568.31999999999994</v>
      </c>
      <c r="O44" s="10">
        <f t="shared" si="11"/>
        <v>568.31999999999994</v>
      </c>
      <c r="P44" s="10">
        <f t="shared" si="12"/>
        <v>-6419.2000000000016</v>
      </c>
      <c r="Q44" s="10">
        <f t="shared" si="13"/>
        <v>-5282.5600000000022</v>
      </c>
      <c r="R44" s="10">
        <f t="shared" si="14"/>
        <v>-26019.215360000002</v>
      </c>
      <c r="S44" s="2">
        <f t="shared" si="15"/>
        <v>0.9</v>
      </c>
      <c r="T44" s="10">
        <f t="shared" si="16"/>
        <v>-4754.3040000000019</v>
      </c>
      <c r="U44" s="10">
        <f t="shared" si="17"/>
        <v>-23417.293824000004</v>
      </c>
    </row>
    <row r="45" spans="1:21" x14ac:dyDescent="0.25">
      <c r="B45" s="6">
        <v>0.45</v>
      </c>
      <c r="C45" s="8">
        <f t="shared" si="0"/>
        <v>9.0000000000000018</v>
      </c>
      <c r="D45" s="17">
        <f t="shared" si="18"/>
        <v>6.0810810810810821E-2</v>
      </c>
      <c r="E45" s="9">
        <f t="shared" si="1"/>
        <v>-3.3333333333333327E-4</v>
      </c>
      <c r="F45" s="4">
        <f t="shared" si="2"/>
        <v>4.6333333333333324E-2</v>
      </c>
      <c r="G45" s="3">
        <f t="shared" si="3"/>
        <v>-3.3333333333333386E-4</v>
      </c>
      <c r="H45" s="3">
        <f t="shared" si="4"/>
        <v>9.3333333333333324E-3</v>
      </c>
      <c r="I45" s="3">
        <f t="shared" si="5"/>
        <v>3.3999999999999996E-2</v>
      </c>
      <c r="J45" s="5">
        <f t="shared" si="8"/>
        <v>-9.6666666666666821</v>
      </c>
      <c r="K45" s="5">
        <f t="shared" si="6"/>
        <v>60</v>
      </c>
      <c r="L45" s="5">
        <f t="shared" si="7"/>
        <v>60</v>
      </c>
      <c r="M45" s="10">
        <f t="shared" si="9"/>
        <v>-126.20800000000021</v>
      </c>
      <c r="N45" s="10">
        <f t="shared" si="10"/>
        <v>568.31999999999994</v>
      </c>
      <c r="O45" s="10">
        <f t="shared" si="11"/>
        <v>568.31999999999994</v>
      </c>
      <c r="P45" s="10">
        <f t="shared" si="12"/>
        <v>-7221.6000000000013</v>
      </c>
      <c r="Q45" s="10">
        <f t="shared" si="13"/>
        <v>-6211.1680000000015</v>
      </c>
      <c r="R45" s="10">
        <f t="shared" si="14"/>
        <v>-29123.003008000003</v>
      </c>
      <c r="S45" s="2">
        <f t="shared" si="15"/>
        <v>0.9</v>
      </c>
      <c r="T45" s="10">
        <f t="shared" si="16"/>
        <v>-5590.0512000000017</v>
      </c>
      <c r="U45" s="10">
        <f t="shared" si="17"/>
        <v>-26210.702707200002</v>
      </c>
    </row>
    <row r="46" spans="1:21" x14ac:dyDescent="0.25">
      <c r="B46" s="6">
        <v>0.5</v>
      </c>
      <c r="C46" s="8">
        <f t="shared" si="0"/>
        <v>10</v>
      </c>
      <c r="D46" s="17">
        <f t="shared" si="18"/>
        <v>6.7567567567567571E-2</v>
      </c>
      <c r="E46" s="9">
        <f t="shared" si="1"/>
        <v>-3.0000000000000003E-4</v>
      </c>
      <c r="F46" s="4">
        <f t="shared" si="2"/>
        <v>4.1400000000000006E-2</v>
      </c>
      <c r="G46" s="3">
        <f t="shared" si="3"/>
        <v>-6.0000000000000006E-4</v>
      </c>
      <c r="H46" s="3">
        <f t="shared" si="4"/>
        <v>8.1000000000000013E-3</v>
      </c>
      <c r="I46" s="3">
        <f t="shared" si="5"/>
        <v>3.0300000000000004E-2</v>
      </c>
      <c r="J46" s="5">
        <f t="shared" si="8"/>
        <v>-17.400000000000002</v>
      </c>
      <c r="K46" s="5">
        <f t="shared" si="6"/>
        <v>60</v>
      </c>
      <c r="L46" s="5">
        <f t="shared" si="7"/>
        <v>60</v>
      </c>
      <c r="M46" s="10">
        <f t="shared" si="9"/>
        <v>-227.17440000000005</v>
      </c>
      <c r="N46" s="10">
        <f t="shared" si="10"/>
        <v>568.31999999999994</v>
      </c>
      <c r="O46" s="10">
        <f t="shared" si="11"/>
        <v>568.31999999999994</v>
      </c>
      <c r="P46" s="10">
        <f t="shared" si="12"/>
        <v>-8023.9999999999991</v>
      </c>
      <c r="Q46" s="10">
        <f t="shared" si="13"/>
        <v>-7114.5343999999996</v>
      </c>
      <c r="R46" s="10">
        <f t="shared" si="14"/>
        <v>-32091.110673066665</v>
      </c>
      <c r="S46" s="2">
        <f t="shared" si="15"/>
        <v>0.9</v>
      </c>
      <c r="T46" s="10">
        <f t="shared" si="16"/>
        <v>-6403.0809599999993</v>
      </c>
      <c r="U46" s="10">
        <f t="shared" si="17"/>
        <v>-28881.99960576</v>
      </c>
    </row>
    <row r="47" spans="1:21" x14ac:dyDescent="0.25">
      <c r="B47" s="6">
        <v>0.55000000000000004</v>
      </c>
      <c r="C47" s="8">
        <f t="shared" si="0"/>
        <v>11.000000000000002</v>
      </c>
      <c r="D47" s="17">
        <f t="shared" si="18"/>
        <v>7.4324324324324342E-2</v>
      </c>
      <c r="E47" s="9">
        <f t="shared" si="1"/>
        <v>-2.7272727272727268E-4</v>
      </c>
      <c r="F47" s="4">
        <f t="shared" si="2"/>
        <v>3.7363636363636356E-2</v>
      </c>
      <c r="G47" s="3">
        <f t="shared" si="3"/>
        <v>-8.1818181818181848E-4</v>
      </c>
      <c r="H47" s="3">
        <f t="shared" si="4"/>
        <v>7.0909090909090896E-3</v>
      </c>
      <c r="I47" s="3">
        <f t="shared" si="5"/>
        <v>2.7272727272727268E-2</v>
      </c>
      <c r="J47" s="5">
        <f t="shared" si="8"/>
        <v>-23.727272727272737</v>
      </c>
      <c r="K47" s="5">
        <f t="shared" si="6"/>
        <v>60</v>
      </c>
      <c r="L47" s="5">
        <f t="shared" si="7"/>
        <v>60</v>
      </c>
      <c r="M47" s="10">
        <f t="shared" si="9"/>
        <v>-309.7832727272729</v>
      </c>
      <c r="N47" s="10">
        <f t="shared" si="10"/>
        <v>568.31999999999994</v>
      </c>
      <c r="O47" s="10">
        <f t="shared" si="11"/>
        <v>568.31999999999994</v>
      </c>
      <c r="P47" s="10">
        <f t="shared" si="12"/>
        <v>-8826.4000000000015</v>
      </c>
      <c r="Q47" s="10">
        <f t="shared" si="13"/>
        <v>-7999.5432727272746</v>
      </c>
      <c r="R47" s="10">
        <f t="shared" si="14"/>
        <v>-34945.95289600001</v>
      </c>
      <c r="S47" s="2">
        <f t="shared" si="15"/>
        <v>0.9</v>
      </c>
      <c r="T47" s="10">
        <f t="shared" si="16"/>
        <v>-7199.5889454545477</v>
      </c>
      <c r="U47" s="10">
        <f t="shared" si="17"/>
        <v>-31451.357606400008</v>
      </c>
    </row>
    <row r="48" spans="1:21" x14ac:dyDescent="0.25">
      <c r="B48" s="6">
        <v>0.6</v>
      </c>
      <c r="C48" s="8">
        <f t="shared" si="0"/>
        <v>12</v>
      </c>
      <c r="D48" s="17">
        <f t="shared" si="18"/>
        <v>8.1081081081081086E-2</v>
      </c>
      <c r="E48" s="9">
        <f t="shared" si="1"/>
        <v>-2.5000000000000001E-4</v>
      </c>
      <c r="F48" s="4">
        <f t="shared" si="2"/>
        <v>3.4000000000000002E-2</v>
      </c>
      <c r="G48" s="3">
        <f t="shared" si="3"/>
        <v>-1E-3</v>
      </c>
      <c r="H48" s="3">
        <f t="shared" si="4"/>
        <v>6.2500000000000003E-3</v>
      </c>
      <c r="I48" s="3">
        <f t="shared" si="5"/>
        <v>2.4750000000000001E-2</v>
      </c>
      <c r="J48" s="5">
        <f t="shared" si="8"/>
        <v>-29</v>
      </c>
      <c r="K48" s="5">
        <f t="shared" si="6"/>
        <v>60</v>
      </c>
      <c r="L48" s="5">
        <f t="shared" si="7"/>
        <v>60</v>
      </c>
      <c r="M48" s="10">
        <f t="shared" si="9"/>
        <v>-378.62400000000002</v>
      </c>
      <c r="N48" s="10">
        <f t="shared" si="10"/>
        <v>568.31999999999994</v>
      </c>
      <c r="O48" s="10">
        <f t="shared" si="11"/>
        <v>568.31999999999994</v>
      </c>
      <c r="P48" s="10">
        <f t="shared" si="12"/>
        <v>-9628.7999999999993</v>
      </c>
      <c r="Q48" s="10">
        <f t="shared" si="13"/>
        <v>-8870.7839999999997</v>
      </c>
      <c r="R48" s="10">
        <f t="shared" si="14"/>
        <v>-37702.472703999993</v>
      </c>
      <c r="S48" s="2">
        <f t="shared" si="15"/>
        <v>0.9</v>
      </c>
      <c r="T48" s="10">
        <f t="shared" si="16"/>
        <v>-7983.7056000000002</v>
      </c>
      <c r="U48" s="10">
        <f t="shared" si="17"/>
        <v>-33932.225433599997</v>
      </c>
    </row>
    <row r="49" spans="1:21" x14ac:dyDescent="0.25">
      <c r="B49" s="6">
        <v>0.65</v>
      </c>
      <c r="C49" s="8">
        <f t="shared" si="0"/>
        <v>13.000000000000002</v>
      </c>
      <c r="D49" s="17">
        <f t="shared" si="18"/>
        <v>8.7837837837837857E-2</v>
      </c>
      <c r="E49" s="9">
        <f t="shared" si="1"/>
        <v>-2.3076923076923074E-4</v>
      </c>
      <c r="F49" s="4">
        <f t="shared" si="2"/>
        <v>3.115384615384615E-2</v>
      </c>
      <c r="G49" s="3">
        <f t="shared" si="3"/>
        <v>-1.1538461538461542E-3</v>
      </c>
      <c r="H49" s="3">
        <f t="shared" si="4"/>
        <v>5.5384615384615372E-3</v>
      </c>
      <c r="I49" s="3">
        <f t="shared" si="5"/>
        <v>2.2615384615384614E-2</v>
      </c>
      <c r="J49" s="5">
        <f t="shared" si="8"/>
        <v>-33.461538461538474</v>
      </c>
      <c r="K49" s="5">
        <f t="shared" si="6"/>
        <v>60</v>
      </c>
      <c r="L49" s="5">
        <f t="shared" si="7"/>
        <v>60</v>
      </c>
      <c r="M49" s="10">
        <f t="shared" si="9"/>
        <v>-436.87384615384633</v>
      </c>
      <c r="N49" s="10">
        <f t="shared" si="10"/>
        <v>568.31999999999994</v>
      </c>
      <c r="O49" s="10">
        <f t="shared" si="11"/>
        <v>568.31999999999994</v>
      </c>
      <c r="P49" s="10">
        <f t="shared" si="12"/>
        <v>-10431.200000000001</v>
      </c>
      <c r="Q49" s="10">
        <f t="shared" si="13"/>
        <v>-9731.4338461538464</v>
      </c>
      <c r="R49" s="10">
        <f t="shared" si="14"/>
        <v>-40371.015269743591</v>
      </c>
      <c r="S49" s="2">
        <f t="shared" si="15"/>
        <v>0.9</v>
      </c>
      <c r="T49" s="10">
        <f t="shared" si="16"/>
        <v>-8758.2904615384614</v>
      </c>
      <c r="U49" s="10">
        <f t="shared" si="17"/>
        <v>-36333.913742769233</v>
      </c>
    </row>
    <row r="50" spans="1:21" x14ac:dyDescent="0.25">
      <c r="B50" s="6">
        <v>0.7</v>
      </c>
      <c r="C50" s="8">
        <f t="shared" si="0"/>
        <v>14</v>
      </c>
      <c r="D50" s="17">
        <f t="shared" si="18"/>
        <v>9.45945945945946E-2</v>
      </c>
      <c r="E50" s="9">
        <f t="shared" si="1"/>
        <v>-2.142857142857143E-4</v>
      </c>
      <c r="F50" s="4">
        <f t="shared" si="2"/>
        <v>2.8714285714285716E-2</v>
      </c>
      <c r="G50" s="3">
        <f t="shared" si="3"/>
        <v>-1.2857142857142859E-3</v>
      </c>
      <c r="H50" s="3">
        <f t="shared" si="4"/>
        <v>4.9285714285714289E-3</v>
      </c>
      <c r="I50" s="3">
        <f t="shared" si="5"/>
        <v>2.0785714285714286E-2</v>
      </c>
      <c r="J50" s="5">
        <f t="shared" si="8"/>
        <v>-37.285714285714292</v>
      </c>
      <c r="K50" s="5">
        <f t="shared" si="6"/>
        <v>60</v>
      </c>
      <c r="L50" s="5">
        <f t="shared" si="7"/>
        <v>60</v>
      </c>
      <c r="M50" s="10">
        <f t="shared" si="9"/>
        <v>-486.8022857142858</v>
      </c>
      <c r="N50" s="10">
        <f t="shared" si="10"/>
        <v>568.31999999999994</v>
      </c>
      <c r="O50" s="10">
        <f t="shared" si="11"/>
        <v>568.31999999999994</v>
      </c>
      <c r="P50" s="10">
        <f t="shared" si="12"/>
        <v>-11233.599999999999</v>
      </c>
      <c r="Q50" s="10">
        <f t="shared" si="13"/>
        <v>-10583.762285714285</v>
      </c>
      <c r="R50" s="10">
        <f t="shared" si="14"/>
        <v>-42958.970002285707</v>
      </c>
      <c r="S50" s="2">
        <f t="shared" si="15"/>
        <v>0.9</v>
      </c>
      <c r="T50" s="10">
        <f t="shared" si="16"/>
        <v>-9525.3860571428577</v>
      </c>
      <c r="U50" s="10">
        <f t="shared" si="17"/>
        <v>-38663.073002057135</v>
      </c>
    </row>
    <row r="51" spans="1:21" x14ac:dyDescent="0.25">
      <c r="B51" s="6">
        <v>0.75</v>
      </c>
      <c r="C51" s="8">
        <f t="shared" si="0"/>
        <v>15.000000000000002</v>
      </c>
      <c r="D51" s="17">
        <f t="shared" si="18"/>
        <v>0.10135135135135136</v>
      </c>
      <c r="E51" s="9">
        <f t="shared" si="1"/>
        <v>-1.9999999999999998E-4</v>
      </c>
      <c r="F51" s="4">
        <f t="shared" si="2"/>
        <v>2.6599999999999999E-2</v>
      </c>
      <c r="G51" s="3">
        <f t="shared" si="3"/>
        <v>-1.4000000000000002E-3</v>
      </c>
      <c r="H51" s="3">
        <f t="shared" si="4"/>
        <v>4.3999999999999994E-3</v>
      </c>
      <c r="I51" s="3">
        <f t="shared" si="5"/>
        <v>1.9199999999999998E-2</v>
      </c>
      <c r="J51" s="5">
        <f t="shared" si="8"/>
        <v>-40.600000000000009</v>
      </c>
      <c r="K51" s="5">
        <f t="shared" si="6"/>
        <v>60</v>
      </c>
      <c r="L51" s="5">
        <f t="shared" si="7"/>
        <v>60</v>
      </c>
      <c r="M51" s="10">
        <f t="shared" si="9"/>
        <v>-530.07360000000017</v>
      </c>
      <c r="N51" s="10">
        <f t="shared" si="10"/>
        <v>568.31999999999994</v>
      </c>
      <c r="O51" s="10">
        <f t="shared" si="11"/>
        <v>568.31999999999994</v>
      </c>
      <c r="P51" s="10">
        <f t="shared" si="12"/>
        <v>-12036</v>
      </c>
      <c r="Q51" s="10">
        <f t="shared" si="13"/>
        <v>-11429.4336</v>
      </c>
      <c r="R51" s="10">
        <f t="shared" si="14"/>
        <v>-45471.755801599997</v>
      </c>
      <c r="S51" s="2">
        <f t="shared" si="15"/>
        <v>0.9</v>
      </c>
      <c r="T51" s="10">
        <f t="shared" si="16"/>
        <v>-10286.490240000001</v>
      </c>
      <c r="U51" s="10">
        <f t="shared" si="17"/>
        <v>-40924.580221439996</v>
      </c>
    </row>
    <row r="52" spans="1:21" x14ac:dyDescent="0.25">
      <c r="B52" s="6">
        <v>0.8</v>
      </c>
      <c r="C52" s="8">
        <f t="shared" si="0"/>
        <v>16.000000000000004</v>
      </c>
      <c r="D52" s="17">
        <f t="shared" si="18"/>
        <v>0.10810810810810813</v>
      </c>
      <c r="E52" s="9">
        <f t="shared" si="1"/>
        <v>-1.8749999999999995E-4</v>
      </c>
      <c r="F52" s="4">
        <f t="shared" si="2"/>
        <v>2.4749999999999994E-2</v>
      </c>
      <c r="G52" s="3">
        <f t="shared" si="3"/>
        <v>-1.5000000000000002E-3</v>
      </c>
      <c r="H52" s="3">
        <f t="shared" si="4"/>
        <v>3.9374999999999983E-3</v>
      </c>
      <c r="I52" s="3">
        <f t="shared" si="5"/>
        <v>1.7812499999999995E-2</v>
      </c>
      <c r="J52" s="5">
        <f t="shared" si="8"/>
        <v>-43.500000000000007</v>
      </c>
      <c r="K52" s="5">
        <f t="shared" si="6"/>
        <v>60</v>
      </c>
      <c r="L52" s="5">
        <f t="shared" si="7"/>
        <v>60</v>
      </c>
      <c r="M52" s="10">
        <f t="shared" si="9"/>
        <v>-567.93600000000015</v>
      </c>
      <c r="N52" s="10">
        <f t="shared" si="10"/>
        <v>568.31999999999994</v>
      </c>
      <c r="O52" s="10">
        <f t="shared" si="11"/>
        <v>568.31999999999994</v>
      </c>
      <c r="P52" s="10">
        <f t="shared" si="12"/>
        <v>-12838.400000000003</v>
      </c>
      <c r="Q52" s="10">
        <f t="shared" si="13"/>
        <v>-12269.696000000004</v>
      </c>
      <c r="R52" s="10">
        <f t="shared" si="14"/>
        <v>-47913.436842666684</v>
      </c>
      <c r="S52" s="2">
        <f t="shared" si="15"/>
        <v>0.9</v>
      </c>
      <c r="T52" s="10">
        <f t="shared" si="16"/>
        <v>-11042.726400000003</v>
      </c>
      <c r="U52" s="10">
        <f t="shared" si="17"/>
        <v>-43122.093158400014</v>
      </c>
    </row>
    <row r="53" spans="1:21" x14ac:dyDescent="0.25">
      <c r="B53" s="6">
        <v>0.85</v>
      </c>
      <c r="C53" s="8">
        <f t="shared" si="0"/>
        <v>17</v>
      </c>
      <c r="D53" s="17">
        <f t="shared" si="18"/>
        <v>0.11486486486486487</v>
      </c>
      <c r="E53" s="9">
        <f t="shared" si="1"/>
        <v>-1.7647058823529413E-4</v>
      </c>
      <c r="F53" s="4">
        <f t="shared" si="2"/>
        <v>2.3117647058823531E-2</v>
      </c>
      <c r="G53" s="3">
        <f t="shared" si="3"/>
        <v>-1.5882352941176472E-3</v>
      </c>
      <c r="H53" s="3">
        <f t="shared" si="4"/>
        <v>3.5294117647058825E-3</v>
      </c>
      <c r="I53" s="3">
        <f t="shared" si="5"/>
        <v>1.6588235294117647E-2</v>
      </c>
      <c r="J53" s="5">
        <f t="shared" si="8"/>
        <v>-46.058823529411768</v>
      </c>
      <c r="K53" s="5">
        <f t="shared" si="6"/>
        <v>60</v>
      </c>
      <c r="L53" s="5">
        <f t="shared" si="7"/>
        <v>60</v>
      </c>
      <c r="M53" s="10">
        <f t="shared" si="9"/>
        <v>-601.34400000000005</v>
      </c>
      <c r="N53" s="10">
        <f t="shared" si="10"/>
        <v>568.31999999999994</v>
      </c>
      <c r="O53" s="10">
        <f t="shared" si="11"/>
        <v>568.31999999999994</v>
      </c>
      <c r="P53" s="10">
        <f t="shared" si="12"/>
        <v>-13640.8</v>
      </c>
      <c r="Q53" s="10">
        <f t="shared" si="13"/>
        <v>-13105.503999999999</v>
      </c>
      <c r="R53" s="10">
        <f t="shared" si="14"/>
        <v>-50287.121024</v>
      </c>
      <c r="S53" s="2">
        <f t="shared" si="15"/>
        <v>0.9</v>
      </c>
      <c r="T53" s="10">
        <f t="shared" si="16"/>
        <v>-11794.953599999999</v>
      </c>
      <c r="U53" s="10">
        <f t="shared" si="17"/>
        <v>-45258.408921599999</v>
      </c>
    </row>
    <row r="54" spans="1:21" x14ac:dyDescent="0.25">
      <c r="B54" s="6">
        <v>0.9</v>
      </c>
      <c r="C54" s="8">
        <f t="shared" si="0"/>
        <v>18.000000000000004</v>
      </c>
      <c r="D54" s="17">
        <f>C54/$D$10</f>
        <v>0.12162162162162164</v>
      </c>
      <c r="E54" s="9">
        <f t="shared" si="1"/>
        <v>-1.6666666666666663E-4</v>
      </c>
      <c r="F54" s="4">
        <f t="shared" si="2"/>
        <v>2.1666666666666664E-2</v>
      </c>
      <c r="G54" s="3">
        <f t="shared" si="3"/>
        <v>-1.666666666666667E-3</v>
      </c>
      <c r="H54" s="3">
        <f t="shared" si="4"/>
        <v>3.1666666666666653E-3</v>
      </c>
      <c r="I54" s="3">
        <f t="shared" si="5"/>
        <v>1.5499999999999996E-2</v>
      </c>
      <c r="J54" s="5">
        <f t="shared" si="8"/>
        <v>-48.333333333333343</v>
      </c>
      <c r="K54" s="5">
        <f t="shared" si="6"/>
        <v>60</v>
      </c>
      <c r="L54" s="5">
        <f t="shared" si="7"/>
        <v>60</v>
      </c>
      <c r="M54" s="10">
        <f t="shared" si="9"/>
        <v>-631.04000000000019</v>
      </c>
      <c r="N54" s="10">
        <f t="shared" si="10"/>
        <v>568.31999999999994</v>
      </c>
      <c r="O54" s="10">
        <f t="shared" si="11"/>
        <v>568.31999999999994</v>
      </c>
      <c r="P54" s="10">
        <f t="shared" si="12"/>
        <v>-14443.200000000003</v>
      </c>
      <c r="Q54" s="10">
        <f t="shared" si="13"/>
        <v>-13937.600000000002</v>
      </c>
      <c r="R54" s="10">
        <f t="shared" si="14"/>
        <v>-52595.225600000012</v>
      </c>
      <c r="S54" s="2">
        <f t="shared" si="15"/>
        <v>0.9</v>
      </c>
      <c r="T54" s="10">
        <f t="shared" si="16"/>
        <v>-12543.840000000002</v>
      </c>
      <c r="U54" s="10">
        <f t="shared" si="17"/>
        <v>-47335.703040000015</v>
      </c>
    </row>
    <row r="56" spans="1:21" x14ac:dyDescent="0.25">
      <c r="B56" s="11" t="s">
        <v>43</v>
      </c>
      <c r="C56" s="11" t="s">
        <v>37</v>
      </c>
      <c r="D56" s="11" t="s">
        <v>47</v>
      </c>
      <c r="E56" s="12" t="s">
        <v>19</v>
      </c>
      <c r="F56" s="12" t="s">
        <v>20</v>
      </c>
      <c r="G56" s="12" t="s">
        <v>21</v>
      </c>
      <c r="H56" s="12" t="s">
        <v>22</v>
      </c>
      <c r="I56" s="12" t="s">
        <v>23</v>
      </c>
      <c r="J56" s="12" t="s">
        <v>24</v>
      </c>
      <c r="K56" s="12" t="s">
        <v>25</v>
      </c>
      <c r="L56" s="12" t="s">
        <v>26</v>
      </c>
      <c r="M56" s="12" t="s">
        <v>27</v>
      </c>
      <c r="N56" s="12" t="s">
        <v>28</v>
      </c>
      <c r="O56" s="12" t="s">
        <v>29</v>
      </c>
      <c r="P56" s="12" t="s">
        <v>30</v>
      </c>
      <c r="Q56" s="12" t="s">
        <v>31</v>
      </c>
      <c r="R56" s="12" t="s">
        <v>32</v>
      </c>
      <c r="S56" s="12" t="s">
        <v>33</v>
      </c>
    </row>
    <row r="57" spans="1:21" x14ac:dyDescent="0.25">
      <c r="C57" s="14" t="s">
        <v>14</v>
      </c>
      <c r="D57" s="14"/>
      <c r="E57" s="14" t="s">
        <v>39</v>
      </c>
      <c r="F57" s="13"/>
      <c r="G57" s="13"/>
      <c r="H57" s="13"/>
      <c r="I57" s="13"/>
      <c r="J57" s="14" t="s">
        <v>13</v>
      </c>
      <c r="K57" s="14" t="s">
        <v>13</v>
      </c>
      <c r="L57" s="14" t="s">
        <v>13</v>
      </c>
      <c r="M57" s="14" t="s">
        <v>41</v>
      </c>
      <c r="N57" s="14" t="s">
        <v>41</v>
      </c>
      <c r="O57" s="14" t="s">
        <v>41</v>
      </c>
      <c r="P57" s="14" t="s">
        <v>41</v>
      </c>
      <c r="Q57" s="14" t="s">
        <v>41</v>
      </c>
      <c r="R57" s="14" t="s">
        <v>42</v>
      </c>
      <c r="S57" s="14"/>
    </row>
    <row r="58" spans="1:21" x14ac:dyDescent="0.25">
      <c r="A58" s="15" t="s">
        <v>44</v>
      </c>
      <c r="B58" s="6"/>
      <c r="C58" s="8"/>
      <c r="D58" s="8"/>
      <c r="E58" s="9"/>
      <c r="F58" s="4"/>
      <c r="G58" s="3"/>
      <c r="H58" s="3"/>
      <c r="I58" s="3"/>
      <c r="J58" s="5"/>
      <c r="K58" s="5"/>
      <c r="L58" s="5"/>
      <c r="M58" s="10"/>
      <c r="N58" s="10"/>
      <c r="O58" s="10"/>
      <c r="P58" s="10"/>
      <c r="Q58" s="10"/>
      <c r="R58" s="10"/>
      <c r="S58" s="2"/>
      <c r="T58" s="10"/>
      <c r="U58" s="10"/>
    </row>
    <row r="59" spans="1:21" x14ac:dyDescent="0.25">
      <c r="B59" s="6">
        <v>1.0000000000000001E-5</v>
      </c>
      <c r="C59" s="5">
        <f t="shared" ref="C59:C74" si="19">B59/$D$15*($D$10-$D$13)</f>
        <v>1.6500000000000002E-3</v>
      </c>
      <c r="D59" s="17">
        <f>C59/$D$10</f>
        <v>1.1148648648648651E-5</v>
      </c>
      <c r="E59" s="9">
        <f t="shared" ref="E59:E77" si="20">-0.003/C59</f>
        <v>-1.8181818181818179</v>
      </c>
      <c r="F59" s="4"/>
      <c r="G59" s="3"/>
      <c r="H59" s="3"/>
      <c r="I59" s="3"/>
      <c r="J59" s="5"/>
      <c r="K59" s="5"/>
      <c r="L59" s="5"/>
      <c r="M59" s="10"/>
      <c r="N59" s="10"/>
      <c r="O59" s="10"/>
      <c r="Q59" s="10"/>
      <c r="R59" s="10"/>
      <c r="S59" s="2"/>
      <c r="T59" s="10"/>
      <c r="U59" s="10"/>
    </row>
    <row r="60" spans="1:21" x14ac:dyDescent="0.25">
      <c r="B60" s="6">
        <v>0.05</v>
      </c>
      <c r="C60" s="5">
        <f t="shared" si="19"/>
        <v>8.2500000000000018</v>
      </c>
      <c r="D60" s="20">
        <f t="shared" ref="D60:D74" si="21">C60/$D$10</f>
        <v>5.5743243243243257E-2</v>
      </c>
      <c r="E60" s="9">
        <f t="shared" si="20"/>
        <v>-3.6363636363636356E-4</v>
      </c>
      <c r="F60" s="4"/>
      <c r="G60" s="3"/>
      <c r="H60" s="3"/>
      <c r="I60" s="3"/>
      <c r="J60" s="5"/>
      <c r="K60" s="5"/>
      <c r="L60" s="5"/>
      <c r="M60" s="10"/>
      <c r="N60" s="10"/>
      <c r="O60" s="10"/>
      <c r="Q60" s="10"/>
      <c r="R60" s="10"/>
      <c r="S60" s="2"/>
      <c r="T60" s="10"/>
      <c r="U60" s="10"/>
    </row>
    <row r="61" spans="1:21" x14ac:dyDescent="0.25">
      <c r="B61" s="6">
        <v>9.9900000000000003E-2</v>
      </c>
      <c r="C61" s="5">
        <f t="shared" si="19"/>
        <v>16.483500000000003</v>
      </c>
      <c r="D61" s="20">
        <f t="shared" si="21"/>
        <v>0.11137500000000002</v>
      </c>
      <c r="E61" s="9">
        <f t="shared" si="20"/>
        <v>-1.8200018200018197E-4</v>
      </c>
      <c r="F61" s="4"/>
      <c r="G61" s="3"/>
      <c r="H61" s="3"/>
      <c r="I61" s="3"/>
      <c r="J61" s="5"/>
      <c r="K61" s="5"/>
      <c r="L61" s="5"/>
      <c r="M61" s="10"/>
      <c r="N61" s="10"/>
      <c r="O61" s="10"/>
      <c r="Q61" s="10"/>
      <c r="R61" s="10"/>
      <c r="S61" s="2"/>
      <c r="T61" s="10"/>
      <c r="U61" s="10"/>
    </row>
    <row r="62" spans="1:21" x14ac:dyDescent="0.25">
      <c r="B62" s="6">
        <v>0.14979999999999999</v>
      </c>
      <c r="C62" s="5">
        <f t="shared" si="19"/>
        <v>24.716999999999999</v>
      </c>
      <c r="D62" s="20">
        <f t="shared" si="21"/>
        <v>0.16700675675675675</v>
      </c>
      <c r="E62" s="9">
        <f t="shared" si="20"/>
        <v>-1.213739531496541E-4</v>
      </c>
      <c r="F62" s="4"/>
      <c r="G62" s="3"/>
      <c r="H62" s="3"/>
      <c r="I62" s="3"/>
      <c r="J62" s="5"/>
      <c r="K62" s="5"/>
      <c r="L62" s="5"/>
      <c r="M62" s="10"/>
      <c r="N62" s="10"/>
      <c r="O62" s="10"/>
      <c r="Q62" s="10"/>
      <c r="R62" s="10"/>
      <c r="S62" s="2"/>
      <c r="T62" s="10"/>
      <c r="U62" s="10"/>
    </row>
    <row r="63" spans="1:21" x14ac:dyDescent="0.25">
      <c r="B63" s="6">
        <v>0.19969999999999999</v>
      </c>
      <c r="C63" s="5">
        <f t="shared" si="19"/>
        <v>32.950500000000005</v>
      </c>
      <c r="D63" s="20">
        <f t="shared" si="21"/>
        <v>0.22263851351351355</v>
      </c>
      <c r="E63" s="9">
        <f t="shared" si="20"/>
        <v>-9.1045659398188185E-5</v>
      </c>
      <c r="F63" s="4"/>
      <c r="G63" s="3"/>
      <c r="H63" s="3"/>
      <c r="I63" s="3"/>
      <c r="J63" s="5"/>
      <c r="K63" s="5"/>
      <c r="L63" s="5"/>
      <c r="M63" s="10"/>
      <c r="N63" s="10"/>
      <c r="O63" s="10"/>
      <c r="Q63" s="10"/>
      <c r="R63" s="10"/>
      <c r="S63" s="2"/>
      <c r="T63" s="10"/>
      <c r="U63" s="10"/>
    </row>
    <row r="64" spans="1:21" x14ac:dyDescent="0.25">
      <c r="B64" s="6">
        <v>0.24959999999999999</v>
      </c>
      <c r="C64" s="5">
        <f t="shared" si="19"/>
        <v>41.183999999999997</v>
      </c>
      <c r="D64" s="17">
        <f t="shared" si="21"/>
        <v>0.27827027027027024</v>
      </c>
      <c r="E64" s="9">
        <f t="shared" si="20"/>
        <v>-7.2843822843822844E-5</v>
      </c>
      <c r="F64" s="4"/>
      <c r="G64" s="3"/>
      <c r="H64" s="3"/>
      <c r="I64" s="3"/>
      <c r="J64" s="5"/>
      <c r="K64" s="5"/>
      <c r="L64" s="5"/>
      <c r="M64" s="10"/>
      <c r="N64" s="10"/>
      <c r="O64" s="10"/>
      <c r="Q64" s="10"/>
      <c r="R64" s="10"/>
      <c r="S64" s="2"/>
      <c r="T64" s="10"/>
      <c r="U64" s="10"/>
    </row>
    <row r="65" spans="2:21" x14ac:dyDescent="0.25">
      <c r="B65" s="6">
        <v>0.29949999999999999</v>
      </c>
      <c r="C65" s="5">
        <f t="shared" si="19"/>
        <v>49.417500000000004</v>
      </c>
      <c r="D65" s="17">
        <f t="shared" si="21"/>
        <v>0.33390202702702704</v>
      </c>
      <c r="E65" s="9">
        <f t="shared" si="20"/>
        <v>-6.0707239338291089E-5</v>
      </c>
      <c r="F65" s="4"/>
      <c r="G65" s="3"/>
      <c r="H65" s="3"/>
      <c r="I65" s="3"/>
      <c r="J65" s="5"/>
      <c r="K65" s="5"/>
      <c r="L65" s="5"/>
      <c r="M65" s="10"/>
      <c r="N65" s="10"/>
      <c r="O65" s="10"/>
      <c r="Q65" s="10"/>
      <c r="R65" s="10"/>
      <c r="S65" s="2"/>
      <c r="T65" s="10"/>
      <c r="U65" s="10"/>
    </row>
    <row r="66" spans="2:21" x14ac:dyDescent="0.25">
      <c r="B66" s="6">
        <v>0.34939999999999999</v>
      </c>
      <c r="C66" s="5">
        <f t="shared" si="19"/>
        <v>57.651000000000003</v>
      </c>
      <c r="D66" s="17">
        <f t="shared" si="21"/>
        <v>0.38953378378378378</v>
      </c>
      <c r="E66" s="9">
        <f t="shared" si="20"/>
        <v>-5.2037258677212879E-5</v>
      </c>
      <c r="F66" s="4"/>
      <c r="G66" s="3"/>
      <c r="H66" s="3"/>
      <c r="I66" s="3"/>
      <c r="J66" s="5"/>
      <c r="K66" s="5"/>
      <c r="L66" s="5"/>
      <c r="M66" s="10"/>
      <c r="N66" s="10"/>
      <c r="O66" s="10"/>
      <c r="Q66" s="10"/>
      <c r="R66" s="10"/>
      <c r="S66" s="2"/>
      <c r="T66" s="10"/>
      <c r="U66" s="10"/>
    </row>
    <row r="67" spans="2:21" x14ac:dyDescent="0.25">
      <c r="B67" s="6">
        <v>0.39929999999999999</v>
      </c>
      <c r="C67" s="5">
        <f t="shared" si="19"/>
        <v>65.884500000000003</v>
      </c>
      <c r="D67" s="17">
        <f t="shared" si="21"/>
        <v>0.44516554054054058</v>
      </c>
      <c r="E67" s="9">
        <f t="shared" si="20"/>
        <v>-4.5534230357671375E-5</v>
      </c>
      <c r="F67" s="4"/>
      <c r="G67" s="3"/>
      <c r="H67" s="3"/>
      <c r="I67" s="3"/>
      <c r="J67" s="5"/>
      <c r="K67" s="5"/>
      <c r="L67" s="5"/>
      <c r="M67" s="10"/>
      <c r="N67" s="10"/>
      <c r="O67" s="10"/>
      <c r="Q67" s="10"/>
      <c r="R67" s="10"/>
      <c r="S67" s="2"/>
      <c r="T67" s="10"/>
      <c r="U67" s="10"/>
    </row>
    <row r="68" spans="2:21" x14ac:dyDescent="0.25">
      <c r="B68" s="6">
        <v>0.44919999999999999</v>
      </c>
      <c r="C68" s="5">
        <f t="shared" si="19"/>
        <v>74.117999999999995</v>
      </c>
      <c r="D68" s="17">
        <f t="shared" si="21"/>
        <v>0.50079729729729727</v>
      </c>
      <c r="E68" s="9">
        <f t="shared" si="20"/>
        <v>-4.0475997733344133E-5</v>
      </c>
      <c r="F68" s="4"/>
      <c r="G68" s="3"/>
      <c r="H68" s="3"/>
      <c r="I68" s="3"/>
      <c r="J68" s="5"/>
      <c r="K68" s="5"/>
      <c r="L68" s="5"/>
      <c r="M68" s="10"/>
      <c r="N68" s="10"/>
      <c r="O68" s="10"/>
      <c r="Q68" s="10"/>
      <c r="R68" s="10"/>
      <c r="S68" s="2"/>
      <c r="T68" s="10"/>
      <c r="U68" s="10"/>
    </row>
    <row r="69" spans="2:21" x14ac:dyDescent="0.25">
      <c r="B69" s="6">
        <v>0.49909999999999999</v>
      </c>
      <c r="C69" s="5">
        <f t="shared" si="19"/>
        <v>82.351500000000016</v>
      </c>
      <c r="D69" s="17">
        <f t="shared" si="21"/>
        <v>0.55642905405405418</v>
      </c>
      <c r="E69" s="9">
        <f t="shared" si="20"/>
        <v>-3.6429208939727864E-5</v>
      </c>
      <c r="F69" s="4"/>
      <c r="G69" s="3"/>
      <c r="H69" s="3"/>
      <c r="I69" s="3"/>
      <c r="J69" s="5"/>
      <c r="K69" s="5"/>
      <c r="L69" s="5"/>
      <c r="M69" s="10"/>
      <c r="N69" s="10"/>
      <c r="O69" s="10"/>
      <c r="Q69" s="10"/>
      <c r="R69" s="10"/>
      <c r="S69" s="2"/>
      <c r="T69" s="10"/>
      <c r="U69" s="10"/>
    </row>
    <row r="70" spans="2:21" x14ac:dyDescent="0.25">
      <c r="B70" s="6">
        <v>0.54900000000000004</v>
      </c>
      <c r="C70" s="5">
        <f t="shared" si="19"/>
        <v>90.585000000000022</v>
      </c>
      <c r="D70" s="17">
        <f t="shared" si="21"/>
        <v>0.61206081081081098</v>
      </c>
      <c r="E70" s="9">
        <f t="shared" si="20"/>
        <v>-3.3118065904951144E-5</v>
      </c>
      <c r="F70" s="4"/>
      <c r="G70" s="3"/>
      <c r="H70" s="3"/>
      <c r="I70" s="3"/>
      <c r="J70" s="5"/>
      <c r="K70" s="5"/>
      <c r="L70" s="5"/>
      <c r="M70" s="10"/>
      <c r="N70" s="10"/>
      <c r="O70" s="10"/>
      <c r="Q70" s="10"/>
      <c r="R70" s="10"/>
      <c r="S70" s="2"/>
      <c r="T70" s="10"/>
      <c r="U70" s="10"/>
    </row>
    <row r="71" spans="2:21" x14ac:dyDescent="0.25">
      <c r="B71" s="6">
        <v>0.59889999999999999</v>
      </c>
      <c r="C71" s="5">
        <f t="shared" si="19"/>
        <v>98.818500000000014</v>
      </c>
      <c r="D71" s="17">
        <f t="shared" si="21"/>
        <v>0.66769256756756767</v>
      </c>
      <c r="E71" s="9">
        <f t="shared" si="20"/>
        <v>-3.0358687897509066E-5</v>
      </c>
      <c r="F71" s="4"/>
      <c r="G71" s="3"/>
      <c r="H71" s="3"/>
      <c r="I71" s="3"/>
      <c r="J71" s="5"/>
      <c r="K71" s="5"/>
      <c r="L71" s="5"/>
      <c r="M71" s="10"/>
      <c r="N71" s="10"/>
      <c r="O71" s="10"/>
      <c r="Q71" s="10"/>
      <c r="R71" s="10"/>
      <c r="S71" s="2"/>
      <c r="T71" s="10"/>
      <c r="U71" s="10"/>
    </row>
    <row r="72" spans="2:21" x14ac:dyDescent="0.25">
      <c r="B72" s="6">
        <v>0.64880000000000004</v>
      </c>
      <c r="C72" s="5">
        <f t="shared" si="19"/>
        <v>107.05200000000002</v>
      </c>
      <c r="D72" s="17">
        <f t="shared" si="21"/>
        <v>0.72332432432432447</v>
      </c>
      <c r="E72" s="9">
        <f t="shared" si="20"/>
        <v>-2.8023764152000892E-5</v>
      </c>
      <c r="F72" s="4"/>
      <c r="G72" s="3"/>
      <c r="H72" s="3"/>
      <c r="I72" s="3"/>
      <c r="J72" s="5"/>
      <c r="K72" s="5"/>
      <c r="L72" s="5"/>
      <c r="M72" s="10"/>
      <c r="N72" s="10"/>
      <c r="O72" s="10"/>
      <c r="Q72" s="10"/>
      <c r="R72" s="10"/>
      <c r="S72" s="2"/>
      <c r="T72" s="10"/>
      <c r="U72" s="10"/>
    </row>
    <row r="73" spans="2:21" x14ac:dyDescent="0.25">
      <c r="B73" s="6">
        <v>0.69869999999999999</v>
      </c>
      <c r="C73" s="5">
        <f t="shared" si="19"/>
        <v>115.2855</v>
      </c>
      <c r="D73" s="17">
        <f t="shared" si="21"/>
        <v>0.77895608108108105</v>
      </c>
      <c r="E73" s="9">
        <f t="shared" si="20"/>
        <v>-2.6022353201400005E-5</v>
      </c>
      <c r="F73" s="4"/>
      <c r="G73" s="3"/>
      <c r="H73" s="3"/>
      <c r="I73" s="3"/>
      <c r="J73" s="5"/>
      <c r="K73" s="5"/>
      <c r="L73" s="5"/>
      <c r="M73" s="10"/>
      <c r="N73" s="10"/>
      <c r="O73" s="10"/>
      <c r="Q73" s="10"/>
      <c r="R73" s="10"/>
      <c r="S73" s="2"/>
      <c r="T73" s="10"/>
      <c r="U73" s="10"/>
    </row>
    <row r="74" spans="2:21" x14ac:dyDescent="0.25">
      <c r="B74" s="6">
        <v>0.74860000000000004</v>
      </c>
      <c r="C74" s="5">
        <f t="shared" si="19"/>
        <v>123.51900000000001</v>
      </c>
      <c r="D74" s="17">
        <f t="shared" si="21"/>
        <v>0.83458783783783785</v>
      </c>
      <c r="E74" s="9">
        <f t="shared" si="20"/>
        <v>-2.4287761397032035E-5</v>
      </c>
      <c r="F74" s="4"/>
      <c r="G74" s="3"/>
      <c r="H74" s="3"/>
      <c r="I74" s="3"/>
      <c r="J74" s="5"/>
      <c r="K74" s="5"/>
      <c r="L74" s="5"/>
      <c r="M74" s="10"/>
      <c r="N74" s="10"/>
      <c r="O74" s="10"/>
      <c r="Q74" s="10"/>
      <c r="R74" s="10"/>
      <c r="S74" s="2"/>
      <c r="T74" s="10"/>
      <c r="U74" s="10"/>
    </row>
    <row r="75" spans="2:21" x14ac:dyDescent="0.25">
      <c r="B75" s="6"/>
      <c r="C75" s="5"/>
      <c r="D75" s="17"/>
      <c r="E75" s="9"/>
    </row>
    <row r="76" spans="2:21" x14ac:dyDescent="0.25">
      <c r="B76" s="6"/>
      <c r="C76" s="5"/>
      <c r="D76" s="17"/>
      <c r="E76" s="9"/>
    </row>
    <row r="77" spans="2:21" x14ac:dyDescent="0.25">
      <c r="B77" s="6"/>
      <c r="C77" s="5"/>
      <c r="D77" s="17"/>
      <c r="E77" s="9"/>
    </row>
    <row r="78" spans="2:21" x14ac:dyDescent="0.25">
      <c r="B78" s="1" t="s">
        <v>7</v>
      </c>
      <c r="D78" s="7">
        <v>6.0000000000000001E-3</v>
      </c>
    </row>
    <row r="79" spans="2:21" x14ac:dyDescent="0.25">
      <c r="B79" t="s">
        <v>8</v>
      </c>
      <c r="C79" t="s">
        <v>15</v>
      </c>
      <c r="D79" s="5">
        <f>D78*($D$11-2*$D$12)*$D$13</f>
        <v>19.584</v>
      </c>
    </row>
    <row r="80" spans="2:21" x14ac:dyDescent="0.25">
      <c r="B80" t="s">
        <v>9</v>
      </c>
      <c r="C80" t="s">
        <v>15</v>
      </c>
      <c r="D80" s="5">
        <f>D78*$D$10/2*$D$12</f>
        <v>7.1040000000000001</v>
      </c>
    </row>
    <row r="81" spans="1:21" x14ac:dyDescent="0.25">
      <c r="B81" t="s">
        <v>10</v>
      </c>
      <c r="C81" t="s">
        <v>15</v>
      </c>
      <c r="D81" s="5">
        <f>D80</f>
        <v>7.1040000000000001</v>
      </c>
    </row>
    <row r="83" spans="1:21" x14ac:dyDescent="0.25">
      <c r="B83" s="11" t="s">
        <v>38</v>
      </c>
      <c r="C83" s="11" t="s">
        <v>37</v>
      </c>
      <c r="D83" s="11" t="s">
        <v>47</v>
      </c>
      <c r="E83" s="12" t="s">
        <v>19</v>
      </c>
      <c r="F83" s="12" t="s">
        <v>20</v>
      </c>
      <c r="G83" s="12" t="s">
        <v>21</v>
      </c>
      <c r="H83" s="12" t="s">
        <v>22</v>
      </c>
      <c r="I83" s="12" t="s">
        <v>23</v>
      </c>
      <c r="J83" s="12" t="s">
        <v>24</v>
      </c>
      <c r="K83" s="12" t="s">
        <v>25</v>
      </c>
      <c r="L83" s="12" t="s">
        <v>26</v>
      </c>
      <c r="M83" s="12" t="s">
        <v>27</v>
      </c>
      <c r="N83" s="12" t="s">
        <v>28</v>
      </c>
      <c r="O83" s="12" t="s">
        <v>29</v>
      </c>
      <c r="P83" s="12" t="s">
        <v>30</v>
      </c>
      <c r="Q83" s="12" t="s">
        <v>31</v>
      </c>
      <c r="R83" s="12" t="s">
        <v>32</v>
      </c>
      <c r="S83" s="12" t="s">
        <v>33</v>
      </c>
      <c r="T83" s="12"/>
      <c r="U83" s="12"/>
    </row>
    <row r="84" spans="1:21" x14ac:dyDescent="0.25">
      <c r="B84" s="13"/>
      <c r="C84" s="14" t="s">
        <v>14</v>
      </c>
      <c r="D84" s="14"/>
      <c r="E84" s="14" t="s">
        <v>39</v>
      </c>
      <c r="F84" s="13"/>
      <c r="G84" s="13"/>
      <c r="H84" s="13"/>
      <c r="I84" s="13"/>
      <c r="J84" s="14" t="s">
        <v>13</v>
      </c>
      <c r="K84" s="14" t="s">
        <v>13</v>
      </c>
      <c r="L84" s="14" t="s">
        <v>13</v>
      </c>
      <c r="M84" s="14" t="s">
        <v>41</v>
      </c>
      <c r="N84" s="14" t="s">
        <v>41</v>
      </c>
      <c r="O84" s="14" t="s">
        <v>41</v>
      </c>
      <c r="P84" s="14" t="s">
        <v>41</v>
      </c>
      <c r="Q84" s="14" t="s">
        <v>41</v>
      </c>
      <c r="R84" s="14" t="s">
        <v>42</v>
      </c>
      <c r="S84" s="14"/>
      <c r="T84" s="14"/>
      <c r="U84" s="14"/>
    </row>
    <row r="85" spans="1:21" x14ac:dyDescent="0.25">
      <c r="A85" s="15" t="s">
        <v>36</v>
      </c>
      <c r="B85" s="6"/>
      <c r="C85" s="8"/>
      <c r="D85" s="8"/>
      <c r="E85" s="9"/>
      <c r="F85" s="4"/>
      <c r="G85" s="3"/>
      <c r="H85" s="3"/>
      <c r="I85" s="3"/>
      <c r="J85" s="5"/>
      <c r="K85" s="5"/>
      <c r="L85" s="5"/>
      <c r="M85" s="10"/>
      <c r="N85" s="10"/>
      <c r="O85" s="10"/>
      <c r="P85" s="10"/>
      <c r="Q85" s="10"/>
      <c r="R85" s="10"/>
      <c r="S85" s="2"/>
      <c r="T85" s="10"/>
      <c r="U85" s="10"/>
    </row>
    <row r="86" spans="1:21" x14ac:dyDescent="0.25">
      <c r="B86" s="6">
        <v>1.0000000000000001E-5</v>
      </c>
      <c r="C86" s="8">
        <f t="shared" ref="C86:C104" si="22">B86/$D$15*$D$13</f>
        <v>2.0000000000000004E-4</v>
      </c>
      <c r="D86" s="17">
        <f>C86/$D$10</f>
        <v>1.3513513513513515E-6</v>
      </c>
      <c r="E86" s="9">
        <f t="shared" ref="E86:E104" si="23">-0.003/C86</f>
        <v>-14.999999999999998</v>
      </c>
      <c r="F86" s="4">
        <f t="shared" ref="F86:F104" si="24">E86*(C86-$D$10)</f>
        <v>2219.9969999999998</v>
      </c>
      <c r="G86" s="3">
        <f t="shared" ref="G86:G104" si="25">E86*(C86-$D$20)</f>
        <v>119.99699999999999</v>
      </c>
      <c r="H86" s="3">
        <f t="shared" ref="H86:H104" si="26">E86*(C86-$D$21)</f>
        <v>554.99699999999996</v>
      </c>
      <c r="I86" s="3">
        <f t="shared" ref="I86:I104" si="27">E86*(C86-$D$22)</f>
        <v>1664.9969999999996</v>
      </c>
      <c r="J86" s="5">
        <f t="shared" ref="J86:J104" si="28">SIGN(G86)*MIN($D$8*ABS(G86),$D$7)</f>
        <v>60</v>
      </c>
      <c r="K86" s="5">
        <f t="shared" ref="K86:K104" si="29">SIGN(H86)*MIN($D$8*ABS(H86),$D$7)</f>
        <v>60</v>
      </c>
      <c r="L86" s="5">
        <f t="shared" ref="L86:L104" si="30">SIGN(I86)*MIN($D$8*ABS(I86),$D$7)</f>
        <v>60</v>
      </c>
      <c r="M86" s="10">
        <f t="shared" ref="M86:M104" si="31">$D$79*J86</f>
        <v>1175.04</v>
      </c>
      <c r="N86" s="10">
        <f t="shared" ref="N86:N104" si="32">$D$80*K86*2</f>
        <v>852.48</v>
      </c>
      <c r="O86" s="10">
        <f t="shared" ref="O86:O104" si="33">$D$81*L86*2</f>
        <v>852.48</v>
      </c>
      <c r="P86" s="10">
        <f t="shared" ref="P86:P104" si="34">$D$15*C86*$D$11*(-0.85*$D$6)</f>
        <v>-0.16048000000000001</v>
      </c>
      <c r="Q86" s="10">
        <f t="shared" ref="Q86:Q104" si="35">SUM(M86:P86)</f>
        <v>2879.83952</v>
      </c>
      <c r="R86" s="10">
        <f t="shared" ref="R86:R104" si="36">(P86*($D$18-$D$15*C86/2)+M86*($D$18-$D$20)+N86*($D$18-$D$21)+O86*($D$18-$D$22))/12</f>
        <v>-0.6295084767995528</v>
      </c>
      <c r="S86" s="2">
        <f t="shared" ref="S86:S104" si="37">MAX(0.65,MIN(0.9,0.65+(F86-0.002)*250/3))</f>
        <v>0.9</v>
      </c>
      <c r="T86" s="10">
        <f t="shared" ref="T86:T104" si="38">S86*Q86</f>
        <v>2591.8555679999999</v>
      </c>
      <c r="U86" s="10">
        <f t="shared" ref="U86:U104" si="39">S86*R86</f>
        <v>-0.56655762911959751</v>
      </c>
    </row>
    <row r="87" spans="1:21" x14ac:dyDescent="0.25">
      <c r="B87" s="6">
        <v>0.05</v>
      </c>
      <c r="C87" s="8">
        <f t="shared" si="22"/>
        <v>1.0000000000000002</v>
      </c>
      <c r="D87" s="17">
        <f t="shared" ref="D87:D103" si="40">C87/$D$10</f>
        <v>6.756756756756758E-3</v>
      </c>
      <c r="E87" s="9">
        <f t="shared" si="23"/>
        <v>-2.9999999999999992E-3</v>
      </c>
      <c r="F87" s="4">
        <f t="shared" si="24"/>
        <v>0.44099999999999989</v>
      </c>
      <c r="G87" s="3">
        <f t="shared" si="25"/>
        <v>2.0999999999999994E-2</v>
      </c>
      <c r="H87" s="3">
        <f t="shared" si="26"/>
        <v>0.10799999999999997</v>
      </c>
      <c r="I87" s="3">
        <f t="shared" si="27"/>
        <v>0.3299999999999999</v>
      </c>
      <c r="J87" s="5">
        <f t="shared" si="28"/>
        <v>60</v>
      </c>
      <c r="K87" s="5">
        <f t="shared" si="29"/>
        <v>60</v>
      </c>
      <c r="L87" s="5">
        <f t="shared" si="30"/>
        <v>60</v>
      </c>
      <c r="M87" s="10">
        <f t="shared" si="31"/>
        <v>1175.04</v>
      </c>
      <c r="N87" s="10">
        <f t="shared" si="32"/>
        <v>852.48</v>
      </c>
      <c r="O87" s="10">
        <f t="shared" si="33"/>
        <v>852.48</v>
      </c>
      <c r="P87" s="10">
        <f t="shared" si="34"/>
        <v>-802.4000000000002</v>
      </c>
      <c r="Q87" s="10">
        <f t="shared" si="35"/>
        <v>2077.6</v>
      </c>
      <c r="R87" s="10">
        <f t="shared" si="36"/>
        <v>-3120.8010666666669</v>
      </c>
      <c r="S87" s="2">
        <f t="shared" si="37"/>
        <v>0.9</v>
      </c>
      <c r="T87" s="10">
        <f t="shared" si="38"/>
        <v>1869.84</v>
      </c>
      <c r="U87" s="10">
        <f t="shared" si="39"/>
        <v>-2808.7209600000001</v>
      </c>
    </row>
    <row r="88" spans="1:21" x14ac:dyDescent="0.25">
      <c r="B88" s="6">
        <v>0.1</v>
      </c>
      <c r="C88" s="8">
        <f t="shared" si="22"/>
        <v>2.0000000000000004</v>
      </c>
      <c r="D88" s="17">
        <f t="shared" si="40"/>
        <v>1.3513513513513516E-2</v>
      </c>
      <c r="E88" s="9">
        <f t="shared" si="23"/>
        <v>-1.4999999999999996E-3</v>
      </c>
      <c r="F88" s="4">
        <f t="shared" si="24"/>
        <v>0.21899999999999994</v>
      </c>
      <c r="G88" s="3">
        <f t="shared" si="25"/>
        <v>8.9999999999999976E-3</v>
      </c>
      <c r="H88" s="3">
        <f t="shared" si="26"/>
        <v>5.2499999999999984E-2</v>
      </c>
      <c r="I88" s="3">
        <f t="shared" si="27"/>
        <v>0.16349999999999995</v>
      </c>
      <c r="J88" s="5">
        <f t="shared" si="28"/>
        <v>60</v>
      </c>
      <c r="K88" s="5">
        <f t="shared" si="29"/>
        <v>60</v>
      </c>
      <c r="L88" s="5">
        <f t="shared" si="30"/>
        <v>60</v>
      </c>
      <c r="M88" s="10">
        <f t="shared" si="31"/>
        <v>1175.04</v>
      </c>
      <c r="N88" s="10">
        <f t="shared" si="32"/>
        <v>852.48</v>
      </c>
      <c r="O88" s="10">
        <f t="shared" si="33"/>
        <v>852.48</v>
      </c>
      <c r="P88" s="10">
        <f t="shared" si="34"/>
        <v>-1604.8000000000004</v>
      </c>
      <c r="Q88" s="10">
        <f t="shared" si="35"/>
        <v>1275.1999999999996</v>
      </c>
      <c r="R88" s="10">
        <f t="shared" si="36"/>
        <v>-6188.1088000000018</v>
      </c>
      <c r="S88" s="2">
        <f t="shared" si="37"/>
        <v>0.9</v>
      </c>
      <c r="T88" s="10">
        <f t="shared" si="38"/>
        <v>1147.6799999999996</v>
      </c>
      <c r="U88" s="10">
        <f t="shared" si="39"/>
        <v>-5569.2979200000018</v>
      </c>
    </row>
    <row r="89" spans="1:21" x14ac:dyDescent="0.25">
      <c r="B89" s="6">
        <v>0.15</v>
      </c>
      <c r="C89" s="8">
        <f t="shared" si="22"/>
        <v>3</v>
      </c>
      <c r="D89" s="17">
        <f t="shared" si="40"/>
        <v>2.0270270270270271E-2</v>
      </c>
      <c r="E89" s="9">
        <f t="shared" si="23"/>
        <v>-1E-3</v>
      </c>
      <c r="F89" s="4">
        <f t="shared" si="24"/>
        <v>0.14499999999999999</v>
      </c>
      <c r="G89" s="3">
        <f t="shared" si="25"/>
        <v>5.0000000000000001E-3</v>
      </c>
      <c r="H89" s="3">
        <f t="shared" si="26"/>
        <v>3.4000000000000002E-2</v>
      </c>
      <c r="I89" s="3">
        <f t="shared" si="27"/>
        <v>0.108</v>
      </c>
      <c r="J89" s="5">
        <f t="shared" si="28"/>
        <v>60</v>
      </c>
      <c r="K89" s="5">
        <f t="shared" si="29"/>
        <v>60</v>
      </c>
      <c r="L89" s="5">
        <f t="shared" si="30"/>
        <v>60</v>
      </c>
      <c r="M89" s="10">
        <f t="shared" si="31"/>
        <v>1175.04</v>
      </c>
      <c r="N89" s="10">
        <f t="shared" si="32"/>
        <v>852.48</v>
      </c>
      <c r="O89" s="10">
        <f t="shared" si="33"/>
        <v>852.48</v>
      </c>
      <c r="P89" s="10">
        <f t="shared" si="34"/>
        <v>-2407.1999999999998</v>
      </c>
      <c r="Q89" s="10">
        <f t="shared" si="35"/>
        <v>472.80000000000018</v>
      </c>
      <c r="R89" s="10">
        <f t="shared" si="36"/>
        <v>-9201.9231999999993</v>
      </c>
      <c r="S89" s="2">
        <f t="shared" si="37"/>
        <v>0.9</v>
      </c>
      <c r="T89" s="10">
        <f t="shared" si="38"/>
        <v>425.52000000000015</v>
      </c>
      <c r="U89" s="10">
        <f t="shared" si="39"/>
        <v>-8281.7308799999992</v>
      </c>
    </row>
    <row r="90" spans="1:21" x14ac:dyDescent="0.25">
      <c r="B90" s="6">
        <v>0.2</v>
      </c>
      <c r="C90" s="8">
        <f t="shared" si="22"/>
        <v>4.0000000000000009</v>
      </c>
      <c r="D90" s="17">
        <f t="shared" si="40"/>
        <v>2.7027027027027032E-2</v>
      </c>
      <c r="E90" s="9">
        <f t="shared" si="23"/>
        <v>-7.499999999999998E-4</v>
      </c>
      <c r="F90" s="4">
        <f t="shared" si="24"/>
        <v>0.10799999999999997</v>
      </c>
      <c r="G90" s="3">
        <f t="shared" si="25"/>
        <v>2.9999999999999983E-3</v>
      </c>
      <c r="H90" s="3">
        <f t="shared" si="26"/>
        <v>2.4749999999999994E-2</v>
      </c>
      <c r="I90" s="3">
        <f t="shared" si="27"/>
        <v>8.0249999999999974E-2</v>
      </c>
      <c r="J90" s="5">
        <f t="shared" si="28"/>
        <v>60</v>
      </c>
      <c r="K90" s="5">
        <f t="shared" si="29"/>
        <v>60</v>
      </c>
      <c r="L90" s="5">
        <f t="shared" si="30"/>
        <v>60</v>
      </c>
      <c r="M90" s="10">
        <f t="shared" si="31"/>
        <v>1175.04</v>
      </c>
      <c r="N90" s="10">
        <f t="shared" si="32"/>
        <v>852.48</v>
      </c>
      <c r="O90" s="10">
        <f t="shared" si="33"/>
        <v>852.48</v>
      </c>
      <c r="P90" s="10">
        <f t="shared" si="34"/>
        <v>-3209.6000000000008</v>
      </c>
      <c r="Q90" s="10">
        <f t="shared" si="35"/>
        <v>-329.60000000000082</v>
      </c>
      <c r="R90" s="10">
        <f t="shared" si="36"/>
        <v>-12162.24426666667</v>
      </c>
      <c r="S90" s="2">
        <f t="shared" si="37"/>
        <v>0.9</v>
      </c>
      <c r="T90" s="10">
        <f t="shared" si="38"/>
        <v>-296.64000000000073</v>
      </c>
      <c r="U90" s="10">
        <f t="shared" si="39"/>
        <v>-10946.019840000003</v>
      </c>
    </row>
    <row r="91" spans="1:21" x14ac:dyDescent="0.25">
      <c r="B91" s="6">
        <v>0.25</v>
      </c>
      <c r="C91" s="8">
        <f t="shared" si="22"/>
        <v>5</v>
      </c>
      <c r="D91" s="17">
        <f t="shared" si="40"/>
        <v>3.3783783783783786E-2</v>
      </c>
      <c r="E91" s="9">
        <f t="shared" si="23"/>
        <v>-6.0000000000000006E-4</v>
      </c>
      <c r="F91" s="4">
        <f t="shared" si="24"/>
        <v>8.5800000000000001E-2</v>
      </c>
      <c r="G91" s="3">
        <f t="shared" si="25"/>
        <v>1.8000000000000002E-3</v>
      </c>
      <c r="H91" s="3">
        <f t="shared" si="26"/>
        <v>1.9200000000000002E-2</v>
      </c>
      <c r="I91" s="3">
        <f t="shared" si="27"/>
        <v>6.3600000000000004E-2</v>
      </c>
      <c r="J91" s="5">
        <f t="shared" si="28"/>
        <v>52.2</v>
      </c>
      <c r="K91" s="5">
        <f t="shared" si="29"/>
        <v>60</v>
      </c>
      <c r="L91" s="5">
        <f t="shared" si="30"/>
        <v>60</v>
      </c>
      <c r="M91" s="10">
        <f t="shared" si="31"/>
        <v>1022.2848</v>
      </c>
      <c r="N91" s="10">
        <f t="shared" si="32"/>
        <v>852.48</v>
      </c>
      <c r="O91" s="10">
        <f t="shared" si="33"/>
        <v>852.48</v>
      </c>
      <c r="P91" s="10">
        <f t="shared" si="34"/>
        <v>-4011.9999999999995</v>
      </c>
      <c r="Q91" s="10">
        <f t="shared" si="35"/>
        <v>-1284.7551999999996</v>
      </c>
      <c r="R91" s="10">
        <f t="shared" si="36"/>
        <v>-15566.442931199999</v>
      </c>
      <c r="S91" s="2">
        <f t="shared" si="37"/>
        <v>0.9</v>
      </c>
      <c r="T91" s="10">
        <f t="shared" si="38"/>
        <v>-1156.2796799999996</v>
      </c>
      <c r="U91" s="10">
        <f t="shared" si="39"/>
        <v>-14009.798638079999</v>
      </c>
    </row>
    <row r="92" spans="1:21" x14ac:dyDescent="0.25">
      <c r="B92" s="6">
        <v>0.3</v>
      </c>
      <c r="C92" s="8">
        <f t="shared" si="22"/>
        <v>6</v>
      </c>
      <c r="D92" s="17">
        <f t="shared" si="40"/>
        <v>4.0540540540540543E-2</v>
      </c>
      <c r="E92" s="9">
        <f t="shared" si="23"/>
        <v>-5.0000000000000001E-4</v>
      </c>
      <c r="F92" s="4">
        <f t="shared" si="24"/>
        <v>7.1000000000000008E-2</v>
      </c>
      <c r="G92" s="3">
        <f t="shared" si="25"/>
        <v>1E-3</v>
      </c>
      <c r="H92" s="3">
        <f t="shared" si="26"/>
        <v>1.55E-2</v>
      </c>
      <c r="I92" s="3">
        <f t="shared" si="27"/>
        <v>5.2499999999999998E-2</v>
      </c>
      <c r="J92" s="5">
        <f t="shared" si="28"/>
        <v>29</v>
      </c>
      <c r="K92" s="5">
        <f t="shared" si="29"/>
        <v>60</v>
      </c>
      <c r="L92" s="5">
        <f t="shared" si="30"/>
        <v>60</v>
      </c>
      <c r="M92" s="10">
        <f t="shared" si="31"/>
        <v>567.93600000000004</v>
      </c>
      <c r="N92" s="10">
        <f t="shared" si="32"/>
        <v>852.48</v>
      </c>
      <c r="O92" s="10">
        <f t="shared" si="33"/>
        <v>852.48</v>
      </c>
      <c r="P92" s="10">
        <f t="shared" si="34"/>
        <v>-4814.3999999999996</v>
      </c>
      <c r="Q92" s="10">
        <f t="shared" si="35"/>
        <v>-2541.5039999999995</v>
      </c>
      <c r="R92" s="10">
        <f t="shared" si="36"/>
        <v>-19899.137024</v>
      </c>
      <c r="S92" s="2">
        <f t="shared" si="37"/>
        <v>0.9</v>
      </c>
      <c r="T92" s="10">
        <f t="shared" si="38"/>
        <v>-2287.3535999999995</v>
      </c>
      <c r="U92" s="10">
        <f t="shared" si="39"/>
        <v>-17909.223321599999</v>
      </c>
    </row>
    <row r="93" spans="1:21" x14ac:dyDescent="0.25">
      <c r="B93" s="6">
        <v>0.35</v>
      </c>
      <c r="C93" s="8">
        <f t="shared" si="22"/>
        <v>7</v>
      </c>
      <c r="D93" s="17">
        <f t="shared" si="40"/>
        <v>4.72972972972973E-2</v>
      </c>
      <c r="E93" s="9">
        <f t="shared" si="23"/>
        <v>-4.285714285714286E-4</v>
      </c>
      <c r="F93" s="4">
        <f t="shared" si="24"/>
        <v>6.0428571428571436E-2</v>
      </c>
      <c r="G93" s="3">
        <f t="shared" si="25"/>
        <v>4.285714285714286E-4</v>
      </c>
      <c r="H93" s="3">
        <f t="shared" si="26"/>
        <v>1.2857142857142859E-2</v>
      </c>
      <c r="I93" s="3">
        <f t="shared" si="27"/>
        <v>4.4571428571428574E-2</v>
      </c>
      <c r="J93" s="5">
        <f t="shared" si="28"/>
        <v>12.428571428571429</v>
      </c>
      <c r="K93" s="5">
        <f t="shared" si="29"/>
        <v>60</v>
      </c>
      <c r="L93" s="5">
        <f t="shared" si="30"/>
        <v>60</v>
      </c>
      <c r="M93" s="10">
        <f t="shared" si="31"/>
        <v>243.40114285714284</v>
      </c>
      <c r="N93" s="10">
        <f t="shared" si="32"/>
        <v>852.48</v>
      </c>
      <c r="O93" s="10">
        <f t="shared" si="33"/>
        <v>852.48</v>
      </c>
      <c r="P93" s="10">
        <f t="shared" si="34"/>
        <v>-5616.7999999999993</v>
      </c>
      <c r="Q93" s="10">
        <f t="shared" si="35"/>
        <v>-3668.4388571428562</v>
      </c>
      <c r="R93" s="10">
        <f t="shared" si="36"/>
        <v>-23755.663585523813</v>
      </c>
      <c r="S93" s="2">
        <f t="shared" si="37"/>
        <v>0.9</v>
      </c>
      <c r="T93" s="10">
        <f t="shared" si="38"/>
        <v>-3301.5949714285707</v>
      </c>
      <c r="U93" s="10">
        <f t="shared" si="39"/>
        <v>-21380.097226971433</v>
      </c>
    </row>
    <row r="94" spans="1:21" x14ac:dyDescent="0.25">
      <c r="B94" s="6">
        <v>0.4</v>
      </c>
      <c r="C94" s="8">
        <f t="shared" si="22"/>
        <v>8.0000000000000018</v>
      </c>
      <c r="D94" s="17">
        <f t="shared" si="40"/>
        <v>5.4054054054054064E-2</v>
      </c>
      <c r="E94" s="9">
        <f t="shared" si="23"/>
        <v>-3.749999999999999E-4</v>
      </c>
      <c r="F94" s="4">
        <f t="shared" si="24"/>
        <v>5.2499999999999984E-2</v>
      </c>
      <c r="G94" s="3">
        <f t="shared" si="25"/>
        <v>-6.6613381477509375E-19</v>
      </c>
      <c r="H94" s="3">
        <f t="shared" si="26"/>
        <v>1.0874999999999998E-2</v>
      </c>
      <c r="I94" s="3">
        <f t="shared" si="27"/>
        <v>3.8624999999999993E-2</v>
      </c>
      <c r="J94" s="5">
        <f t="shared" si="28"/>
        <v>-1.9317880628477717E-14</v>
      </c>
      <c r="K94" s="5">
        <f t="shared" si="29"/>
        <v>60</v>
      </c>
      <c r="L94" s="5">
        <f t="shared" si="30"/>
        <v>60</v>
      </c>
      <c r="M94" s="10">
        <f t="shared" si="31"/>
        <v>-3.7832137422810759E-13</v>
      </c>
      <c r="N94" s="10">
        <f t="shared" si="32"/>
        <v>852.48</v>
      </c>
      <c r="O94" s="10">
        <f t="shared" si="33"/>
        <v>852.48</v>
      </c>
      <c r="P94" s="10">
        <f t="shared" si="34"/>
        <v>-6419.2000000000016</v>
      </c>
      <c r="Q94" s="10">
        <f t="shared" si="35"/>
        <v>-4714.2400000000016</v>
      </c>
      <c r="R94" s="10">
        <f t="shared" si="36"/>
        <v>-27294.525440000001</v>
      </c>
      <c r="S94" s="2">
        <f t="shared" si="37"/>
        <v>0.9</v>
      </c>
      <c r="T94" s="10">
        <f t="shared" si="38"/>
        <v>-4242.8160000000016</v>
      </c>
      <c r="U94" s="10">
        <f t="shared" si="39"/>
        <v>-24565.072896000001</v>
      </c>
    </row>
    <row r="95" spans="1:21" x14ac:dyDescent="0.25">
      <c r="B95" s="6">
        <v>0.45</v>
      </c>
      <c r="C95" s="8">
        <f t="shared" si="22"/>
        <v>9.0000000000000018</v>
      </c>
      <c r="D95" s="17">
        <f t="shared" si="40"/>
        <v>6.0810810810810821E-2</v>
      </c>
      <c r="E95" s="9">
        <f t="shared" si="23"/>
        <v>-3.3333333333333327E-4</v>
      </c>
      <c r="F95" s="4">
        <f t="shared" si="24"/>
        <v>4.6333333333333324E-2</v>
      </c>
      <c r="G95" s="3">
        <f t="shared" si="25"/>
        <v>-3.3333333333333386E-4</v>
      </c>
      <c r="H95" s="3">
        <f t="shared" si="26"/>
        <v>9.3333333333333324E-3</v>
      </c>
      <c r="I95" s="3">
        <f t="shared" si="27"/>
        <v>3.3999999999999996E-2</v>
      </c>
      <c r="J95" s="5">
        <f t="shared" si="28"/>
        <v>-9.6666666666666821</v>
      </c>
      <c r="K95" s="5">
        <f t="shared" si="29"/>
        <v>60</v>
      </c>
      <c r="L95" s="5">
        <f t="shared" si="30"/>
        <v>60</v>
      </c>
      <c r="M95" s="10">
        <f t="shared" si="31"/>
        <v>-189.3120000000003</v>
      </c>
      <c r="N95" s="10">
        <f t="shared" si="32"/>
        <v>852.48</v>
      </c>
      <c r="O95" s="10">
        <f t="shared" si="33"/>
        <v>852.48</v>
      </c>
      <c r="P95" s="10">
        <f t="shared" si="34"/>
        <v>-7221.6000000000013</v>
      </c>
      <c r="Q95" s="10">
        <f t="shared" si="35"/>
        <v>-5705.9520000000011</v>
      </c>
      <c r="R95" s="10">
        <f t="shared" si="36"/>
        <v>-30603.779712000003</v>
      </c>
      <c r="S95" s="2">
        <f t="shared" si="37"/>
        <v>0.9</v>
      </c>
      <c r="T95" s="10">
        <f t="shared" si="38"/>
        <v>-5135.3568000000014</v>
      </c>
      <c r="U95" s="10">
        <f t="shared" si="39"/>
        <v>-27543.401740800004</v>
      </c>
    </row>
    <row r="96" spans="1:21" x14ac:dyDescent="0.25">
      <c r="B96" s="6">
        <v>0.5</v>
      </c>
      <c r="C96" s="8">
        <f t="shared" si="22"/>
        <v>10</v>
      </c>
      <c r="D96" s="17">
        <f t="shared" si="40"/>
        <v>6.7567567567567571E-2</v>
      </c>
      <c r="E96" s="9">
        <f t="shared" si="23"/>
        <v>-3.0000000000000003E-4</v>
      </c>
      <c r="F96" s="4">
        <f t="shared" si="24"/>
        <v>4.1400000000000006E-2</v>
      </c>
      <c r="G96" s="3">
        <f t="shared" si="25"/>
        <v>-6.0000000000000006E-4</v>
      </c>
      <c r="H96" s="3">
        <f t="shared" si="26"/>
        <v>8.1000000000000013E-3</v>
      </c>
      <c r="I96" s="3">
        <f t="shared" si="27"/>
        <v>3.0300000000000004E-2</v>
      </c>
      <c r="J96" s="5">
        <f t="shared" si="28"/>
        <v>-17.400000000000002</v>
      </c>
      <c r="K96" s="5">
        <f t="shared" si="29"/>
        <v>60</v>
      </c>
      <c r="L96" s="5">
        <f t="shared" si="30"/>
        <v>60</v>
      </c>
      <c r="M96" s="10">
        <f t="shared" si="31"/>
        <v>-340.76160000000004</v>
      </c>
      <c r="N96" s="10">
        <f t="shared" si="32"/>
        <v>852.48</v>
      </c>
      <c r="O96" s="10">
        <f t="shared" si="33"/>
        <v>852.48</v>
      </c>
      <c r="P96" s="10">
        <f t="shared" si="34"/>
        <v>-8023.9999999999991</v>
      </c>
      <c r="Q96" s="10">
        <f t="shared" si="35"/>
        <v>-6659.8015999999989</v>
      </c>
      <c r="R96" s="10">
        <f t="shared" si="36"/>
        <v>-33736.260676266662</v>
      </c>
      <c r="S96" s="2">
        <f t="shared" si="37"/>
        <v>0.9</v>
      </c>
      <c r="T96" s="10">
        <f t="shared" si="38"/>
        <v>-5993.8214399999988</v>
      </c>
      <c r="U96" s="10">
        <f t="shared" si="39"/>
        <v>-30362.634608639997</v>
      </c>
    </row>
    <row r="97" spans="1:21" x14ac:dyDescent="0.25">
      <c r="B97" s="6">
        <v>0.55000000000000004</v>
      </c>
      <c r="C97" s="8">
        <f t="shared" si="22"/>
        <v>11.000000000000002</v>
      </c>
      <c r="D97" s="17">
        <f t="shared" si="40"/>
        <v>7.4324324324324342E-2</v>
      </c>
      <c r="E97" s="9">
        <f t="shared" si="23"/>
        <v>-2.7272727272727268E-4</v>
      </c>
      <c r="F97" s="4">
        <f t="shared" si="24"/>
        <v>3.7363636363636356E-2</v>
      </c>
      <c r="G97" s="3">
        <f t="shared" si="25"/>
        <v>-8.1818181818181848E-4</v>
      </c>
      <c r="H97" s="3">
        <f t="shared" si="26"/>
        <v>7.0909090909090896E-3</v>
      </c>
      <c r="I97" s="3">
        <f t="shared" si="27"/>
        <v>2.7272727272727268E-2</v>
      </c>
      <c r="J97" s="5">
        <f t="shared" si="28"/>
        <v>-23.727272727272737</v>
      </c>
      <c r="K97" s="5">
        <f t="shared" si="29"/>
        <v>60</v>
      </c>
      <c r="L97" s="5">
        <f t="shared" si="30"/>
        <v>60</v>
      </c>
      <c r="M97" s="10">
        <f t="shared" si="31"/>
        <v>-464.6749090909093</v>
      </c>
      <c r="N97" s="10">
        <f t="shared" si="32"/>
        <v>852.48</v>
      </c>
      <c r="O97" s="10">
        <f t="shared" si="33"/>
        <v>852.48</v>
      </c>
      <c r="P97" s="10">
        <f t="shared" si="34"/>
        <v>-8826.4000000000015</v>
      </c>
      <c r="Q97" s="10">
        <f t="shared" si="35"/>
        <v>-7586.1149090909112</v>
      </c>
      <c r="R97" s="10">
        <f t="shared" si="36"/>
        <v>-36725.590144000009</v>
      </c>
      <c r="S97" s="2">
        <f t="shared" si="37"/>
        <v>0.9</v>
      </c>
      <c r="T97" s="10">
        <f t="shared" si="38"/>
        <v>-6827.5034181818201</v>
      </c>
      <c r="U97" s="10">
        <f t="shared" si="39"/>
        <v>-33053.031129600007</v>
      </c>
    </row>
    <row r="98" spans="1:21" x14ac:dyDescent="0.25">
      <c r="B98" s="6">
        <v>0.6</v>
      </c>
      <c r="C98" s="8">
        <f t="shared" si="22"/>
        <v>12</v>
      </c>
      <c r="D98" s="17">
        <f t="shared" si="40"/>
        <v>8.1081081081081086E-2</v>
      </c>
      <c r="E98" s="9">
        <f t="shared" si="23"/>
        <v>-2.5000000000000001E-4</v>
      </c>
      <c r="F98" s="4">
        <f t="shared" si="24"/>
        <v>3.4000000000000002E-2</v>
      </c>
      <c r="G98" s="3">
        <f t="shared" si="25"/>
        <v>-1E-3</v>
      </c>
      <c r="H98" s="3">
        <f t="shared" si="26"/>
        <v>6.2500000000000003E-3</v>
      </c>
      <c r="I98" s="3">
        <f t="shared" si="27"/>
        <v>2.4750000000000001E-2</v>
      </c>
      <c r="J98" s="5">
        <f t="shared" si="28"/>
        <v>-29</v>
      </c>
      <c r="K98" s="5">
        <f t="shared" si="29"/>
        <v>60</v>
      </c>
      <c r="L98" s="5">
        <f t="shared" si="30"/>
        <v>60</v>
      </c>
      <c r="M98" s="10">
        <f t="shared" si="31"/>
        <v>-567.93600000000004</v>
      </c>
      <c r="N98" s="10">
        <f t="shared" si="32"/>
        <v>852.48</v>
      </c>
      <c r="O98" s="10">
        <f t="shared" si="33"/>
        <v>852.48</v>
      </c>
      <c r="P98" s="10">
        <f t="shared" si="34"/>
        <v>-9628.7999999999993</v>
      </c>
      <c r="Q98" s="10">
        <f t="shared" si="35"/>
        <v>-8491.7759999999998</v>
      </c>
      <c r="R98" s="10">
        <f t="shared" si="36"/>
        <v>-39594.182655999997</v>
      </c>
      <c r="S98" s="2">
        <f t="shared" si="37"/>
        <v>0.9</v>
      </c>
      <c r="T98" s="10">
        <f t="shared" si="38"/>
        <v>-7642.5983999999999</v>
      </c>
      <c r="U98" s="10">
        <f t="shared" si="39"/>
        <v>-35634.7643904</v>
      </c>
    </row>
    <row r="99" spans="1:21" x14ac:dyDescent="0.25">
      <c r="B99" s="6">
        <v>0.65</v>
      </c>
      <c r="C99" s="8">
        <f t="shared" si="22"/>
        <v>13.000000000000002</v>
      </c>
      <c r="D99" s="17">
        <f t="shared" si="40"/>
        <v>8.7837837837837857E-2</v>
      </c>
      <c r="E99" s="9">
        <f t="shared" si="23"/>
        <v>-2.3076923076923074E-4</v>
      </c>
      <c r="F99" s="4">
        <f t="shared" si="24"/>
        <v>3.115384615384615E-2</v>
      </c>
      <c r="G99" s="3">
        <f t="shared" si="25"/>
        <v>-1.1538461538461542E-3</v>
      </c>
      <c r="H99" s="3">
        <f t="shared" si="26"/>
        <v>5.5384615384615372E-3</v>
      </c>
      <c r="I99" s="3">
        <f t="shared" si="27"/>
        <v>2.2615384615384614E-2</v>
      </c>
      <c r="J99" s="5">
        <f t="shared" si="28"/>
        <v>-33.461538461538474</v>
      </c>
      <c r="K99" s="5">
        <f t="shared" si="29"/>
        <v>60</v>
      </c>
      <c r="L99" s="5">
        <f t="shared" si="30"/>
        <v>60</v>
      </c>
      <c r="M99" s="10">
        <f t="shared" si="31"/>
        <v>-655.31076923076944</v>
      </c>
      <c r="N99" s="10">
        <f t="shared" si="32"/>
        <v>852.48</v>
      </c>
      <c r="O99" s="10">
        <f t="shared" si="33"/>
        <v>852.48</v>
      </c>
      <c r="P99" s="10">
        <f t="shared" si="34"/>
        <v>-10431.200000000001</v>
      </c>
      <c r="Q99" s="10">
        <f t="shared" si="35"/>
        <v>-9381.5507692307692</v>
      </c>
      <c r="R99" s="10">
        <f t="shared" si="36"/>
        <v>-42357.555971282047</v>
      </c>
      <c r="S99" s="2">
        <f t="shared" si="37"/>
        <v>0.9</v>
      </c>
      <c r="T99" s="10">
        <f t="shared" si="38"/>
        <v>-8443.395692307693</v>
      </c>
      <c r="U99" s="10">
        <f t="shared" si="39"/>
        <v>-38121.800374153841</v>
      </c>
    </row>
    <row r="100" spans="1:21" x14ac:dyDescent="0.25">
      <c r="B100" s="6">
        <v>0.7</v>
      </c>
      <c r="C100" s="8">
        <f t="shared" si="22"/>
        <v>14</v>
      </c>
      <c r="D100" s="17">
        <f t="shared" si="40"/>
        <v>9.45945945945946E-2</v>
      </c>
      <c r="E100" s="9">
        <f t="shared" si="23"/>
        <v>-2.142857142857143E-4</v>
      </c>
      <c r="F100" s="4">
        <f t="shared" si="24"/>
        <v>2.8714285714285716E-2</v>
      </c>
      <c r="G100" s="3">
        <f t="shared" si="25"/>
        <v>-1.2857142857142859E-3</v>
      </c>
      <c r="H100" s="3">
        <f t="shared" si="26"/>
        <v>4.9285714285714289E-3</v>
      </c>
      <c r="I100" s="3">
        <f t="shared" si="27"/>
        <v>2.0785714285714286E-2</v>
      </c>
      <c r="J100" s="5">
        <f t="shared" si="28"/>
        <v>-37.285714285714292</v>
      </c>
      <c r="K100" s="5">
        <f t="shared" si="29"/>
        <v>60</v>
      </c>
      <c r="L100" s="5">
        <f t="shared" si="30"/>
        <v>60</v>
      </c>
      <c r="M100" s="10">
        <f t="shared" si="31"/>
        <v>-730.20342857142873</v>
      </c>
      <c r="N100" s="10">
        <f t="shared" si="32"/>
        <v>852.48</v>
      </c>
      <c r="O100" s="10">
        <f t="shared" si="33"/>
        <v>852.48</v>
      </c>
      <c r="P100" s="10">
        <f t="shared" si="34"/>
        <v>-11233.599999999999</v>
      </c>
      <c r="Q100" s="10">
        <f t="shared" si="35"/>
        <v>-10258.843428571427</v>
      </c>
      <c r="R100" s="10">
        <f t="shared" si="36"/>
        <v>-45026.794203428573</v>
      </c>
      <c r="S100" s="2">
        <f t="shared" si="37"/>
        <v>0.9</v>
      </c>
      <c r="T100" s="10">
        <f t="shared" si="38"/>
        <v>-9232.9590857142848</v>
      </c>
      <c r="U100" s="10">
        <f t="shared" si="39"/>
        <v>-40524.114783085715</v>
      </c>
    </row>
    <row r="101" spans="1:21" x14ac:dyDescent="0.25">
      <c r="B101" s="6">
        <v>0.75</v>
      </c>
      <c r="C101" s="8">
        <f t="shared" si="22"/>
        <v>15.000000000000002</v>
      </c>
      <c r="D101" s="17">
        <f t="shared" si="40"/>
        <v>0.10135135135135136</v>
      </c>
      <c r="E101" s="9">
        <f t="shared" si="23"/>
        <v>-1.9999999999999998E-4</v>
      </c>
      <c r="F101" s="4">
        <f t="shared" si="24"/>
        <v>2.6599999999999999E-2</v>
      </c>
      <c r="G101" s="3">
        <f t="shared" si="25"/>
        <v>-1.4000000000000002E-3</v>
      </c>
      <c r="H101" s="3">
        <f t="shared" si="26"/>
        <v>4.3999999999999994E-3</v>
      </c>
      <c r="I101" s="3">
        <f t="shared" si="27"/>
        <v>1.9199999999999998E-2</v>
      </c>
      <c r="J101" s="5">
        <f t="shared" si="28"/>
        <v>-40.600000000000009</v>
      </c>
      <c r="K101" s="5">
        <f t="shared" si="29"/>
        <v>60</v>
      </c>
      <c r="L101" s="5">
        <f t="shared" si="30"/>
        <v>60</v>
      </c>
      <c r="M101" s="10">
        <f t="shared" si="31"/>
        <v>-795.11040000000014</v>
      </c>
      <c r="N101" s="10">
        <f t="shared" si="32"/>
        <v>852.48</v>
      </c>
      <c r="O101" s="10">
        <f t="shared" si="33"/>
        <v>852.48</v>
      </c>
      <c r="P101" s="10">
        <f t="shared" si="34"/>
        <v>-12036</v>
      </c>
      <c r="Q101" s="10">
        <f t="shared" si="35"/>
        <v>-11126.1504</v>
      </c>
      <c r="R101" s="10">
        <f t="shared" si="36"/>
        <v>-47610.025702399995</v>
      </c>
      <c r="S101" s="2">
        <f t="shared" si="37"/>
        <v>0.9</v>
      </c>
      <c r="T101" s="10">
        <f t="shared" si="38"/>
        <v>-10013.53536</v>
      </c>
      <c r="U101" s="10">
        <f t="shared" si="39"/>
        <v>-42849.023132159993</v>
      </c>
    </row>
    <row r="102" spans="1:21" x14ac:dyDescent="0.25">
      <c r="B102" s="6">
        <v>0.8</v>
      </c>
      <c r="C102" s="8">
        <f t="shared" si="22"/>
        <v>16.000000000000004</v>
      </c>
      <c r="D102" s="17">
        <f t="shared" si="40"/>
        <v>0.10810810810810813</v>
      </c>
      <c r="E102" s="9">
        <f t="shared" si="23"/>
        <v>-1.8749999999999995E-4</v>
      </c>
      <c r="F102" s="4">
        <f t="shared" si="24"/>
        <v>2.4749999999999994E-2</v>
      </c>
      <c r="G102" s="3">
        <f t="shared" si="25"/>
        <v>-1.5000000000000002E-3</v>
      </c>
      <c r="H102" s="3">
        <f t="shared" si="26"/>
        <v>3.9374999999999983E-3</v>
      </c>
      <c r="I102" s="3">
        <f t="shared" si="27"/>
        <v>1.7812499999999995E-2</v>
      </c>
      <c r="J102" s="5">
        <f t="shared" si="28"/>
        <v>-43.500000000000007</v>
      </c>
      <c r="K102" s="5">
        <f t="shared" si="29"/>
        <v>60</v>
      </c>
      <c r="L102" s="5">
        <f t="shared" si="30"/>
        <v>60</v>
      </c>
      <c r="M102" s="10">
        <f t="shared" si="31"/>
        <v>-851.90400000000011</v>
      </c>
      <c r="N102" s="10">
        <f t="shared" si="32"/>
        <v>852.48</v>
      </c>
      <c r="O102" s="10">
        <f t="shared" si="33"/>
        <v>852.48</v>
      </c>
      <c r="P102" s="10">
        <f t="shared" si="34"/>
        <v>-12838.400000000003</v>
      </c>
      <c r="Q102" s="10">
        <f t="shared" si="35"/>
        <v>-11985.344000000003</v>
      </c>
      <c r="R102" s="10">
        <f t="shared" si="36"/>
        <v>-50113.346730666679</v>
      </c>
      <c r="S102" s="2">
        <f t="shared" si="37"/>
        <v>0.9</v>
      </c>
      <c r="T102" s="10">
        <f t="shared" si="38"/>
        <v>-10786.809600000002</v>
      </c>
      <c r="U102" s="10">
        <f t="shared" si="39"/>
        <v>-45102.012057600012</v>
      </c>
    </row>
    <row r="103" spans="1:21" x14ac:dyDescent="0.25">
      <c r="B103" s="6">
        <v>0.85</v>
      </c>
      <c r="C103" s="8">
        <f t="shared" si="22"/>
        <v>17</v>
      </c>
      <c r="D103" s="17">
        <f t="shared" si="40"/>
        <v>0.11486486486486487</v>
      </c>
      <c r="E103" s="9">
        <f t="shared" si="23"/>
        <v>-1.7647058823529413E-4</v>
      </c>
      <c r="F103" s="4">
        <f t="shared" si="24"/>
        <v>2.3117647058823531E-2</v>
      </c>
      <c r="G103" s="3">
        <f t="shared" si="25"/>
        <v>-1.5882352941176472E-3</v>
      </c>
      <c r="H103" s="3">
        <f t="shared" si="26"/>
        <v>3.5294117647058825E-3</v>
      </c>
      <c r="I103" s="3">
        <f t="shared" si="27"/>
        <v>1.6588235294117647E-2</v>
      </c>
      <c r="J103" s="5">
        <f t="shared" si="28"/>
        <v>-46.058823529411768</v>
      </c>
      <c r="K103" s="5">
        <f t="shared" si="29"/>
        <v>60</v>
      </c>
      <c r="L103" s="5">
        <f t="shared" si="30"/>
        <v>60</v>
      </c>
      <c r="M103" s="10">
        <f t="shared" si="31"/>
        <v>-902.01600000000008</v>
      </c>
      <c r="N103" s="10">
        <f t="shared" si="32"/>
        <v>852.48</v>
      </c>
      <c r="O103" s="10">
        <f t="shared" si="33"/>
        <v>852.48</v>
      </c>
      <c r="P103" s="10">
        <f t="shared" si="34"/>
        <v>-13640.8</v>
      </c>
      <c r="Q103" s="10">
        <f t="shared" si="35"/>
        <v>-12837.856</v>
      </c>
      <c r="R103" s="10">
        <f t="shared" si="36"/>
        <v>-52541.419136000004</v>
      </c>
      <c r="S103" s="2">
        <f t="shared" si="37"/>
        <v>0.9</v>
      </c>
      <c r="T103" s="10">
        <f t="shared" si="38"/>
        <v>-11554.070400000001</v>
      </c>
      <c r="U103" s="10">
        <f t="shared" si="39"/>
        <v>-47287.277222400007</v>
      </c>
    </row>
    <row r="104" spans="1:21" x14ac:dyDescent="0.25">
      <c r="B104" s="6">
        <v>0.9</v>
      </c>
      <c r="C104" s="8">
        <f t="shared" si="22"/>
        <v>18.000000000000004</v>
      </c>
      <c r="D104" s="17">
        <f>C104/$D$10</f>
        <v>0.12162162162162164</v>
      </c>
      <c r="E104" s="9">
        <f t="shared" si="23"/>
        <v>-1.6666666666666663E-4</v>
      </c>
      <c r="F104" s="4">
        <f t="shared" si="24"/>
        <v>2.1666666666666664E-2</v>
      </c>
      <c r="G104" s="3">
        <f t="shared" si="25"/>
        <v>-1.666666666666667E-3</v>
      </c>
      <c r="H104" s="3">
        <f t="shared" si="26"/>
        <v>3.1666666666666653E-3</v>
      </c>
      <c r="I104" s="3">
        <f t="shared" si="27"/>
        <v>1.5499999999999996E-2</v>
      </c>
      <c r="J104" s="5">
        <f t="shared" si="28"/>
        <v>-48.333333333333343</v>
      </c>
      <c r="K104" s="5">
        <f t="shared" si="29"/>
        <v>60</v>
      </c>
      <c r="L104" s="5">
        <f t="shared" si="30"/>
        <v>60</v>
      </c>
      <c r="M104" s="10">
        <f t="shared" si="31"/>
        <v>-946.56000000000017</v>
      </c>
      <c r="N104" s="10">
        <f t="shared" si="32"/>
        <v>852.48</v>
      </c>
      <c r="O104" s="10">
        <f t="shared" si="33"/>
        <v>852.48</v>
      </c>
      <c r="P104" s="10">
        <f t="shared" si="34"/>
        <v>-14443.200000000003</v>
      </c>
      <c r="Q104" s="10">
        <f t="shared" si="35"/>
        <v>-13684.800000000003</v>
      </c>
      <c r="R104" s="10">
        <f t="shared" si="36"/>
        <v>-54897.868800000004</v>
      </c>
      <c r="S104" s="2">
        <f t="shared" si="37"/>
        <v>0.9</v>
      </c>
      <c r="T104" s="10">
        <f t="shared" si="38"/>
        <v>-12316.320000000003</v>
      </c>
      <c r="U104" s="10">
        <f t="shared" si="39"/>
        <v>-49408.081920000004</v>
      </c>
    </row>
    <row r="106" spans="1:21" x14ac:dyDescent="0.25">
      <c r="B106" s="11" t="s">
        <v>43</v>
      </c>
      <c r="C106" s="11" t="s">
        <v>37</v>
      </c>
      <c r="D106" s="11" t="s">
        <v>47</v>
      </c>
      <c r="E106" s="12" t="s">
        <v>19</v>
      </c>
      <c r="F106" s="12" t="s">
        <v>20</v>
      </c>
      <c r="G106" s="12" t="s">
        <v>21</v>
      </c>
      <c r="H106" s="12" t="s">
        <v>22</v>
      </c>
      <c r="I106" s="12" t="s">
        <v>23</v>
      </c>
      <c r="J106" s="12" t="s">
        <v>24</v>
      </c>
      <c r="K106" s="12" t="s">
        <v>25</v>
      </c>
      <c r="L106" s="12" t="s">
        <v>26</v>
      </c>
      <c r="M106" s="12" t="s">
        <v>27</v>
      </c>
      <c r="N106" s="12" t="s">
        <v>28</v>
      </c>
      <c r="O106" s="12" t="s">
        <v>29</v>
      </c>
      <c r="P106" s="12" t="s">
        <v>30</v>
      </c>
      <c r="Q106" s="12" t="s">
        <v>31</v>
      </c>
      <c r="R106" s="12" t="s">
        <v>32</v>
      </c>
      <c r="S106" s="12" t="s">
        <v>33</v>
      </c>
    </row>
    <row r="107" spans="1:21" x14ac:dyDescent="0.25">
      <c r="C107" s="14" t="s">
        <v>14</v>
      </c>
      <c r="D107" s="14"/>
      <c r="E107" s="14" t="s">
        <v>39</v>
      </c>
      <c r="F107" s="13"/>
      <c r="G107" s="13"/>
      <c r="H107" s="13"/>
      <c r="I107" s="13"/>
      <c r="J107" s="14" t="s">
        <v>13</v>
      </c>
      <c r="K107" s="14" t="s">
        <v>13</v>
      </c>
      <c r="L107" s="14" t="s">
        <v>13</v>
      </c>
      <c r="M107" s="14" t="s">
        <v>41</v>
      </c>
      <c r="N107" s="14" t="s">
        <v>41</v>
      </c>
      <c r="O107" s="14" t="s">
        <v>41</v>
      </c>
      <c r="P107" s="14" t="s">
        <v>41</v>
      </c>
      <c r="Q107" s="14" t="s">
        <v>41</v>
      </c>
      <c r="R107" s="14" t="s">
        <v>42</v>
      </c>
      <c r="S107" s="14"/>
    </row>
    <row r="108" spans="1:21" x14ac:dyDescent="0.25">
      <c r="A108" s="15" t="s">
        <v>44</v>
      </c>
      <c r="B108" s="6"/>
      <c r="C108" s="8"/>
      <c r="D108" s="8"/>
      <c r="E108" s="9"/>
      <c r="F108" s="4"/>
      <c r="G108" s="3"/>
      <c r="H108" s="3"/>
      <c r="I108" s="3"/>
      <c r="J108" s="5"/>
      <c r="K108" s="5"/>
      <c r="L108" s="5"/>
      <c r="M108" s="10"/>
      <c r="N108" s="10"/>
      <c r="O108" s="10"/>
      <c r="P108" s="10"/>
      <c r="Q108" s="10"/>
      <c r="R108" s="10"/>
      <c r="S108" s="2"/>
      <c r="T108" s="10"/>
      <c r="U108" s="10"/>
    </row>
    <row r="109" spans="1:21" x14ac:dyDescent="0.25">
      <c r="B109" s="6">
        <v>1.0000000000000001E-5</v>
      </c>
      <c r="C109" s="5">
        <f t="shared" ref="C109:C124" si="41">B109/$D$15*($D$10-$D$13)</f>
        <v>1.6500000000000002E-3</v>
      </c>
      <c r="D109" s="17">
        <f>C109/$D$10</f>
        <v>1.1148648648648651E-5</v>
      </c>
      <c r="E109" s="9"/>
      <c r="F109" s="4"/>
      <c r="G109" s="3"/>
      <c r="H109" s="3"/>
      <c r="I109" s="3"/>
      <c r="J109" s="5"/>
      <c r="K109" s="5"/>
      <c r="L109" s="5"/>
      <c r="M109" s="10"/>
      <c r="N109" s="10"/>
      <c r="O109" s="10"/>
      <c r="Q109" s="10"/>
      <c r="R109" s="10"/>
      <c r="S109" s="2"/>
      <c r="T109" s="10"/>
      <c r="U109" s="10"/>
    </row>
    <row r="110" spans="1:21" x14ac:dyDescent="0.25">
      <c r="B110" s="6">
        <v>0.05</v>
      </c>
      <c r="C110" s="5">
        <f t="shared" si="41"/>
        <v>8.2500000000000018</v>
      </c>
      <c r="D110" s="17">
        <f t="shared" ref="D110:D124" si="42">C110/$D$10</f>
        <v>5.5743243243243257E-2</v>
      </c>
      <c r="E110" s="9"/>
      <c r="F110" s="4"/>
      <c r="G110" s="3"/>
      <c r="H110" s="3"/>
      <c r="I110" s="3"/>
      <c r="J110" s="5"/>
      <c r="K110" s="5"/>
      <c r="L110" s="5"/>
      <c r="M110" s="10"/>
      <c r="N110" s="10"/>
      <c r="O110" s="10"/>
      <c r="Q110" s="10"/>
      <c r="R110" s="10"/>
      <c r="S110" s="2"/>
      <c r="T110" s="10"/>
      <c r="U110" s="10"/>
    </row>
    <row r="111" spans="1:21" x14ac:dyDescent="0.25">
      <c r="B111" s="6">
        <v>9.9900000000000003E-2</v>
      </c>
      <c r="C111" s="5">
        <f t="shared" si="41"/>
        <v>16.483500000000003</v>
      </c>
      <c r="D111" s="17">
        <f t="shared" si="42"/>
        <v>0.11137500000000002</v>
      </c>
      <c r="E111" s="9"/>
      <c r="F111" s="4"/>
      <c r="G111" s="3"/>
      <c r="H111" s="3"/>
      <c r="I111" s="3"/>
      <c r="J111" s="5"/>
      <c r="K111" s="5"/>
      <c r="L111" s="5"/>
      <c r="M111" s="10"/>
      <c r="N111" s="10"/>
      <c r="O111" s="10"/>
      <c r="Q111" s="10"/>
      <c r="R111" s="10"/>
      <c r="S111" s="2"/>
      <c r="T111" s="10"/>
      <c r="U111" s="10"/>
    </row>
    <row r="112" spans="1:21" x14ac:dyDescent="0.25">
      <c r="B112" s="6">
        <v>0.14979999999999999</v>
      </c>
      <c r="C112" s="5">
        <f t="shared" si="41"/>
        <v>24.716999999999999</v>
      </c>
      <c r="D112" s="17">
        <f t="shared" si="42"/>
        <v>0.16700675675675675</v>
      </c>
      <c r="E112" s="9"/>
      <c r="F112" s="4"/>
      <c r="G112" s="3"/>
      <c r="H112" s="3"/>
      <c r="I112" s="3"/>
      <c r="J112" s="5"/>
      <c r="K112" s="5"/>
      <c r="L112" s="5"/>
      <c r="M112" s="10"/>
      <c r="N112" s="10"/>
      <c r="O112" s="10"/>
      <c r="Q112" s="10"/>
      <c r="R112" s="10"/>
      <c r="S112" s="2"/>
      <c r="T112" s="10"/>
      <c r="U112" s="10"/>
    </row>
    <row r="113" spans="2:21" x14ac:dyDescent="0.25">
      <c r="B113" s="6">
        <v>0.19969999999999999</v>
      </c>
      <c r="C113" s="5">
        <f t="shared" si="41"/>
        <v>32.950500000000005</v>
      </c>
      <c r="D113" s="17">
        <f t="shared" si="42"/>
        <v>0.22263851351351355</v>
      </c>
      <c r="E113" s="9"/>
      <c r="F113" s="4"/>
      <c r="G113" s="3"/>
      <c r="H113" s="3"/>
      <c r="I113" s="3"/>
      <c r="J113" s="5"/>
      <c r="K113" s="5"/>
      <c r="L113" s="5"/>
      <c r="M113" s="10"/>
      <c r="N113" s="10"/>
      <c r="O113" s="10"/>
      <c r="Q113" s="10"/>
      <c r="R113" s="10"/>
      <c r="S113" s="2"/>
      <c r="T113" s="10"/>
      <c r="U113" s="10"/>
    </row>
    <row r="114" spans="2:21" x14ac:dyDescent="0.25">
      <c r="B114" s="6">
        <v>0.24959999999999999</v>
      </c>
      <c r="C114" s="5">
        <f t="shared" si="41"/>
        <v>41.183999999999997</v>
      </c>
      <c r="D114" s="17">
        <f t="shared" si="42"/>
        <v>0.27827027027027024</v>
      </c>
      <c r="E114" s="9"/>
      <c r="F114" s="4"/>
      <c r="G114" s="3"/>
      <c r="H114" s="3"/>
      <c r="I114" s="3"/>
      <c r="J114" s="5"/>
      <c r="K114" s="5"/>
      <c r="L114" s="5"/>
      <c r="M114" s="10"/>
      <c r="N114" s="10"/>
      <c r="O114" s="10"/>
      <c r="Q114" s="10"/>
      <c r="R114" s="10"/>
      <c r="S114" s="2"/>
      <c r="T114" s="10"/>
      <c r="U114" s="10"/>
    </row>
    <row r="115" spans="2:21" x14ac:dyDescent="0.25">
      <c r="B115" s="6">
        <v>0.29949999999999999</v>
      </c>
      <c r="C115" s="5">
        <f t="shared" si="41"/>
        <v>49.417500000000004</v>
      </c>
      <c r="D115" s="17">
        <f t="shared" si="42"/>
        <v>0.33390202702702704</v>
      </c>
      <c r="E115" s="9"/>
      <c r="F115" s="4"/>
      <c r="G115" s="3"/>
      <c r="H115" s="3"/>
      <c r="I115" s="3"/>
      <c r="J115" s="5"/>
      <c r="K115" s="5"/>
      <c r="L115" s="5"/>
      <c r="M115" s="10"/>
      <c r="N115" s="10"/>
      <c r="O115" s="10"/>
      <c r="Q115" s="10"/>
      <c r="R115" s="10"/>
      <c r="S115" s="2"/>
      <c r="T115" s="10"/>
      <c r="U115" s="10"/>
    </row>
    <row r="116" spans="2:21" x14ac:dyDescent="0.25">
      <c r="B116" s="6">
        <v>0.34939999999999999</v>
      </c>
      <c r="C116" s="5">
        <f t="shared" si="41"/>
        <v>57.651000000000003</v>
      </c>
      <c r="D116" s="17">
        <f t="shared" si="42"/>
        <v>0.38953378378378378</v>
      </c>
      <c r="E116" s="9"/>
      <c r="F116" s="4"/>
      <c r="G116" s="3"/>
      <c r="H116" s="3"/>
      <c r="I116" s="3"/>
      <c r="J116" s="5"/>
      <c r="K116" s="5"/>
      <c r="L116" s="5"/>
      <c r="M116" s="10"/>
      <c r="N116" s="10"/>
      <c r="O116" s="10"/>
      <c r="Q116" s="10"/>
      <c r="R116" s="10"/>
      <c r="S116" s="2"/>
      <c r="T116" s="10"/>
      <c r="U116" s="10"/>
    </row>
    <row r="117" spans="2:21" x14ac:dyDescent="0.25">
      <c r="B117" s="6">
        <v>0.39929999999999999</v>
      </c>
      <c r="C117" s="5">
        <f t="shared" si="41"/>
        <v>65.884500000000003</v>
      </c>
      <c r="D117" s="17">
        <f t="shared" si="42"/>
        <v>0.44516554054054058</v>
      </c>
      <c r="E117" s="9"/>
      <c r="F117" s="4"/>
      <c r="G117" s="3"/>
      <c r="H117" s="3"/>
      <c r="I117" s="3"/>
      <c r="J117" s="5"/>
      <c r="K117" s="5"/>
      <c r="L117" s="5"/>
      <c r="M117" s="10"/>
      <c r="N117" s="10"/>
      <c r="O117" s="10"/>
      <c r="Q117" s="10"/>
      <c r="R117" s="10"/>
      <c r="S117" s="2"/>
      <c r="T117" s="10"/>
      <c r="U117" s="10"/>
    </row>
    <row r="118" spans="2:21" x14ac:dyDescent="0.25">
      <c r="B118" s="6">
        <v>0.44919999999999999</v>
      </c>
      <c r="C118" s="5">
        <f t="shared" si="41"/>
        <v>74.117999999999995</v>
      </c>
      <c r="D118" s="17">
        <f t="shared" si="42"/>
        <v>0.50079729729729727</v>
      </c>
      <c r="E118" s="9"/>
      <c r="F118" s="4"/>
      <c r="G118" s="3"/>
      <c r="H118" s="3"/>
      <c r="I118" s="3"/>
      <c r="J118" s="5"/>
      <c r="K118" s="5"/>
      <c r="L118" s="5"/>
      <c r="M118" s="10"/>
      <c r="N118" s="10"/>
      <c r="O118" s="10"/>
      <c r="Q118" s="10"/>
      <c r="R118" s="10"/>
      <c r="S118" s="2"/>
      <c r="T118" s="10"/>
      <c r="U118" s="10"/>
    </row>
    <row r="119" spans="2:21" x14ac:dyDescent="0.25">
      <c r="B119" s="6">
        <v>0.49909999999999999</v>
      </c>
      <c r="C119" s="5">
        <f t="shared" si="41"/>
        <v>82.351500000000016</v>
      </c>
      <c r="D119" s="17">
        <f t="shared" si="42"/>
        <v>0.55642905405405418</v>
      </c>
      <c r="E119" s="9"/>
      <c r="F119" s="4"/>
      <c r="G119" s="3"/>
      <c r="H119" s="3"/>
      <c r="I119" s="3"/>
      <c r="J119" s="5"/>
      <c r="K119" s="5"/>
      <c r="L119" s="5"/>
      <c r="M119" s="10"/>
      <c r="N119" s="10"/>
      <c r="O119" s="10"/>
      <c r="Q119" s="10"/>
      <c r="R119" s="10"/>
      <c r="S119" s="2"/>
      <c r="T119" s="10"/>
      <c r="U119" s="10"/>
    </row>
    <row r="120" spans="2:21" x14ac:dyDescent="0.25">
      <c r="B120" s="6">
        <v>0.54900000000000004</v>
      </c>
      <c r="C120" s="5">
        <f t="shared" si="41"/>
        <v>90.585000000000022</v>
      </c>
      <c r="D120" s="17">
        <f t="shared" si="42"/>
        <v>0.61206081081081098</v>
      </c>
      <c r="E120" s="9"/>
      <c r="F120" s="4"/>
      <c r="G120" s="3"/>
      <c r="H120" s="3"/>
      <c r="I120" s="3"/>
      <c r="J120" s="5"/>
      <c r="K120" s="5"/>
      <c r="L120" s="5"/>
      <c r="M120" s="10"/>
      <c r="N120" s="10"/>
      <c r="O120" s="10"/>
      <c r="Q120" s="10"/>
      <c r="R120" s="10"/>
      <c r="S120" s="2"/>
      <c r="T120" s="10"/>
      <c r="U120" s="10"/>
    </row>
    <row r="121" spans="2:21" x14ac:dyDescent="0.25">
      <c r="B121" s="6">
        <v>0.59889999999999999</v>
      </c>
      <c r="C121" s="5">
        <f t="shared" si="41"/>
        <v>98.818500000000014</v>
      </c>
      <c r="D121" s="17">
        <f t="shared" si="42"/>
        <v>0.66769256756756767</v>
      </c>
      <c r="E121" s="9"/>
      <c r="F121" s="4"/>
      <c r="G121" s="3"/>
      <c r="H121" s="3"/>
      <c r="I121" s="3"/>
      <c r="J121" s="5"/>
      <c r="K121" s="5"/>
      <c r="L121" s="5"/>
      <c r="M121" s="10"/>
      <c r="N121" s="10"/>
      <c r="O121" s="10"/>
      <c r="Q121" s="10"/>
      <c r="R121" s="10"/>
      <c r="S121" s="2"/>
      <c r="T121" s="10"/>
      <c r="U121" s="10"/>
    </row>
    <row r="122" spans="2:21" x14ac:dyDescent="0.25">
      <c r="B122" s="6">
        <v>0.64880000000000004</v>
      </c>
      <c r="C122" s="5">
        <f t="shared" si="41"/>
        <v>107.05200000000002</v>
      </c>
      <c r="D122" s="17">
        <f t="shared" si="42"/>
        <v>0.72332432432432447</v>
      </c>
      <c r="E122" s="9"/>
      <c r="F122" s="4"/>
      <c r="G122" s="3"/>
      <c r="H122" s="3"/>
      <c r="I122" s="3"/>
      <c r="J122" s="5"/>
      <c r="K122" s="5"/>
      <c r="L122" s="5"/>
      <c r="M122" s="10"/>
      <c r="N122" s="10"/>
      <c r="O122" s="10"/>
      <c r="Q122" s="10"/>
      <c r="R122" s="10"/>
      <c r="S122" s="2"/>
      <c r="T122" s="10"/>
      <c r="U122" s="10"/>
    </row>
    <row r="123" spans="2:21" x14ac:dyDescent="0.25">
      <c r="B123" s="6">
        <v>0.69869999999999999</v>
      </c>
      <c r="C123" s="5">
        <f t="shared" si="41"/>
        <v>115.2855</v>
      </c>
      <c r="D123" s="17">
        <f t="shared" si="42"/>
        <v>0.77895608108108105</v>
      </c>
      <c r="E123" s="9"/>
      <c r="F123" s="4"/>
      <c r="G123" s="3"/>
      <c r="H123" s="3"/>
      <c r="I123" s="3"/>
      <c r="J123" s="5"/>
      <c r="K123" s="5"/>
      <c r="L123" s="5"/>
      <c r="M123" s="10"/>
      <c r="N123" s="10"/>
      <c r="O123" s="10"/>
      <c r="Q123" s="10"/>
      <c r="R123" s="10"/>
      <c r="S123" s="2"/>
      <c r="T123" s="10"/>
      <c r="U123" s="10"/>
    </row>
    <row r="124" spans="2:21" x14ac:dyDescent="0.25">
      <c r="B124" s="6">
        <v>0.74860000000000004</v>
      </c>
      <c r="C124" s="5">
        <f t="shared" si="41"/>
        <v>123.51900000000001</v>
      </c>
      <c r="D124" s="17">
        <f t="shared" si="42"/>
        <v>0.83458783783783785</v>
      </c>
      <c r="E124" s="9"/>
      <c r="F124" s="4"/>
      <c r="G124" s="3"/>
      <c r="H124" s="3"/>
      <c r="I124" s="3"/>
      <c r="J124" s="5"/>
      <c r="K124" s="5"/>
      <c r="L124" s="5"/>
      <c r="M124" s="10"/>
      <c r="N124" s="10"/>
      <c r="O124" s="10"/>
      <c r="Q124" s="10"/>
      <c r="R124" s="10"/>
      <c r="S124" s="2"/>
      <c r="T124" s="10"/>
      <c r="U124" s="10"/>
    </row>
    <row r="128" spans="2:21" x14ac:dyDescent="0.25">
      <c r="B128" s="1" t="s">
        <v>7</v>
      </c>
      <c r="D128" s="7">
        <v>8.0000000000000002E-3</v>
      </c>
    </row>
    <row r="129" spans="1:21" x14ac:dyDescent="0.25">
      <c r="B129" t="s">
        <v>8</v>
      </c>
      <c r="C129" t="s">
        <v>15</v>
      </c>
      <c r="D129" s="5">
        <f>D128*($D$11-2*$D$12)*$D$13</f>
        <v>26.112000000000002</v>
      </c>
    </row>
    <row r="130" spans="1:21" x14ac:dyDescent="0.25">
      <c r="B130" t="s">
        <v>9</v>
      </c>
      <c r="C130" t="s">
        <v>15</v>
      </c>
      <c r="D130" s="5">
        <f>D128*$D$10/2*$D$12</f>
        <v>9.4719999999999995</v>
      </c>
    </row>
    <row r="131" spans="1:21" x14ac:dyDescent="0.25">
      <c r="B131" t="s">
        <v>10</v>
      </c>
      <c r="C131" t="s">
        <v>15</v>
      </c>
      <c r="D131" s="5">
        <f>D130</f>
        <v>9.4719999999999995</v>
      </c>
    </row>
    <row r="133" spans="1:21" x14ac:dyDescent="0.25">
      <c r="B133" s="11" t="s">
        <v>38</v>
      </c>
      <c r="C133" s="11" t="s">
        <v>37</v>
      </c>
      <c r="D133" s="11" t="s">
        <v>47</v>
      </c>
      <c r="E133" s="12" t="s">
        <v>19</v>
      </c>
      <c r="F133" s="12" t="s">
        <v>20</v>
      </c>
      <c r="G133" s="12" t="s">
        <v>21</v>
      </c>
      <c r="H133" s="12" t="s">
        <v>22</v>
      </c>
      <c r="I133" s="12" t="s">
        <v>23</v>
      </c>
      <c r="J133" s="12" t="s">
        <v>24</v>
      </c>
      <c r="K133" s="12" t="s">
        <v>25</v>
      </c>
      <c r="L133" s="12" t="s">
        <v>26</v>
      </c>
      <c r="M133" s="12" t="s">
        <v>27</v>
      </c>
      <c r="N133" s="12" t="s">
        <v>28</v>
      </c>
      <c r="O133" s="12" t="s">
        <v>29</v>
      </c>
      <c r="P133" s="12" t="s">
        <v>30</v>
      </c>
      <c r="Q133" s="12" t="s">
        <v>31</v>
      </c>
      <c r="R133" s="12" t="s">
        <v>32</v>
      </c>
      <c r="S133" s="12" t="s">
        <v>33</v>
      </c>
      <c r="T133" s="12"/>
      <c r="U133" s="12"/>
    </row>
    <row r="134" spans="1:21" x14ac:dyDescent="0.25">
      <c r="B134" s="13"/>
      <c r="C134" s="14" t="s">
        <v>14</v>
      </c>
      <c r="D134" s="14"/>
      <c r="E134" s="14" t="s">
        <v>39</v>
      </c>
      <c r="F134" s="13"/>
      <c r="G134" s="13"/>
      <c r="H134" s="13"/>
      <c r="I134" s="13"/>
      <c r="J134" s="14" t="s">
        <v>13</v>
      </c>
      <c r="K134" s="14" t="s">
        <v>13</v>
      </c>
      <c r="L134" s="14" t="s">
        <v>13</v>
      </c>
      <c r="M134" s="14" t="s">
        <v>41</v>
      </c>
      <c r="N134" s="14" t="s">
        <v>41</v>
      </c>
      <c r="O134" s="14" t="s">
        <v>41</v>
      </c>
      <c r="P134" s="14" t="s">
        <v>41</v>
      </c>
      <c r="Q134" s="14" t="s">
        <v>41</v>
      </c>
      <c r="R134" s="14" t="s">
        <v>42</v>
      </c>
      <c r="S134" s="14"/>
      <c r="T134" s="14"/>
      <c r="U134" s="14"/>
    </row>
    <row r="135" spans="1:21" x14ac:dyDescent="0.25">
      <c r="A135" s="15" t="s">
        <v>36</v>
      </c>
      <c r="B135" s="6"/>
      <c r="C135" s="8"/>
      <c r="D135" s="8"/>
      <c r="E135" s="9"/>
      <c r="F135" s="4"/>
      <c r="G135" s="3"/>
      <c r="H135" s="3"/>
      <c r="I135" s="3"/>
      <c r="J135" s="5"/>
      <c r="K135" s="5"/>
      <c r="L135" s="5"/>
      <c r="M135" s="10"/>
      <c r="N135" s="10"/>
      <c r="O135" s="10"/>
      <c r="P135" s="10"/>
      <c r="Q135" s="10"/>
      <c r="R135" s="10"/>
      <c r="S135" s="2"/>
      <c r="T135" s="10"/>
      <c r="U135" s="10"/>
    </row>
    <row r="136" spans="1:21" x14ac:dyDescent="0.25">
      <c r="B136" s="6">
        <v>1.0000000000000001E-5</v>
      </c>
      <c r="C136" s="8">
        <f t="shared" ref="C136:C154" si="43">B136/$D$15*$D$13</f>
        <v>2.0000000000000004E-4</v>
      </c>
      <c r="D136" s="17">
        <f>C136/$D$10</f>
        <v>1.3513513513513515E-6</v>
      </c>
      <c r="E136" s="9">
        <f t="shared" ref="E136:E154" si="44">-0.003/C136</f>
        <v>-14.999999999999998</v>
      </c>
      <c r="F136" s="4">
        <f t="shared" ref="F136:F154" si="45">E136*(C136-$D$10)</f>
        <v>2219.9969999999998</v>
      </c>
      <c r="G136" s="3">
        <f t="shared" ref="G136:G154" si="46">E136*(C136-$D$20)</f>
        <v>119.99699999999999</v>
      </c>
      <c r="H136" s="3">
        <f t="shared" ref="H136:H154" si="47">E136*(C136-$D$21)</f>
        <v>554.99699999999996</v>
      </c>
      <c r="I136" s="3">
        <f t="shared" ref="I136:I154" si="48">E136*(C136-$D$22)</f>
        <v>1664.9969999999996</v>
      </c>
      <c r="J136" s="5">
        <f t="shared" ref="J136:J154" si="49">SIGN(G136)*MIN($D$8*ABS(G136),$D$7)</f>
        <v>60</v>
      </c>
      <c r="K136" s="5">
        <f t="shared" ref="K136:K154" si="50">SIGN(H136)*MIN($D$8*ABS(H136),$D$7)</f>
        <v>60</v>
      </c>
      <c r="L136" s="5">
        <f t="shared" ref="L136:L154" si="51">SIGN(I136)*MIN($D$8*ABS(I136),$D$7)</f>
        <v>60</v>
      </c>
      <c r="M136" s="10">
        <f t="shared" ref="M136:M154" si="52">$D$129*J136</f>
        <v>1566.72</v>
      </c>
      <c r="N136" s="10">
        <f t="shared" ref="N136:N154" si="53">$D$130*K136*2</f>
        <v>1136.6399999999999</v>
      </c>
      <c r="O136" s="10">
        <f t="shared" ref="O136:O154" si="54">$D$131*L136*2</f>
        <v>1136.6399999999999</v>
      </c>
      <c r="P136" s="10">
        <f t="shared" ref="P136:P154" si="55">$D$15*C136*$D$11*(-0.85*$D$6)</f>
        <v>-0.16048000000000001</v>
      </c>
      <c r="Q136" s="10">
        <f t="shared" ref="Q136:Q154" si="56">SUM(M136:P136)</f>
        <v>3839.8395199999995</v>
      </c>
      <c r="R136" s="10">
        <f t="shared" ref="R136:R154" si="57">(P136*($D$18-$D$15*C136/2)+M136*($D$18-$D$20)+N136*($D$18-$D$21)+O136*($D$18-$D$22))/12</f>
        <v>-0.6295084767989465</v>
      </c>
      <c r="S136" s="2">
        <f t="shared" ref="S136:S154" si="58">MAX(0.65,MIN(0.9,0.65+(F136-0.002)*250/3))</f>
        <v>0.9</v>
      </c>
      <c r="T136" s="10">
        <f t="shared" ref="T136:T154" si="59">S136*Q136</f>
        <v>3455.8555679999995</v>
      </c>
      <c r="U136" s="10">
        <f t="shared" ref="U136:U154" si="60">S136*R136</f>
        <v>-0.56655762911905183</v>
      </c>
    </row>
    <row r="137" spans="1:21" x14ac:dyDescent="0.25">
      <c r="B137" s="6">
        <v>0.05</v>
      </c>
      <c r="C137" s="8">
        <f t="shared" si="43"/>
        <v>1.0000000000000002</v>
      </c>
      <c r="D137" s="17">
        <f t="shared" ref="D137:D153" si="61">C137/$D$10</f>
        <v>6.756756756756758E-3</v>
      </c>
      <c r="E137" s="9">
        <f t="shared" si="44"/>
        <v>-2.9999999999999992E-3</v>
      </c>
      <c r="F137" s="4">
        <f t="shared" si="45"/>
        <v>0.44099999999999989</v>
      </c>
      <c r="G137" s="3">
        <f t="shared" si="46"/>
        <v>2.0999999999999994E-2</v>
      </c>
      <c r="H137" s="3">
        <f t="shared" si="47"/>
        <v>0.10799999999999997</v>
      </c>
      <c r="I137" s="3">
        <f t="shared" si="48"/>
        <v>0.3299999999999999</v>
      </c>
      <c r="J137" s="5">
        <f t="shared" si="49"/>
        <v>60</v>
      </c>
      <c r="K137" s="5">
        <f t="shared" si="50"/>
        <v>60</v>
      </c>
      <c r="L137" s="5">
        <f t="shared" si="51"/>
        <v>60</v>
      </c>
      <c r="M137" s="10">
        <f t="shared" si="52"/>
        <v>1566.72</v>
      </c>
      <c r="N137" s="10">
        <f t="shared" si="53"/>
        <v>1136.6399999999999</v>
      </c>
      <c r="O137" s="10">
        <f t="shared" si="54"/>
        <v>1136.6399999999999</v>
      </c>
      <c r="P137" s="10">
        <f t="shared" si="55"/>
        <v>-802.4000000000002</v>
      </c>
      <c r="Q137" s="10">
        <f t="shared" si="56"/>
        <v>3037.5999999999995</v>
      </c>
      <c r="R137" s="10">
        <f t="shared" si="57"/>
        <v>-3120.8010666666664</v>
      </c>
      <c r="S137" s="2">
        <f t="shared" si="58"/>
        <v>0.9</v>
      </c>
      <c r="T137" s="10">
        <f t="shared" si="59"/>
        <v>2733.8399999999997</v>
      </c>
      <c r="U137" s="10">
        <f t="shared" si="60"/>
        <v>-2808.7209599999996</v>
      </c>
    </row>
    <row r="138" spans="1:21" x14ac:dyDescent="0.25">
      <c r="B138" s="6">
        <v>0.1</v>
      </c>
      <c r="C138" s="8">
        <f t="shared" si="43"/>
        <v>2.0000000000000004</v>
      </c>
      <c r="D138" s="17">
        <f t="shared" si="61"/>
        <v>1.3513513513513516E-2</v>
      </c>
      <c r="E138" s="9">
        <f t="shared" si="44"/>
        <v>-1.4999999999999996E-3</v>
      </c>
      <c r="F138" s="4">
        <f t="shared" si="45"/>
        <v>0.21899999999999994</v>
      </c>
      <c r="G138" s="3">
        <f t="shared" si="46"/>
        <v>8.9999999999999976E-3</v>
      </c>
      <c r="H138" s="3">
        <f t="shared" si="47"/>
        <v>5.2499999999999984E-2</v>
      </c>
      <c r="I138" s="3">
        <f t="shared" si="48"/>
        <v>0.16349999999999995</v>
      </c>
      <c r="J138" s="5">
        <f t="shared" si="49"/>
        <v>60</v>
      </c>
      <c r="K138" s="5">
        <f t="shared" si="50"/>
        <v>60</v>
      </c>
      <c r="L138" s="5">
        <f t="shared" si="51"/>
        <v>60</v>
      </c>
      <c r="M138" s="10">
        <f t="shared" si="52"/>
        <v>1566.72</v>
      </c>
      <c r="N138" s="10">
        <f t="shared" si="53"/>
        <v>1136.6399999999999</v>
      </c>
      <c r="O138" s="10">
        <f t="shared" si="54"/>
        <v>1136.6399999999999</v>
      </c>
      <c r="P138" s="10">
        <f t="shared" si="55"/>
        <v>-1604.8000000000004</v>
      </c>
      <c r="Q138" s="10">
        <f t="shared" si="56"/>
        <v>2235.1999999999989</v>
      </c>
      <c r="R138" s="10">
        <f t="shared" si="57"/>
        <v>-6188.1088000000009</v>
      </c>
      <c r="S138" s="2">
        <f t="shared" si="58"/>
        <v>0.9</v>
      </c>
      <c r="T138" s="10">
        <f t="shared" si="59"/>
        <v>2011.6799999999992</v>
      </c>
      <c r="U138" s="10">
        <f t="shared" si="60"/>
        <v>-5569.2979200000009</v>
      </c>
    </row>
    <row r="139" spans="1:21" x14ac:dyDescent="0.25">
      <c r="B139" s="6">
        <v>0.15</v>
      </c>
      <c r="C139" s="8">
        <f t="shared" si="43"/>
        <v>3</v>
      </c>
      <c r="D139" s="17">
        <f t="shared" si="61"/>
        <v>2.0270270270270271E-2</v>
      </c>
      <c r="E139" s="9">
        <f t="shared" si="44"/>
        <v>-1E-3</v>
      </c>
      <c r="F139" s="4">
        <f t="shared" si="45"/>
        <v>0.14499999999999999</v>
      </c>
      <c r="G139" s="3">
        <f t="shared" si="46"/>
        <v>5.0000000000000001E-3</v>
      </c>
      <c r="H139" s="3">
        <f t="shared" si="47"/>
        <v>3.4000000000000002E-2</v>
      </c>
      <c r="I139" s="3">
        <f t="shared" si="48"/>
        <v>0.108</v>
      </c>
      <c r="J139" s="5">
        <f t="shared" si="49"/>
        <v>60</v>
      </c>
      <c r="K139" s="5">
        <f t="shared" si="50"/>
        <v>60</v>
      </c>
      <c r="L139" s="5">
        <f t="shared" si="51"/>
        <v>60</v>
      </c>
      <c r="M139" s="10">
        <f t="shared" si="52"/>
        <v>1566.72</v>
      </c>
      <c r="N139" s="10">
        <f t="shared" si="53"/>
        <v>1136.6399999999999</v>
      </c>
      <c r="O139" s="10">
        <f t="shared" si="54"/>
        <v>1136.6399999999999</v>
      </c>
      <c r="P139" s="10">
        <f t="shared" si="55"/>
        <v>-2407.1999999999998</v>
      </c>
      <c r="Q139" s="10">
        <f t="shared" si="56"/>
        <v>1432.7999999999997</v>
      </c>
      <c r="R139" s="10">
        <f t="shared" si="57"/>
        <v>-9201.9231999999993</v>
      </c>
      <c r="S139" s="2">
        <f t="shared" si="58"/>
        <v>0.9</v>
      </c>
      <c r="T139" s="10">
        <f t="shared" si="59"/>
        <v>1289.5199999999998</v>
      </c>
      <c r="U139" s="10">
        <f t="shared" si="60"/>
        <v>-8281.7308799999992</v>
      </c>
    </row>
    <row r="140" spans="1:21" x14ac:dyDescent="0.25">
      <c r="B140" s="6">
        <v>0.2</v>
      </c>
      <c r="C140" s="8">
        <f t="shared" si="43"/>
        <v>4.0000000000000009</v>
      </c>
      <c r="D140" s="17">
        <f t="shared" si="61"/>
        <v>2.7027027027027032E-2</v>
      </c>
      <c r="E140" s="9">
        <f t="shared" si="44"/>
        <v>-7.499999999999998E-4</v>
      </c>
      <c r="F140" s="4">
        <f t="shared" si="45"/>
        <v>0.10799999999999997</v>
      </c>
      <c r="G140" s="3">
        <f t="shared" si="46"/>
        <v>2.9999999999999983E-3</v>
      </c>
      <c r="H140" s="3">
        <f t="shared" si="47"/>
        <v>2.4749999999999994E-2</v>
      </c>
      <c r="I140" s="3">
        <f t="shared" si="48"/>
        <v>8.0249999999999974E-2</v>
      </c>
      <c r="J140" s="5">
        <f t="shared" si="49"/>
        <v>60</v>
      </c>
      <c r="K140" s="5">
        <f t="shared" si="50"/>
        <v>60</v>
      </c>
      <c r="L140" s="5">
        <f t="shared" si="51"/>
        <v>60</v>
      </c>
      <c r="M140" s="10">
        <f t="shared" si="52"/>
        <v>1566.72</v>
      </c>
      <c r="N140" s="10">
        <f t="shared" si="53"/>
        <v>1136.6399999999999</v>
      </c>
      <c r="O140" s="10">
        <f t="shared" si="54"/>
        <v>1136.6399999999999</v>
      </c>
      <c r="P140" s="10">
        <f t="shared" si="55"/>
        <v>-3209.6000000000008</v>
      </c>
      <c r="Q140" s="10">
        <f t="shared" si="56"/>
        <v>630.39999999999873</v>
      </c>
      <c r="R140" s="10">
        <f t="shared" si="57"/>
        <v>-12162.24426666667</v>
      </c>
      <c r="S140" s="2">
        <f t="shared" si="58"/>
        <v>0.9</v>
      </c>
      <c r="T140" s="10">
        <f t="shared" si="59"/>
        <v>567.35999999999888</v>
      </c>
      <c r="U140" s="10">
        <f t="shared" si="60"/>
        <v>-10946.019840000003</v>
      </c>
    </row>
    <row r="141" spans="1:21" x14ac:dyDescent="0.25">
      <c r="B141" s="6">
        <v>0.25</v>
      </c>
      <c r="C141" s="8">
        <f t="shared" si="43"/>
        <v>5</v>
      </c>
      <c r="D141" s="17">
        <f t="shared" si="61"/>
        <v>3.3783783783783786E-2</v>
      </c>
      <c r="E141" s="9">
        <f t="shared" si="44"/>
        <v>-6.0000000000000006E-4</v>
      </c>
      <c r="F141" s="4">
        <f t="shared" si="45"/>
        <v>8.5800000000000001E-2</v>
      </c>
      <c r="G141" s="3">
        <f t="shared" si="46"/>
        <v>1.8000000000000002E-3</v>
      </c>
      <c r="H141" s="3">
        <f t="shared" si="47"/>
        <v>1.9200000000000002E-2</v>
      </c>
      <c r="I141" s="3">
        <f t="shared" si="48"/>
        <v>6.3600000000000004E-2</v>
      </c>
      <c r="J141" s="5">
        <f t="shared" si="49"/>
        <v>52.2</v>
      </c>
      <c r="K141" s="5">
        <f t="shared" si="50"/>
        <v>60</v>
      </c>
      <c r="L141" s="5">
        <f t="shared" si="51"/>
        <v>60</v>
      </c>
      <c r="M141" s="10">
        <f t="shared" si="52"/>
        <v>1363.0464000000002</v>
      </c>
      <c r="N141" s="10">
        <f t="shared" si="53"/>
        <v>1136.6399999999999</v>
      </c>
      <c r="O141" s="10">
        <f t="shared" si="54"/>
        <v>1136.6399999999999</v>
      </c>
      <c r="P141" s="10">
        <f t="shared" si="55"/>
        <v>-4011.9999999999995</v>
      </c>
      <c r="Q141" s="10">
        <f t="shared" si="56"/>
        <v>-375.67359999999962</v>
      </c>
      <c r="R141" s="10">
        <f t="shared" si="57"/>
        <v>-15732.233241599999</v>
      </c>
      <c r="S141" s="2">
        <f t="shared" si="58"/>
        <v>0.9</v>
      </c>
      <c r="T141" s="10">
        <f t="shared" si="59"/>
        <v>-338.10623999999967</v>
      </c>
      <c r="U141" s="10">
        <f t="shared" si="60"/>
        <v>-14159.00991744</v>
      </c>
    </row>
    <row r="142" spans="1:21" x14ac:dyDescent="0.25">
      <c r="B142" s="6">
        <v>0.3</v>
      </c>
      <c r="C142" s="8">
        <f t="shared" si="43"/>
        <v>6</v>
      </c>
      <c r="D142" s="17">
        <f t="shared" si="61"/>
        <v>4.0540540540540543E-2</v>
      </c>
      <c r="E142" s="9">
        <f t="shared" si="44"/>
        <v>-5.0000000000000001E-4</v>
      </c>
      <c r="F142" s="4">
        <f t="shared" si="45"/>
        <v>7.1000000000000008E-2</v>
      </c>
      <c r="G142" s="3">
        <f t="shared" si="46"/>
        <v>1E-3</v>
      </c>
      <c r="H142" s="3">
        <f t="shared" si="47"/>
        <v>1.55E-2</v>
      </c>
      <c r="I142" s="3">
        <f t="shared" si="48"/>
        <v>5.2499999999999998E-2</v>
      </c>
      <c r="J142" s="5">
        <f t="shared" si="49"/>
        <v>29</v>
      </c>
      <c r="K142" s="5">
        <f t="shared" si="50"/>
        <v>60</v>
      </c>
      <c r="L142" s="5">
        <f t="shared" si="51"/>
        <v>60</v>
      </c>
      <c r="M142" s="10">
        <f t="shared" si="52"/>
        <v>757.24800000000005</v>
      </c>
      <c r="N142" s="10">
        <f t="shared" si="53"/>
        <v>1136.6399999999999</v>
      </c>
      <c r="O142" s="10">
        <f t="shared" si="54"/>
        <v>1136.6399999999999</v>
      </c>
      <c r="P142" s="10">
        <f t="shared" si="55"/>
        <v>-4814.3999999999996</v>
      </c>
      <c r="Q142" s="10">
        <f t="shared" si="56"/>
        <v>-1783.8719999999998</v>
      </c>
      <c r="R142" s="10">
        <f t="shared" si="57"/>
        <v>-20558.047231999997</v>
      </c>
      <c r="S142" s="2">
        <f t="shared" si="58"/>
        <v>0.9</v>
      </c>
      <c r="T142" s="10">
        <f t="shared" si="59"/>
        <v>-1605.4848</v>
      </c>
      <c r="U142" s="10">
        <f t="shared" si="60"/>
        <v>-18502.242508799998</v>
      </c>
    </row>
    <row r="143" spans="1:21" x14ac:dyDescent="0.25">
      <c r="B143" s="6">
        <v>0.35</v>
      </c>
      <c r="C143" s="8">
        <f t="shared" si="43"/>
        <v>7</v>
      </c>
      <c r="D143" s="17">
        <f t="shared" si="61"/>
        <v>4.72972972972973E-2</v>
      </c>
      <c r="E143" s="9">
        <f t="shared" si="44"/>
        <v>-4.285714285714286E-4</v>
      </c>
      <c r="F143" s="4">
        <f t="shared" si="45"/>
        <v>6.0428571428571436E-2</v>
      </c>
      <c r="G143" s="3">
        <f t="shared" si="46"/>
        <v>4.285714285714286E-4</v>
      </c>
      <c r="H143" s="3">
        <f t="shared" si="47"/>
        <v>1.2857142857142859E-2</v>
      </c>
      <c r="I143" s="3">
        <f t="shared" si="48"/>
        <v>4.4571428571428574E-2</v>
      </c>
      <c r="J143" s="5">
        <f t="shared" si="49"/>
        <v>12.428571428571429</v>
      </c>
      <c r="K143" s="5">
        <f t="shared" si="50"/>
        <v>60</v>
      </c>
      <c r="L143" s="5">
        <f t="shared" si="51"/>
        <v>60</v>
      </c>
      <c r="M143" s="10">
        <f t="shared" si="52"/>
        <v>324.53485714285716</v>
      </c>
      <c r="N143" s="10">
        <f t="shared" si="53"/>
        <v>1136.6399999999999</v>
      </c>
      <c r="O143" s="10">
        <f t="shared" si="54"/>
        <v>1136.6399999999999</v>
      </c>
      <c r="P143" s="10">
        <f t="shared" si="55"/>
        <v>-5616.7999999999993</v>
      </c>
      <c r="Q143" s="10">
        <f t="shared" si="56"/>
        <v>-3018.9851428571424</v>
      </c>
      <c r="R143" s="10">
        <f t="shared" si="57"/>
        <v>-24766.802291809523</v>
      </c>
      <c r="S143" s="2">
        <f t="shared" si="58"/>
        <v>0.9</v>
      </c>
      <c r="T143" s="10">
        <f t="shared" si="59"/>
        <v>-2717.0866285714283</v>
      </c>
      <c r="U143" s="10">
        <f t="shared" si="60"/>
        <v>-22290.122062628572</v>
      </c>
    </row>
    <row r="144" spans="1:21" x14ac:dyDescent="0.25">
      <c r="B144" s="6">
        <v>0.4</v>
      </c>
      <c r="C144" s="8">
        <f t="shared" si="43"/>
        <v>8.0000000000000018</v>
      </c>
      <c r="D144" s="17">
        <f t="shared" si="61"/>
        <v>5.4054054054054064E-2</v>
      </c>
      <c r="E144" s="9">
        <f t="shared" si="44"/>
        <v>-3.749999999999999E-4</v>
      </c>
      <c r="F144" s="4">
        <f t="shared" si="45"/>
        <v>5.2499999999999984E-2</v>
      </c>
      <c r="G144" s="3">
        <f t="shared" si="46"/>
        <v>-6.6613381477509375E-19</v>
      </c>
      <c r="H144" s="3">
        <f t="shared" si="47"/>
        <v>1.0874999999999998E-2</v>
      </c>
      <c r="I144" s="3">
        <f t="shared" si="48"/>
        <v>3.8624999999999993E-2</v>
      </c>
      <c r="J144" s="5">
        <f t="shared" si="49"/>
        <v>-1.9317880628477717E-14</v>
      </c>
      <c r="K144" s="5">
        <f t="shared" si="50"/>
        <v>60</v>
      </c>
      <c r="L144" s="5">
        <f t="shared" si="51"/>
        <v>60</v>
      </c>
      <c r="M144" s="10">
        <f t="shared" si="52"/>
        <v>-5.0442849897081015E-13</v>
      </c>
      <c r="N144" s="10">
        <f t="shared" si="53"/>
        <v>1136.6399999999999</v>
      </c>
      <c r="O144" s="10">
        <f t="shared" si="54"/>
        <v>1136.6399999999999</v>
      </c>
      <c r="P144" s="10">
        <f t="shared" si="55"/>
        <v>-6419.2000000000016</v>
      </c>
      <c r="Q144" s="10">
        <f t="shared" si="56"/>
        <v>-4145.9200000000019</v>
      </c>
      <c r="R144" s="10">
        <f t="shared" si="57"/>
        <v>-28569.835520000008</v>
      </c>
      <c r="S144" s="2">
        <f t="shared" si="58"/>
        <v>0.9</v>
      </c>
      <c r="T144" s="10">
        <f t="shared" si="59"/>
        <v>-3731.3280000000018</v>
      </c>
      <c r="U144" s="10">
        <f t="shared" si="60"/>
        <v>-25712.851968000006</v>
      </c>
    </row>
    <row r="145" spans="1:21" x14ac:dyDescent="0.25">
      <c r="B145" s="6">
        <v>0.45</v>
      </c>
      <c r="C145" s="8">
        <f t="shared" si="43"/>
        <v>9.0000000000000018</v>
      </c>
      <c r="D145" s="17">
        <f t="shared" si="61"/>
        <v>6.0810810810810821E-2</v>
      </c>
      <c r="E145" s="9">
        <f t="shared" si="44"/>
        <v>-3.3333333333333327E-4</v>
      </c>
      <c r="F145" s="4">
        <f t="shared" si="45"/>
        <v>4.6333333333333324E-2</v>
      </c>
      <c r="G145" s="3">
        <f t="shared" si="46"/>
        <v>-3.3333333333333386E-4</v>
      </c>
      <c r="H145" s="3">
        <f t="shared" si="47"/>
        <v>9.3333333333333324E-3</v>
      </c>
      <c r="I145" s="3">
        <f t="shared" si="48"/>
        <v>3.3999999999999996E-2</v>
      </c>
      <c r="J145" s="5">
        <f t="shared" si="49"/>
        <v>-9.6666666666666821</v>
      </c>
      <c r="K145" s="5">
        <f t="shared" si="50"/>
        <v>60</v>
      </c>
      <c r="L145" s="5">
        <f t="shared" si="51"/>
        <v>60</v>
      </c>
      <c r="M145" s="10">
        <f t="shared" si="52"/>
        <v>-252.41600000000042</v>
      </c>
      <c r="N145" s="10">
        <f t="shared" si="53"/>
        <v>1136.6399999999999</v>
      </c>
      <c r="O145" s="10">
        <f t="shared" si="54"/>
        <v>1136.6399999999999</v>
      </c>
      <c r="P145" s="10">
        <f t="shared" si="55"/>
        <v>-7221.6000000000013</v>
      </c>
      <c r="Q145" s="10">
        <f t="shared" si="56"/>
        <v>-5200.7360000000017</v>
      </c>
      <c r="R145" s="10">
        <f t="shared" si="57"/>
        <v>-32084.55641600001</v>
      </c>
      <c r="S145" s="2">
        <f t="shared" si="58"/>
        <v>0.9</v>
      </c>
      <c r="T145" s="10">
        <f t="shared" si="59"/>
        <v>-4680.662400000002</v>
      </c>
      <c r="U145" s="10">
        <f t="shared" si="60"/>
        <v>-28876.100774400009</v>
      </c>
    </row>
    <row r="146" spans="1:21" x14ac:dyDescent="0.25">
      <c r="B146" s="6">
        <v>0.5</v>
      </c>
      <c r="C146" s="8">
        <f t="shared" si="43"/>
        <v>10</v>
      </c>
      <c r="D146" s="17">
        <f t="shared" si="61"/>
        <v>6.7567567567567571E-2</v>
      </c>
      <c r="E146" s="9">
        <f t="shared" si="44"/>
        <v>-3.0000000000000003E-4</v>
      </c>
      <c r="F146" s="4">
        <f t="shared" si="45"/>
        <v>4.1400000000000006E-2</v>
      </c>
      <c r="G146" s="3">
        <f t="shared" si="46"/>
        <v>-6.0000000000000006E-4</v>
      </c>
      <c r="H146" s="3">
        <f t="shared" si="47"/>
        <v>8.1000000000000013E-3</v>
      </c>
      <c r="I146" s="3">
        <f t="shared" si="48"/>
        <v>3.0300000000000004E-2</v>
      </c>
      <c r="J146" s="5">
        <f t="shared" si="49"/>
        <v>-17.400000000000002</v>
      </c>
      <c r="K146" s="5">
        <f t="shared" si="50"/>
        <v>60</v>
      </c>
      <c r="L146" s="5">
        <f t="shared" si="51"/>
        <v>60</v>
      </c>
      <c r="M146" s="10">
        <f t="shared" si="52"/>
        <v>-454.3488000000001</v>
      </c>
      <c r="N146" s="10">
        <f t="shared" si="53"/>
        <v>1136.6399999999999</v>
      </c>
      <c r="O146" s="10">
        <f t="shared" si="54"/>
        <v>1136.6399999999999</v>
      </c>
      <c r="P146" s="10">
        <f t="shared" si="55"/>
        <v>-8023.9999999999991</v>
      </c>
      <c r="Q146" s="10">
        <f t="shared" si="56"/>
        <v>-6205.0687999999991</v>
      </c>
      <c r="R146" s="10">
        <f t="shared" si="57"/>
        <v>-35381.410679466666</v>
      </c>
      <c r="S146" s="2">
        <f t="shared" si="58"/>
        <v>0.9</v>
      </c>
      <c r="T146" s="10">
        <f t="shared" si="59"/>
        <v>-5584.5619199999992</v>
      </c>
      <c r="U146" s="10">
        <f t="shared" si="60"/>
        <v>-31843.269611520001</v>
      </c>
    </row>
    <row r="147" spans="1:21" x14ac:dyDescent="0.25">
      <c r="B147" s="6">
        <v>0.55000000000000004</v>
      </c>
      <c r="C147" s="8">
        <f t="shared" si="43"/>
        <v>11.000000000000002</v>
      </c>
      <c r="D147" s="17">
        <f t="shared" si="61"/>
        <v>7.4324324324324342E-2</v>
      </c>
      <c r="E147" s="9">
        <f t="shared" si="44"/>
        <v>-2.7272727272727268E-4</v>
      </c>
      <c r="F147" s="4">
        <f t="shared" si="45"/>
        <v>3.7363636363636356E-2</v>
      </c>
      <c r="G147" s="3">
        <f t="shared" si="46"/>
        <v>-8.1818181818181848E-4</v>
      </c>
      <c r="H147" s="3">
        <f t="shared" si="47"/>
        <v>7.0909090909090896E-3</v>
      </c>
      <c r="I147" s="3">
        <f t="shared" si="48"/>
        <v>2.7272727272727268E-2</v>
      </c>
      <c r="J147" s="5">
        <f t="shared" si="49"/>
        <v>-23.727272727272737</v>
      </c>
      <c r="K147" s="5">
        <f t="shared" si="50"/>
        <v>60</v>
      </c>
      <c r="L147" s="5">
        <f t="shared" si="51"/>
        <v>60</v>
      </c>
      <c r="M147" s="10">
        <f t="shared" si="52"/>
        <v>-619.5665454545458</v>
      </c>
      <c r="N147" s="10">
        <f t="shared" si="53"/>
        <v>1136.6399999999999</v>
      </c>
      <c r="O147" s="10">
        <f t="shared" si="54"/>
        <v>1136.6399999999999</v>
      </c>
      <c r="P147" s="10">
        <f t="shared" si="55"/>
        <v>-8826.4000000000015</v>
      </c>
      <c r="Q147" s="10">
        <f t="shared" si="56"/>
        <v>-7172.6865454545477</v>
      </c>
      <c r="R147" s="10">
        <f t="shared" si="57"/>
        <v>-38505.227392000008</v>
      </c>
      <c r="S147" s="2">
        <f t="shared" si="58"/>
        <v>0.9</v>
      </c>
      <c r="T147" s="10">
        <f t="shared" si="59"/>
        <v>-6455.4178909090933</v>
      </c>
      <c r="U147" s="10">
        <f t="shared" si="60"/>
        <v>-34654.704652800006</v>
      </c>
    </row>
    <row r="148" spans="1:21" x14ac:dyDescent="0.25">
      <c r="B148" s="6">
        <v>0.6</v>
      </c>
      <c r="C148" s="8">
        <f t="shared" si="43"/>
        <v>12</v>
      </c>
      <c r="D148" s="17">
        <f t="shared" si="61"/>
        <v>8.1081081081081086E-2</v>
      </c>
      <c r="E148" s="9">
        <f t="shared" si="44"/>
        <v>-2.5000000000000001E-4</v>
      </c>
      <c r="F148" s="4">
        <f t="shared" si="45"/>
        <v>3.4000000000000002E-2</v>
      </c>
      <c r="G148" s="3">
        <f t="shared" si="46"/>
        <v>-1E-3</v>
      </c>
      <c r="H148" s="3">
        <f t="shared" si="47"/>
        <v>6.2500000000000003E-3</v>
      </c>
      <c r="I148" s="3">
        <f t="shared" si="48"/>
        <v>2.4750000000000001E-2</v>
      </c>
      <c r="J148" s="5">
        <f t="shared" si="49"/>
        <v>-29</v>
      </c>
      <c r="K148" s="5">
        <f t="shared" si="50"/>
        <v>60</v>
      </c>
      <c r="L148" s="5">
        <f t="shared" si="51"/>
        <v>60</v>
      </c>
      <c r="M148" s="10">
        <f t="shared" si="52"/>
        <v>-757.24800000000005</v>
      </c>
      <c r="N148" s="10">
        <f t="shared" si="53"/>
        <v>1136.6399999999999</v>
      </c>
      <c r="O148" s="10">
        <f t="shared" si="54"/>
        <v>1136.6399999999999</v>
      </c>
      <c r="P148" s="10">
        <f t="shared" si="55"/>
        <v>-9628.7999999999993</v>
      </c>
      <c r="Q148" s="10">
        <f t="shared" si="56"/>
        <v>-8112.768</v>
      </c>
      <c r="R148" s="10">
        <f t="shared" si="57"/>
        <v>-41485.892608000002</v>
      </c>
      <c r="S148" s="2">
        <f t="shared" si="58"/>
        <v>0.9</v>
      </c>
      <c r="T148" s="10">
        <f t="shared" si="59"/>
        <v>-7301.4912000000004</v>
      </c>
      <c r="U148" s="10">
        <f t="shared" si="60"/>
        <v>-37337.303347200002</v>
      </c>
    </row>
    <row r="149" spans="1:21" x14ac:dyDescent="0.25">
      <c r="B149" s="6">
        <v>0.65</v>
      </c>
      <c r="C149" s="8">
        <f t="shared" si="43"/>
        <v>13.000000000000002</v>
      </c>
      <c r="D149" s="17">
        <f t="shared" si="61"/>
        <v>8.7837837837837857E-2</v>
      </c>
      <c r="E149" s="9">
        <f t="shared" si="44"/>
        <v>-2.3076923076923074E-4</v>
      </c>
      <c r="F149" s="4">
        <f t="shared" si="45"/>
        <v>3.115384615384615E-2</v>
      </c>
      <c r="G149" s="3">
        <f t="shared" si="46"/>
        <v>-1.1538461538461542E-3</v>
      </c>
      <c r="H149" s="3">
        <f t="shared" si="47"/>
        <v>5.5384615384615372E-3</v>
      </c>
      <c r="I149" s="3">
        <f t="shared" si="48"/>
        <v>2.2615384615384614E-2</v>
      </c>
      <c r="J149" s="5">
        <f t="shared" si="49"/>
        <v>-33.461538461538474</v>
      </c>
      <c r="K149" s="5">
        <f t="shared" si="50"/>
        <v>60</v>
      </c>
      <c r="L149" s="5">
        <f t="shared" si="51"/>
        <v>60</v>
      </c>
      <c r="M149" s="10">
        <f t="shared" si="52"/>
        <v>-873.74769230769266</v>
      </c>
      <c r="N149" s="10">
        <f t="shared" si="53"/>
        <v>1136.6399999999999</v>
      </c>
      <c r="O149" s="10">
        <f t="shared" si="54"/>
        <v>1136.6399999999999</v>
      </c>
      <c r="P149" s="10">
        <f t="shared" si="55"/>
        <v>-10431.200000000001</v>
      </c>
      <c r="Q149" s="10">
        <f t="shared" si="56"/>
        <v>-9031.6676923076939</v>
      </c>
      <c r="R149" s="10">
        <f t="shared" si="57"/>
        <v>-44344.096672820517</v>
      </c>
      <c r="S149" s="2">
        <f t="shared" si="58"/>
        <v>0.9</v>
      </c>
      <c r="T149" s="10">
        <f t="shared" si="59"/>
        <v>-8128.5009230769247</v>
      </c>
      <c r="U149" s="10">
        <f t="shared" si="60"/>
        <v>-39909.687005538464</v>
      </c>
    </row>
    <row r="150" spans="1:21" x14ac:dyDescent="0.25">
      <c r="B150" s="6">
        <v>0.7</v>
      </c>
      <c r="C150" s="8">
        <f t="shared" si="43"/>
        <v>14</v>
      </c>
      <c r="D150" s="17">
        <f t="shared" si="61"/>
        <v>9.45945945945946E-2</v>
      </c>
      <c r="E150" s="9">
        <f t="shared" si="44"/>
        <v>-2.142857142857143E-4</v>
      </c>
      <c r="F150" s="4">
        <f t="shared" si="45"/>
        <v>2.8714285714285716E-2</v>
      </c>
      <c r="G150" s="3">
        <f t="shared" si="46"/>
        <v>-1.2857142857142859E-3</v>
      </c>
      <c r="H150" s="3">
        <f t="shared" si="47"/>
        <v>4.9285714285714289E-3</v>
      </c>
      <c r="I150" s="3">
        <f t="shared" si="48"/>
        <v>2.0785714285714286E-2</v>
      </c>
      <c r="J150" s="5">
        <f t="shared" si="49"/>
        <v>-37.285714285714292</v>
      </c>
      <c r="K150" s="5">
        <f t="shared" si="50"/>
        <v>60</v>
      </c>
      <c r="L150" s="5">
        <f t="shared" si="51"/>
        <v>60</v>
      </c>
      <c r="M150" s="10">
        <f t="shared" si="52"/>
        <v>-973.6045714285716</v>
      </c>
      <c r="N150" s="10">
        <f t="shared" si="53"/>
        <v>1136.6399999999999</v>
      </c>
      <c r="O150" s="10">
        <f t="shared" si="54"/>
        <v>1136.6399999999999</v>
      </c>
      <c r="P150" s="10">
        <f t="shared" si="55"/>
        <v>-11233.599999999999</v>
      </c>
      <c r="Q150" s="10">
        <f t="shared" si="56"/>
        <v>-9933.9245714285698</v>
      </c>
      <c r="R150" s="10">
        <f t="shared" si="57"/>
        <v>-47094.618404571425</v>
      </c>
      <c r="S150" s="2">
        <f t="shared" si="58"/>
        <v>0.9</v>
      </c>
      <c r="T150" s="10">
        <f t="shared" si="59"/>
        <v>-8940.5321142857138</v>
      </c>
      <c r="U150" s="10">
        <f t="shared" si="60"/>
        <v>-42385.156564114281</v>
      </c>
    </row>
    <row r="151" spans="1:21" x14ac:dyDescent="0.25">
      <c r="B151" s="6">
        <v>0.75</v>
      </c>
      <c r="C151" s="8">
        <f t="shared" si="43"/>
        <v>15.000000000000002</v>
      </c>
      <c r="D151" s="17">
        <f t="shared" si="61"/>
        <v>0.10135135135135136</v>
      </c>
      <c r="E151" s="9">
        <f t="shared" si="44"/>
        <v>-1.9999999999999998E-4</v>
      </c>
      <c r="F151" s="4">
        <f t="shared" si="45"/>
        <v>2.6599999999999999E-2</v>
      </c>
      <c r="G151" s="3">
        <f t="shared" si="46"/>
        <v>-1.4000000000000002E-3</v>
      </c>
      <c r="H151" s="3">
        <f t="shared" si="47"/>
        <v>4.3999999999999994E-3</v>
      </c>
      <c r="I151" s="3">
        <f t="shared" si="48"/>
        <v>1.9199999999999998E-2</v>
      </c>
      <c r="J151" s="5">
        <f t="shared" si="49"/>
        <v>-40.600000000000009</v>
      </c>
      <c r="K151" s="5">
        <f t="shared" si="50"/>
        <v>60</v>
      </c>
      <c r="L151" s="5">
        <f t="shared" si="51"/>
        <v>60</v>
      </c>
      <c r="M151" s="10">
        <f t="shared" si="52"/>
        <v>-1060.1472000000003</v>
      </c>
      <c r="N151" s="10">
        <f t="shared" si="53"/>
        <v>1136.6399999999999</v>
      </c>
      <c r="O151" s="10">
        <f t="shared" si="54"/>
        <v>1136.6399999999999</v>
      </c>
      <c r="P151" s="10">
        <f t="shared" si="55"/>
        <v>-12036</v>
      </c>
      <c r="Q151" s="10">
        <f t="shared" si="56"/>
        <v>-10822.867200000001</v>
      </c>
      <c r="R151" s="10">
        <f t="shared" si="57"/>
        <v>-49748.2956032</v>
      </c>
      <c r="S151" s="2">
        <f t="shared" si="58"/>
        <v>0.9</v>
      </c>
      <c r="T151" s="10">
        <f t="shared" si="59"/>
        <v>-9740.5804800000005</v>
      </c>
      <c r="U151" s="10">
        <f t="shared" si="60"/>
        <v>-44773.466042879998</v>
      </c>
    </row>
    <row r="152" spans="1:21" x14ac:dyDescent="0.25">
      <c r="B152" s="6">
        <v>0.8</v>
      </c>
      <c r="C152" s="8">
        <f t="shared" si="43"/>
        <v>16.000000000000004</v>
      </c>
      <c r="D152" s="17">
        <f t="shared" si="61"/>
        <v>0.10810810810810813</v>
      </c>
      <c r="E152" s="9">
        <f t="shared" si="44"/>
        <v>-1.8749999999999995E-4</v>
      </c>
      <c r="F152" s="4">
        <f t="shared" si="45"/>
        <v>2.4749999999999994E-2</v>
      </c>
      <c r="G152" s="3">
        <f t="shared" si="46"/>
        <v>-1.5000000000000002E-3</v>
      </c>
      <c r="H152" s="3">
        <f t="shared" si="47"/>
        <v>3.9374999999999983E-3</v>
      </c>
      <c r="I152" s="3">
        <f t="shared" si="48"/>
        <v>1.7812499999999995E-2</v>
      </c>
      <c r="J152" s="5">
        <f t="shared" si="49"/>
        <v>-43.500000000000007</v>
      </c>
      <c r="K152" s="5">
        <f t="shared" si="50"/>
        <v>60</v>
      </c>
      <c r="L152" s="5">
        <f t="shared" si="51"/>
        <v>60</v>
      </c>
      <c r="M152" s="10">
        <f t="shared" si="52"/>
        <v>-1135.8720000000003</v>
      </c>
      <c r="N152" s="10">
        <f t="shared" si="53"/>
        <v>1136.6399999999999</v>
      </c>
      <c r="O152" s="10">
        <f t="shared" si="54"/>
        <v>1136.6399999999999</v>
      </c>
      <c r="P152" s="10">
        <f t="shared" si="55"/>
        <v>-12838.400000000003</v>
      </c>
      <c r="Q152" s="10">
        <f t="shared" si="56"/>
        <v>-11700.992000000004</v>
      </c>
      <c r="R152" s="10">
        <f t="shared" si="57"/>
        <v>-52313.256618666674</v>
      </c>
      <c r="S152" s="2">
        <f t="shared" si="58"/>
        <v>0.9</v>
      </c>
      <c r="T152" s="10">
        <f t="shared" si="59"/>
        <v>-10530.892800000003</v>
      </c>
      <c r="U152" s="10">
        <f t="shared" si="60"/>
        <v>-47081.93095680001</v>
      </c>
    </row>
    <row r="153" spans="1:21" x14ac:dyDescent="0.25">
      <c r="B153" s="6">
        <v>0.85</v>
      </c>
      <c r="C153" s="8">
        <f t="shared" si="43"/>
        <v>17</v>
      </c>
      <c r="D153" s="17">
        <f t="shared" si="61"/>
        <v>0.11486486486486487</v>
      </c>
      <c r="E153" s="9">
        <f t="shared" si="44"/>
        <v>-1.7647058823529413E-4</v>
      </c>
      <c r="F153" s="4">
        <f t="shared" si="45"/>
        <v>2.3117647058823531E-2</v>
      </c>
      <c r="G153" s="3">
        <f t="shared" si="46"/>
        <v>-1.5882352941176472E-3</v>
      </c>
      <c r="H153" s="3">
        <f t="shared" si="47"/>
        <v>3.5294117647058825E-3</v>
      </c>
      <c r="I153" s="3">
        <f t="shared" si="48"/>
        <v>1.6588235294117647E-2</v>
      </c>
      <c r="J153" s="5">
        <f t="shared" si="49"/>
        <v>-46.058823529411768</v>
      </c>
      <c r="K153" s="5">
        <f t="shared" si="50"/>
        <v>60</v>
      </c>
      <c r="L153" s="5">
        <f t="shared" si="51"/>
        <v>60</v>
      </c>
      <c r="M153" s="10">
        <f t="shared" si="52"/>
        <v>-1202.6880000000001</v>
      </c>
      <c r="N153" s="10">
        <f t="shared" si="53"/>
        <v>1136.6399999999999</v>
      </c>
      <c r="O153" s="10">
        <f t="shared" si="54"/>
        <v>1136.6399999999999</v>
      </c>
      <c r="P153" s="10">
        <f t="shared" si="55"/>
        <v>-13640.8</v>
      </c>
      <c r="Q153" s="10">
        <f t="shared" si="56"/>
        <v>-12570.207999999999</v>
      </c>
      <c r="R153" s="10">
        <f t="shared" si="57"/>
        <v>-54795.717248000001</v>
      </c>
      <c r="S153" s="2">
        <f t="shared" si="58"/>
        <v>0.9</v>
      </c>
      <c r="T153" s="10">
        <f t="shared" si="59"/>
        <v>-11313.187199999998</v>
      </c>
      <c r="U153" s="10">
        <f t="shared" si="60"/>
        <v>-49316.145523200001</v>
      </c>
    </row>
    <row r="154" spans="1:21" x14ac:dyDescent="0.25">
      <c r="B154" s="6">
        <v>0.9</v>
      </c>
      <c r="C154" s="8">
        <f t="shared" si="43"/>
        <v>18.000000000000004</v>
      </c>
      <c r="D154" s="17">
        <f>C154/$D$10</f>
        <v>0.12162162162162164</v>
      </c>
      <c r="E154" s="9">
        <f t="shared" si="44"/>
        <v>-1.6666666666666663E-4</v>
      </c>
      <c r="F154" s="4">
        <f t="shared" si="45"/>
        <v>2.1666666666666664E-2</v>
      </c>
      <c r="G154" s="3">
        <f t="shared" si="46"/>
        <v>-1.666666666666667E-3</v>
      </c>
      <c r="H154" s="3">
        <f t="shared" si="47"/>
        <v>3.1666666666666653E-3</v>
      </c>
      <c r="I154" s="3">
        <f t="shared" si="48"/>
        <v>1.5499999999999996E-2</v>
      </c>
      <c r="J154" s="5">
        <f t="shared" si="49"/>
        <v>-48.333333333333343</v>
      </c>
      <c r="K154" s="5">
        <f t="shared" si="50"/>
        <v>60</v>
      </c>
      <c r="L154" s="5">
        <f t="shared" si="51"/>
        <v>60</v>
      </c>
      <c r="M154" s="10">
        <f t="shared" si="52"/>
        <v>-1262.0800000000004</v>
      </c>
      <c r="N154" s="10">
        <f t="shared" si="53"/>
        <v>1136.6399999999999</v>
      </c>
      <c r="O154" s="10">
        <f t="shared" si="54"/>
        <v>1136.6399999999999</v>
      </c>
      <c r="P154" s="10">
        <f t="shared" si="55"/>
        <v>-14443.200000000003</v>
      </c>
      <c r="Q154" s="10">
        <f t="shared" si="56"/>
        <v>-13432.000000000004</v>
      </c>
      <c r="R154" s="10">
        <f t="shared" si="57"/>
        <v>-57200.51200000001</v>
      </c>
      <c r="S154" s="2">
        <f t="shared" si="58"/>
        <v>0.9</v>
      </c>
      <c r="T154" s="10">
        <f t="shared" si="59"/>
        <v>-12088.800000000003</v>
      </c>
      <c r="U154" s="10">
        <f t="shared" si="60"/>
        <v>-51480.460800000008</v>
      </c>
    </row>
    <row r="156" spans="1:21" x14ac:dyDescent="0.25">
      <c r="B156" s="11" t="s">
        <v>43</v>
      </c>
      <c r="C156" s="11" t="s">
        <v>37</v>
      </c>
      <c r="D156" s="11" t="s">
        <v>47</v>
      </c>
      <c r="E156" s="12" t="s">
        <v>19</v>
      </c>
      <c r="F156" s="12" t="s">
        <v>20</v>
      </c>
      <c r="G156" s="12" t="s">
        <v>21</v>
      </c>
      <c r="H156" s="12" t="s">
        <v>22</v>
      </c>
      <c r="I156" s="12" t="s">
        <v>23</v>
      </c>
      <c r="J156" s="12" t="s">
        <v>24</v>
      </c>
      <c r="K156" s="12" t="s">
        <v>25</v>
      </c>
      <c r="L156" s="12" t="s">
        <v>26</v>
      </c>
      <c r="M156" s="12" t="s">
        <v>27</v>
      </c>
      <c r="N156" s="12" t="s">
        <v>28</v>
      </c>
      <c r="O156" s="12" t="s">
        <v>29</v>
      </c>
      <c r="P156" s="12" t="s">
        <v>30</v>
      </c>
      <c r="Q156" s="12" t="s">
        <v>31</v>
      </c>
      <c r="R156" s="12" t="s">
        <v>32</v>
      </c>
      <c r="S156" s="12" t="s">
        <v>33</v>
      </c>
    </row>
    <row r="157" spans="1:21" x14ac:dyDescent="0.25">
      <c r="C157" s="14" t="s">
        <v>14</v>
      </c>
      <c r="D157" s="14"/>
      <c r="E157" s="14" t="s">
        <v>39</v>
      </c>
      <c r="F157" s="13"/>
      <c r="G157" s="13"/>
      <c r="H157" s="13"/>
      <c r="I157" s="13"/>
      <c r="J157" s="14" t="s">
        <v>13</v>
      </c>
      <c r="K157" s="14" t="s">
        <v>13</v>
      </c>
      <c r="L157" s="14" t="s">
        <v>13</v>
      </c>
      <c r="M157" s="14" t="s">
        <v>41</v>
      </c>
      <c r="N157" s="14" t="s">
        <v>41</v>
      </c>
      <c r="O157" s="14" t="s">
        <v>41</v>
      </c>
      <c r="P157" s="14" t="s">
        <v>41</v>
      </c>
      <c r="Q157" s="14" t="s">
        <v>41</v>
      </c>
      <c r="R157" s="14" t="s">
        <v>42</v>
      </c>
      <c r="S157" s="14"/>
    </row>
    <row r="158" spans="1:21" x14ac:dyDescent="0.25">
      <c r="A158" s="15" t="s">
        <v>44</v>
      </c>
      <c r="B158" s="6"/>
      <c r="C158" s="8"/>
      <c r="D158" s="8"/>
      <c r="E158" s="9"/>
      <c r="F158" s="4"/>
      <c r="G158" s="3"/>
      <c r="H158" s="3"/>
      <c r="I158" s="3"/>
      <c r="J158" s="5"/>
      <c r="K158" s="5"/>
      <c r="L158" s="5"/>
      <c r="M158" s="10"/>
      <c r="N158" s="10"/>
      <c r="O158" s="10"/>
      <c r="P158" s="10"/>
      <c r="Q158" s="10"/>
      <c r="R158" s="10"/>
      <c r="S158" s="2"/>
      <c r="T158" s="10"/>
      <c r="U158" s="10"/>
    </row>
    <row r="159" spans="1:21" x14ac:dyDescent="0.25">
      <c r="B159" s="6">
        <v>1.0000000000000001E-5</v>
      </c>
      <c r="C159" s="5">
        <f t="shared" ref="C159:C174" si="62">B159/$D$15*($D$10-$D$13)</f>
        <v>1.6500000000000002E-3</v>
      </c>
      <c r="D159" s="17">
        <f>C159/$D$10</f>
        <v>1.1148648648648651E-5</v>
      </c>
      <c r="E159" s="9"/>
      <c r="F159" s="4"/>
      <c r="G159" s="3"/>
      <c r="H159" s="3"/>
      <c r="I159" s="3"/>
      <c r="J159" s="5"/>
      <c r="K159" s="5"/>
      <c r="L159" s="5"/>
      <c r="M159" s="10"/>
      <c r="N159" s="10"/>
      <c r="O159" s="10"/>
      <c r="Q159" s="10"/>
      <c r="R159" s="10"/>
      <c r="S159" s="2"/>
      <c r="T159" s="10"/>
      <c r="U159" s="10"/>
    </row>
    <row r="160" spans="1:21" x14ac:dyDescent="0.25">
      <c r="B160" s="6">
        <v>0.05</v>
      </c>
      <c r="C160" s="5">
        <f t="shared" si="62"/>
        <v>8.2500000000000018</v>
      </c>
      <c r="D160" s="17">
        <f t="shared" ref="D160:D174" si="63">C160/$D$10</f>
        <v>5.5743243243243257E-2</v>
      </c>
      <c r="E160" s="9"/>
      <c r="F160" s="4"/>
      <c r="G160" s="3"/>
      <c r="H160" s="3"/>
      <c r="I160" s="3"/>
      <c r="J160" s="5"/>
      <c r="K160" s="5"/>
      <c r="L160" s="5"/>
      <c r="M160" s="10"/>
      <c r="N160" s="10"/>
      <c r="O160" s="10"/>
      <c r="Q160" s="10"/>
      <c r="R160" s="10"/>
      <c r="S160" s="2"/>
      <c r="T160" s="10"/>
      <c r="U160" s="10"/>
    </row>
    <row r="161" spans="2:21" x14ac:dyDescent="0.25">
      <c r="B161" s="6">
        <v>9.9900000000000003E-2</v>
      </c>
      <c r="C161" s="5">
        <f t="shared" si="62"/>
        <v>16.483500000000003</v>
      </c>
      <c r="D161" s="17">
        <f t="shared" si="63"/>
        <v>0.11137500000000002</v>
      </c>
      <c r="E161" s="9"/>
      <c r="F161" s="4"/>
      <c r="G161" s="3"/>
      <c r="H161" s="3"/>
      <c r="I161" s="3"/>
      <c r="J161" s="5"/>
      <c r="K161" s="5"/>
      <c r="L161" s="5"/>
      <c r="M161" s="10"/>
      <c r="N161" s="10"/>
      <c r="O161" s="10"/>
      <c r="Q161" s="10"/>
      <c r="R161" s="10"/>
      <c r="S161" s="2"/>
      <c r="T161" s="10"/>
      <c r="U161" s="10"/>
    </row>
    <row r="162" spans="2:21" x14ac:dyDescent="0.25">
      <c r="B162" s="6">
        <v>0.14979999999999999</v>
      </c>
      <c r="C162" s="5">
        <f t="shared" si="62"/>
        <v>24.716999999999999</v>
      </c>
      <c r="D162" s="17">
        <f t="shared" si="63"/>
        <v>0.16700675675675675</v>
      </c>
      <c r="E162" s="9"/>
      <c r="F162" s="4"/>
      <c r="G162" s="3"/>
      <c r="H162" s="3"/>
      <c r="I162" s="3"/>
      <c r="J162" s="5"/>
      <c r="K162" s="5"/>
      <c r="L162" s="5"/>
      <c r="M162" s="10"/>
      <c r="N162" s="10"/>
      <c r="O162" s="10"/>
      <c r="Q162" s="10"/>
      <c r="R162" s="10"/>
      <c r="S162" s="2"/>
      <c r="T162" s="10"/>
      <c r="U162" s="10"/>
    </row>
    <row r="163" spans="2:21" x14ac:dyDescent="0.25">
      <c r="B163" s="6">
        <v>0.19969999999999999</v>
      </c>
      <c r="C163" s="5">
        <f t="shared" si="62"/>
        <v>32.950500000000005</v>
      </c>
      <c r="D163" s="17">
        <f t="shared" si="63"/>
        <v>0.22263851351351355</v>
      </c>
      <c r="E163" s="9"/>
      <c r="F163" s="4"/>
      <c r="G163" s="3"/>
      <c r="H163" s="3"/>
      <c r="I163" s="3"/>
      <c r="J163" s="5"/>
      <c r="K163" s="5"/>
      <c r="L163" s="5"/>
      <c r="M163" s="10"/>
      <c r="N163" s="10"/>
      <c r="O163" s="10"/>
      <c r="Q163" s="10"/>
      <c r="R163" s="10"/>
      <c r="S163" s="2"/>
      <c r="T163" s="10"/>
      <c r="U163" s="10"/>
    </row>
    <row r="164" spans="2:21" x14ac:dyDescent="0.25">
      <c r="B164" s="6">
        <v>0.24959999999999999</v>
      </c>
      <c r="C164" s="5">
        <f t="shared" si="62"/>
        <v>41.183999999999997</v>
      </c>
      <c r="D164" s="17">
        <f t="shared" si="63"/>
        <v>0.27827027027027024</v>
      </c>
      <c r="E164" s="9"/>
      <c r="F164" s="4"/>
      <c r="G164" s="3"/>
      <c r="H164" s="3"/>
      <c r="I164" s="3"/>
      <c r="J164" s="5"/>
      <c r="K164" s="5"/>
      <c r="L164" s="5"/>
      <c r="M164" s="10"/>
      <c r="N164" s="10"/>
      <c r="O164" s="10"/>
      <c r="Q164" s="10"/>
      <c r="R164" s="10"/>
      <c r="S164" s="2"/>
      <c r="T164" s="10"/>
      <c r="U164" s="10"/>
    </row>
    <row r="165" spans="2:21" x14ac:dyDescent="0.25">
      <c r="B165" s="6">
        <v>0.29949999999999999</v>
      </c>
      <c r="C165" s="5">
        <f t="shared" si="62"/>
        <v>49.417500000000004</v>
      </c>
      <c r="D165" s="17">
        <f t="shared" si="63"/>
        <v>0.33390202702702704</v>
      </c>
      <c r="E165" s="9"/>
      <c r="F165" s="4"/>
      <c r="G165" s="3"/>
      <c r="H165" s="3"/>
      <c r="I165" s="3"/>
      <c r="J165" s="5"/>
      <c r="K165" s="5"/>
      <c r="L165" s="5"/>
      <c r="M165" s="10"/>
      <c r="N165" s="10"/>
      <c r="O165" s="10"/>
      <c r="Q165" s="10"/>
      <c r="R165" s="10"/>
      <c r="S165" s="2"/>
      <c r="T165" s="10"/>
      <c r="U165" s="10"/>
    </row>
    <row r="166" spans="2:21" x14ac:dyDescent="0.25">
      <c r="B166" s="6">
        <v>0.34939999999999999</v>
      </c>
      <c r="C166" s="5">
        <f t="shared" si="62"/>
        <v>57.651000000000003</v>
      </c>
      <c r="D166" s="17">
        <f t="shared" si="63"/>
        <v>0.38953378378378378</v>
      </c>
      <c r="E166" s="9"/>
      <c r="F166" s="4"/>
      <c r="G166" s="3"/>
      <c r="H166" s="3"/>
      <c r="I166" s="3"/>
      <c r="J166" s="5"/>
      <c r="K166" s="5"/>
      <c r="L166" s="5"/>
      <c r="M166" s="10"/>
      <c r="N166" s="10"/>
      <c r="O166" s="10"/>
      <c r="Q166" s="10"/>
      <c r="R166" s="10"/>
      <c r="S166" s="2"/>
      <c r="T166" s="10"/>
      <c r="U166" s="10"/>
    </row>
    <row r="167" spans="2:21" x14ac:dyDescent="0.25">
      <c r="B167" s="6">
        <v>0.39929999999999999</v>
      </c>
      <c r="C167" s="5">
        <f t="shared" si="62"/>
        <v>65.884500000000003</v>
      </c>
      <c r="D167" s="17">
        <f t="shared" si="63"/>
        <v>0.44516554054054058</v>
      </c>
      <c r="E167" s="9"/>
      <c r="F167" s="4"/>
      <c r="G167" s="3"/>
      <c r="H167" s="3"/>
      <c r="I167" s="3"/>
      <c r="J167" s="5"/>
      <c r="K167" s="5"/>
      <c r="L167" s="5"/>
      <c r="M167" s="10"/>
      <c r="N167" s="10"/>
      <c r="O167" s="10"/>
      <c r="Q167" s="10"/>
      <c r="R167" s="10"/>
      <c r="S167" s="2"/>
      <c r="T167" s="10"/>
      <c r="U167" s="10"/>
    </row>
    <row r="168" spans="2:21" x14ac:dyDescent="0.25">
      <c r="B168" s="6">
        <v>0.44919999999999999</v>
      </c>
      <c r="C168" s="5">
        <f t="shared" si="62"/>
        <v>74.117999999999995</v>
      </c>
      <c r="D168" s="17">
        <f t="shared" si="63"/>
        <v>0.50079729729729727</v>
      </c>
      <c r="E168" s="9"/>
      <c r="F168" s="4"/>
      <c r="G168" s="3"/>
      <c r="H168" s="3"/>
      <c r="I168" s="3"/>
      <c r="J168" s="5"/>
      <c r="K168" s="5"/>
      <c r="L168" s="5"/>
      <c r="M168" s="10"/>
      <c r="N168" s="10"/>
      <c r="O168" s="10"/>
      <c r="Q168" s="10"/>
      <c r="R168" s="10"/>
      <c r="S168" s="2"/>
      <c r="T168" s="10"/>
      <c r="U168" s="10"/>
    </row>
    <row r="169" spans="2:21" x14ac:dyDescent="0.25">
      <c r="B169" s="6">
        <v>0.49909999999999999</v>
      </c>
      <c r="C169" s="5">
        <f t="shared" si="62"/>
        <v>82.351500000000016</v>
      </c>
      <c r="D169" s="17">
        <f t="shared" si="63"/>
        <v>0.55642905405405418</v>
      </c>
      <c r="E169" s="9"/>
      <c r="F169" s="4"/>
      <c r="G169" s="3"/>
      <c r="H169" s="3"/>
      <c r="I169" s="3"/>
      <c r="J169" s="5"/>
      <c r="K169" s="5"/>
      <c r="L169" s="5"/>
      <c r="M169" s="10"/>
      <c r="N169" s="10"/>
      <c r="O169" s="10"/>
      <c r="Q169" s="10"/>
      <c r="R169" s="10"/>
      <c r="S169" s="2"/>
      <c r="T169" s="10"/>
      <c r="U169" s="10"/>
    </row>
    <row r="170" spans="2:21" x14ac:dyDescent="0.25">
      <c r="B170" s="6">
        <v>0.54900000000000004</v>
      </c>
      <c r="C170" s="5">
        <f t="shared" si="62"/>
        <v>90.585000000000022</v>
      </c>
      <c r="D170" s="17">
        <f t="shared" si="63"/>
        <v>0.61206081081081098</v>
      </c>
      <c r="E170" s="9"/>
      <c r="F170" s="4"/>
      <c r="G170" s="3"/>
      <c r="H170" s="3"/>
      <c r="I170" s="3"/>
      <c r="J170" s="5"/>
      <c r="K170" s="5"/>
      <c r="L170" s="5"/>
      <c r="M170" s="10"/>
      <c r="N170" s="10"/>
      <c r="O170" s="10"/>
      <c r="Q170" s="10"/>
      <c r="R170" s="10"/>
      <c r="S170" s="2"/>
      <c r="T170" s="10"/>
      <c r="U170" s="10"/>
    </row>
    <row r="171" spans="2:21" x14ac:dyDescent="0.25">
      <c r="B171" s="6">
        <v>0.59889999999999999</v>
      </c>
      <c r="C171" s="5">
        <f t="shared" si="62"/>
        <v>98.818500000000014</v>
      </c>
      <c r="D171" s="17">
        <f t="shared" si="63"/>
        <v>0.66769256756756767</v>
      </c>
      <c r="E171" s="9"/>
      <c r="F171" s="4"/>
      <c r="G171" s="3"/>
      <c r="H171" s="3"/>
      <c r="I171" s="3"/>
      <c r="J171" s="5"/>
      <c r="K171" s="5"/>
      <c r="L171" s="5"/>
      <c r="M171" s="10"/>
      <c r="N171" s="10"/>
      <c r="O171" s="10"/>
      <c r="Q171" s="10"/>
      <c r="R171" s="10"/>
      <c r="S171" s="2"/>
      <c r="T171" s="10"/>
      <c r="U171" s="10"/>
    </row>
    <row r="172" spans="2:21" x14ac:dyDescent="0.25">
      <c r="B172" s="6">
        <v>0.64880000000000004</v>
      </c>
      <c r="C172" s="5">
        <f t="shared" si="62"/>
        <v>107.05200000000002</v>
      </c>
      <c r="D172" s="17">
        <f t="shared" si="63"/>
        <v>0.72332432432432447</v>
      </c>
      <c r="E172" s="9"/>
      <c r="F172" s="4"/>
      <c r="G172" s="3"/>
      <c r="H172" s="3"/>
      <c r="I172" s="3"/>
      <c r="J172" s="5"/>
      <c r="K172" s="5"/>
      <c r="L172" s="5"/>
      <c r="M172" s="10"/>
      <c r="N172" s="10"/>
      <c r="O172" s="10"/>
      <c r="Q172" s="10"/>
      <c r="R172" s="10"/>
      <c r="S172" s="2"/>
      <c r="T172" s="10"/>
      <c r="U172" s="10"/>
    </row>
    <row r="173" spans="2:21" x14ac:dyDescent="0.25">
      <c r="B173" s="6">
        <v>0.69869999999999999</v>
      </c>
      <c r="C173" s="5">
        <f t="shared" si="62"/>
        <v>115.2855</v>
      </c>
      <c r="D173" s="17">
        <f t="shared" si="63"/>
        <v>0.77895608108108105</v>
      </c>
      <c r="E173" s="9"/>
      <c r="F173" s="4"/>
      <c r="G173" s="3"/>
      <c r="H173" s="3"/>
      <c r="I173" s="3"/>
      <c r="J173" s="5"/>
      <c r="K173" s="5"/>
      <c r="L173" s="5"/>
      <c r="M173" s="10"/>
      <c r="N173" s="10"/>
      <c r="O173" s="10"/>
      <c r="Q173" s="10"/>
      <c r="R173" s="10"/>
      <c r="S173" s="2"/>
      <c r="T173" s="10"/>
      <c r="U173" s="10"/>
    </row>
    <row r="174" spans="2:21" x14ac:dyDescent="0.25">
      <c r="B174" s="6">
        <v>0.74860000000000004</v>
      </c>
      <c r="C174" s="5">
        <f t="shared" si="62"/>
        <v>123.51900000000001</v>
      </c>
      <c r="D174" s="17">
        <f t="shared" si="63"/>
        <v>0.83458783783783785</v>
      </c>
      <c r="E174" s="9"/>
      <c r="F174" s="4"/>
      <c r="G174" s="3"/>
      <c r="H174" s="3"/>
      <c r="I174" s="3"/>
      <c r="J174" s="5"/>
      <c r="K174" s="5"/>
      <c r="L174" s="5"/>
      <c r="M174" s="10"/>
      <c r="N174" s="10"/>
      <c r="O174" s="10"/>
      <c r="Q174" s="10"/>
      <c r="R174" s="10"/>
      <c r="S174" s="2"/>
      <c r="T174" s="10"/>
      <c r="U174" s="10"/>
    </row>
    <row r="178" spans="1:21" x14ac:dyDescent="0.25">
      <c r="B178" s="1" t="s">
        <v>7</v>
      </c>
      <c r="D178" s="7">
        <v>0.01</v>
      </c>
    </row>
    <row r="179" spans="1:21" x14ac:dyDescent="0.25">
      <c r="B179" t="s">
        <v>8</v>
      </c>
      <c r="C179" t="s">
        <v>15</v>
      </c>
      <c r="D179" s="5">
        <f>D178*($D$11-2*$D$12)*$D$13</f>
        <v>32.64</v>
      </c>
    </row>
    <row r="180" spans="1:21" x14ac:dyDescent="0.25">
      <c r="B180" t="s">
        <v>9</v>
      </c>
      <c r="C180" t="s">
        <v>15</v>
      </c>
      <c r="D180" s="5">
        <f>D178*$D$10/2*$D$12</f>
        <v>11.84</v>
      </c>
    </row>
    <row r="181" spans="1:21" x14ac:dyDescent="0.25">
      <c r="B181" t="s">
        <v>10</v>
      </c>
      <c r="C181" t="s">
        <v>15</v>
      </c>
      <c r="D181" s="5">
        <f>D180</f>
        <v>11.84</v>
      </c>
    </row>
    <row r="183" spans="1:21" x14ac:dyDescent="0.25">
      <c r="B183" s="11" t="s">
        <v>38</v>
      </c>
      <c r="C183" s="11" t="s">
        <v>37</v>
      </c>
      <c r="D183" s="11" t="s">
        <v>47</v>
      </c>
      <c r="E183" s="12" t="s">
        <v>19</v>
      </c>
      <c r="F183" s="12" t="s">
        <v>20</v>
      </c>
      <c r="G183" s="12" t="s">
        <v>21</v>
      </c>
      <c r="H183" s="12" t="s">
        <v>22</v>
      </c>
      <c r="I183" s="12" t="s">
        <v>23</v>
      </c>
      <c r="J183" s="12" t="s">
        <v>24</v>
      </c>
      <c r="K183" s="12" t="s">
        <v>25</v>
      </c>
      <c r="L183" s="12" t="s">
        <v>26</v>
      </c>
      <c r="M183" s="12" t="s">
        <v>27</v>
      </c>
      <c r="N183" s="12" t="s">
        <v>28</v>
      </c>
      <c r="O183" s="12" t="s">
        <v>29</v>
      </c>
      <c r="P183" s="12" t="s">
        <v>30</v>
      </c>
      <c r="Q183" s="12" t="s">
        <v>31</v>
      </c>
      <c r="R183" s="12" t="s">
        <v>32</v>
      </c>
      <c r="S183" s="12" t="s">
        <v>33</v>
      </c>
      <c r="T183" s="12"/>
      <c r="U183" s="12"/>
    </row>
    <row r="184" spans="1:21" x14ac:dyDescent="0.25">
      <c r="B184" s="13"/>
      <c r="C184" s="14" t="s">
        <v>14</v>
      </c>
      <c r="D184" s="14"/>
      <c r="E184" s="14" t="s">
        <v>39</v>
      </c>
      <c r="F184" s="13"/>
      <c r="G184" s="13"/>
      <c r="H184" s="13"/>
      <c r="I184" s="13"/>
      <c r="J184" s="14" t="s">
        <v>13</v>
      </c>
      <c r="K184" s="14" t="s">
        <v>13</v>
      </c>
      <c r="L184" s="14" t="s">
        <v>13</v>
      </c>
      <c r="M184" s="14" t="s">
        <v>41</v>
      </c>
      <c r="N184" s="14" t="s">
        <v>41</v>
      </c>
      <c r="O184" s="14" t="s">
        <v>41</v>
      </c>
      <c r="P184" s="14" t="s">
        <v>41</v>
      </c>
      <c r="Q184" s="14" t="s">
        <v>41</v>
      </c>
      <c r="R184" s="14" t="s">
        <v>42</v>
      </c>
      <c r="S184" s="14"/>
      <c r="T184" s="14"/>
      <c r="U184" s="14"/>
    </row>
    <row r="185" spans="1:21" x14ac:dyDescent="0.25">
      <c r="A185" s="15" t="s">
        <v>36</v>
      </c>
      <c r="B185" s="6"/>
      <c r="C185" s="8"/>
      <c r="D185" s="8"/>
      <c r="E185" s="9"/>
      <c r="F185" s="4"/>
      <c r="G185" s="3"/>
      <c r="H185" s="3"/>
      <c r="I185" s="3"/>
      <c r="J185" s="5"/>
      <c r="K185" s="5"/>
      <c r="L185" s="5"/>
      <c r="M185" s="10"/>
      <c r="N185" s="10"/>
      <c r="O185" s="10"/>
      <c r="P185" s="10"/>
      <c r="Q185" s="10"/>
      <c r="R185" s="10"/>
      <c r="S185" s="2"/>
      <c r="T185" s="10"/>
      <c r="U185" s="10"/>
    </row>
    <row r="186" spans="1:21" x14ac:dyDescent="0.25">
      <c r="B186" s="6">
        <v>1.0000000000000001E-5</v>
      </c>
      <c r="C186" s="8">
        <f t="shared" ref="C186:C204" si="64">B186/$D$15*$D$13</f>
        <v>2.0000000000000004E-4</v>
      </c>
      <c r="D186" s="17">
        <f>C186/$D$10</f>
        <v>1.3513513513513515E-6</v>
      </c>
      <c r="E186" s="9">
        <f t="shared" ref="E186:E204" si="65">-0.003/C186</f>
        <v>-14.999999999999998</v>
      </c>
      <c r="F186" s="4">
        <f t="shared" ref="F186:F204" si="66">E186*(C186-$D$10)</f>
        <v>2219.9969999999998</v>
      </c>
      <c r="G186" s="3">
        <f t="shared" ref="G186:G204" si="67">E186*(C186-$D$20)</f>
        <v>119.99699999999999</v>
      </c>
      <c r="H186" s="3">
        <f t="shared" ref="H186:H204" si="68">E186*(C186-$D$21)</f>
        <v>554.99699999999996</v>
      </c>
      <c r="I186" s="3">
        <f t="shared" ref="I186:I204" si="69">E186*(C186-$D$22)</f>
        <v>1664.9969999999996</v>
      </c>
      <c r="J186" s="5">
        <f t="shared" ref="J186:J204" si="70">SIGN(G186)*MIN($D$8*ABS(G186),$D$7)</f>
        <v>60</v>
      </c>
      <c r="K186" s="5">
        <f t="shared" ref="K186:K204" si="71">SIGN(H186)*MIN($D$8*ABS(H186),$D$7)</f>
        <v>60</v>
      </c>
      <c r="L186" s="5">
        <f t="shared" ref="L186:L204" si="72">SIGN(I186)*MIN($D$8*ABS(I186),$D$7)</f>
        <v>60</v>
      </c>
      <c r="M186" s="10">
        <f t="shared" ref="M186:M204" si="73">$D$179*J186</f>
        <v>1958.4</v>
      </c>
      <c r="N186" s="10">
        <f t="shared" ref="N186:N204" si="74">$D$180*K186*2</f>
        <v>1420.8</v>
      </c>
      <c r="O186" s="10">
        <f t="shared" ref="O186:O204" si="75">$D$181*L186*2</f>
        <v>1420.8</v>
      </c>
      <c r="P186" s="10">
        <f t="shared" ref="P186:P204" si="76">$D$15*C186*$D$11*(-0.85*$D$6)</f>
        <v>-0.16048000000000001</v>
      </c>
      <c r="Q186" s="10">
        <f t="shared" ref="Q186:Q204" si="77">SUM(M186:P186)</f>
        <v>4799.8395200000004</v>
      </c>
      <c r="R186" s="10">
        <f t="shared" ref="R186:R204" si="78">(P186*($D$18-$D$15*C186/2)+M186*($D$18-$D$20)+N186*($D$18-$D$21)+O186*($D$18-$D$22))/12</f>
        <v>-0.62950847679773381</v>
      </c>
      <c r="S186" s="2">
        <f t="shared" ref="S186:S204" si="79">MAX(0.65,MIN(0.9,0.65+(F186-0.002)*250/3))</f>
        <v>0.9</v>
      </c>
      <c r="T186" s="10">
        <f t="shared" ref="T186:T204" si="80">S186*Q186</f>
        <v>4319.8555680000009</v>
      </c>
      <c r="U186" s="10">
        <f t="shared" ref="U186:U204" si="81">S186*R186</f>
        <v>-0.56655762911796048</v>
      </c>
    </row>
    <row r="187" spans="1:21" x14ac:dyDescent="0.25">
      <c r="B187" s="6">
        <v>0.05</v>
      </c>
      <c r="C187" s="8">
        <f t="shared" si="64"/>
        <v>1.0000000000000002</v>
      </c>
      <c r="D187" s="17">
        <f t="shared" ref="D187:D203" si="82">C187/$D$10</f>
        <v>6.756756756756758E-3</v>
      </c>
      <c r="E187" s="9">
        <f t="shared" si="65"/>
        <v>-2.9999999999999992E-3</v>
      </c>
      <c r="F187" s="4">
        <f t="shared" si="66"/>
        <v>0.44099999999999989</v>
      </c>
      <c r="G187" s="3">
        <f t="shared" si="67"/>
        <v>2.0999999999999994E-2</v>
      </c>
      <c r="H187" s="3">
        <f t="shared" si="68"/>
        <v>0.10799999999999997</v>
      </c>
      <c r="I187" s="3">
        <f t="shared" si="69"/>
        <v>0.3299999999999999</v>
      </c>
      <c r="J187" s="5">
        <f t="shared" si="70"/>
        <v>60</v>
      </c>
      <c r="K187" s="5">
        <f t="shared" si="71"/>
        <v>60</v>
      </c>
      <c r="L187" s="5">
        <f t="shared" si="72"/>
        <v>60</v>
      </c>
      <c r="M187" s="10">
        <f t="shared" si="73"/>
        <v>1958.4</v>
      </c>
      <c r="N187" s="10">
        <f t="shared" si="74"/>
        <v>1420.8</v>
      </c>
      <c r="O187" s="10">
        <f t="shared" si="75"/>
        <v>1420.8</v>
      </c>
      <c r="P187" s="10">
        <f t="shared" si="76"/>
        <v>-802.4000000000002</v>
      </c>
      <c r="Q187" s="10">
        <f t="shared" si="77"/>
        <v>3997.6</v>
      </c>
      <c r="R187" s="10">
        <f t="shared" si="78"/>
        <v>-3120.8010666666651</v>
      </c>
      <c r="S187" s="2">
        <f t="shared" si="79"/>
        <v>0.9</v>
      </c>
      <c r="T187" s="10">
        <f t="shared" si="80"/>
        <v>3597.84</v>
      </c>
      <c r="U187" s="10">
        <f t="shared" si="81"/>
        <v>-2808.7209599999987</v>
      </c>
    </row>
    <row r="188" spans="1:21" x14ac:dyDescent="0.25">
      <c r="B188" s="6">
        <v>0.1</v>
      </c>
      <c r="C188" s="8">
        <f t="shared" si="64"/>
        <v>2.0000000000000004</v>
      </c>
      <c r="D188" s="17">
        <f t="shared" si="82"/>
        <v>1.3513513513513516E-2</v>
      </c>
      <c r="E188" s="9">
        <f t="shared" si="65"/>
        <v>-1.4999999999999996E-3</v>
      </c>
      <c r="F188" s="4">
        <f t="shared" si="66"/>
        <v>0.21899999999999994</v>
      </c>
      <c r="G188" s="3">
        <f t="shared" si="67"/>
        <v>8.9999999999999976E-3</v>
      </c>
      <c r="H188" s="3">
        <f t="shared" si="68"/>
        <v>5.2499999999999984E-2</v>
      </c>
      <c r="I188" s="3">
        <f t="shared" si="69"/>
        <v>0.16349999999999995</v>
      </c>
      <c r="J188" s="5">
        <f t="shared" si="70"/>
        <v>60</v>
      </c>
      <c r="K188" s="5">
        <f t="shared" si="71"/>
        <v>60</v>
      </c>
      <c r="L188" s="5">
        <f t="shared" si="72"/>
        <v>60</v>
      </c>
      <c r="M188" s="10">
        <f t="shared" si="73"/>
        <v>1958.4</v>
      </c>
      <c r="N188" s="10">
        <f t="shared" si="74"/>
        <v>1420.8</v>
      </c>
      <c r="O188" s="10">
        <f t="shared" si="75"/>
        <v>1420.8</v>
      </c>
      <c r="P188" s="10">
        <f t="shared" si="76"/>
        <v>-1604.8000000000004</v>
      </c>
      <c r="Q188" s="10">
        <f t="shared" si="77"/>
        <v>3195.2</v>
      </c>
      <c r="R188" s="10">
        <f t="shared" si="78"/>
        <v>-6188.1087999999991</v>
      </c>
      <c r="S188" s="2">
        <f t="shared" si="79"/>
        <v>0.9</v>
      </c>
      <c r="T188" s="10">
        <f t="shared" si="80"/>
        <v>2875.68</v>
      </c>
      <c r="U188" s="10">
        <f t="shared" si="81"/>
        <v>-5569.2979199999991</v>
      </c>
    </row>
    <row r="189" spans="1:21" x14ac:dyDescent="0.25">
      <c r="B189" s="6">
        <v>0.15</v>
      </c>
      <c r="C189" s="8">
        <f t="shared" si="64"/>
        <v>3</v>
      </c>
      <c r="D189" s="17">
        <f t="shared" si="82"/>
        <v>2.0270270270270271E-2</v>
      </c>
      <c r="E189" s="9">
        <f t="shared" si="65"/>
        <v>-1E-3</v>
      </c>
      <c r="F189" s="4">
        <f t="shared" si="66"/>
        <v>0.14499999999999999</v>
      </c>
      <c r="G189" s="3">
        <f t="shared" si="67"/>
        <v>5.0000000000000001E-3</v>
      </c>
      <c r="H189" s="3">
        <f t="shared" si="68"/>
        <v>3.4000000000000002E-2</v>
      </c>
      <c r="I189" s="3">
        <f t="shared" si="69"/>
        <v>0.108</v>
      </c>
      <c r="J189" s="5">
        <f t="shared" si="70"/>
        <v>60</v>
      </c>
      <c r="K189" s="5">
        <f t="shared" si="71"/>
        <v>60</v>
      </c>
      <c r="L189" s="5">
        <f t="shared" si="72"/>
        <v>60</v>
      </c>
      <c r="M189" s="10">
        <f t="shared" si="73"/>
        <v>1958.4</v>
      </c>
      <c r="N189" s="10">
        <f t="shared" si="74"/>
        <v>1420.8</v>
      </c>
      <c r="O189" s="10">
        <f t="shared" si="75"/>
        <v>1420.8</v>
      </c>
      <c r="P189" s="10">
        <f t="shared" si="76"/>
        <v>-2407.1999999999998</v>
      </c>
      <c r="Q189" s="10">
        <f t="shared" si="77"/>
        <v>2392.8000000000002</v>
      </c>
      <c r="R189" s="10">
        <f t="shared" si="78"/>
        <v>-9201.9231999999975</v>
      </c>
      <c r="S189" s="2">
        <f t="shared" si="79"/>
        <v>0.9</v>
      </c>
      <c r="T189" s="10">
        <f t="shared" si="80"/>
        <v>2153.5200000000004</v>
      </c>
      <c r="U189" s="10">
        <f t="shared" si="81"/>
        <v>-8281.7308799999973</v>
      </c>
    </row>
    <row r="190" spans="1:21" x14ac:dyDescent="0.25">
      <c r="B190" s="6">
        <v>0.2</v>
      </c>
      <c r="C190" s="8">
        <f t="shared" si="64"/>
        <v>4.0000000000000009</v>
      </c>
      <c r="D190" s="17">
        <f t="shared" si="82"/>
        <v>2.7027027027027032E-2</v>
      </c>
      <c r="E190" s="9">
        <f t="shared" si="65"/>
        <v>-7.499999999999998E-4</v>
      </c>
      <c r="F190" s="4">
        <f t="shared" si="66"/>
        <v>0.10799999999999997</v>
      </c>
      <c r="G190" s="3">
        <f t="shared" si="67"/>
        <v>2.9999999999999983E-3</v>
      </c>
      <c r="H190" s="3">
        <f t="shared" si="68"/>
        <v>2.4749999999999994E-2</v>
      </c>
      <c r="I190" s="3">
        <f t="shared" si="69"/>
        <v>8.0249999999999974E-2</v>
      </c>
      <c r="J190" s="5">
        <f t="shared" si="70"/>
        <v>60</v>
      </c>
      <c r="K190" s="5">
        <f t="shared" si="71"/>
        <v>60</v>
      </c>
      <c r="L190" s="5">
        <f t="shared" si="72"/>
        <v>60</v>
      </c>
      <c r="M190" s="10">
        <f t="shared" si="73"/>
        <v>1958.4</v>
      </c>
      <c r="N190" s="10">
        <f t="shared" si="74"/>
        <v>1420.8</v>
      </c>
      <c r="O190" s="10">
        <f t="shared" si="75"/>
        <v>1420.8</v>
      </c>
      <c r="P190" s="10">
        <f t="shared" si="76"/>
        <v>-3209.6000000000008</v>
      </c>
      <c r="Q190" s="10">
        <f t="shared" si="77"/>
        <v>1590.3999999999992</v>
      </c>
      <c r="R190" s="10">
        <f t="shared" si="78"/>
        <v>-12162.244266666668</v>
      </c>
      <c r="S190" s="2">
        <f t="shared" si="79"/>
        <v>0.9</v>
      </c>
      <c r="T190" s="10">
        <f t="shared" si="80"/>
        <v>1431.3599999999992</v>
      </c>
      <c r="U190" s="10">
        <f t="shared" si="81"/>
        <v>-10946.019840000003</v>
      </c>
    </row>
    <row r="191" spans="1:21" x14ac:dyDescent="0.25">
      <c r="B191" s="6">
        <v>0.25</v>
      </c>
      <c r="C191" s="8">
        <f t="shared" si="64"/>
        <v>5</v>
      </c>
      <c r="D191" s="17">
        <f t="shared" si="82"/>
        <v>3.3783783783783786E-2</v>
      </c>
      <c r="E191" s="9">
        <f t="shared" si="65"/>
        <v>-6.0000000000000006E-4</v>
      </c>
      <c r="F191" s="4">
        <f t="shared" si="66"/>
        <v>8.5800000000000001E-2</v>
      </c>
      <c r="G191" s="3">
        <f t="shared" si="67"/>
        <v>1.8000000000000002E-3</v>
      </c>
      <c r="H191" s="3">
        <f t="shared" si="68"/>
        <v>1.9200000000000002E-2</v>
      </c>
      <c r="I191" s="3">
        <f t="shared" si="69"/>
        <v>6.3600000000000004E-2</v>
      </c>
      <c r="J191" s="5">
        <f t="shared" si="70"/>
        <v>52.2</v>
      </c>
      <c r="K191" s="5">
        <f t="shared" si="71"/>
        <v>60</v>
      </c>
      <c r="L191" s="5">
        <f t="shared" si="72"/>
        <v>60</v>
      </c>
      <c r="M191" s="10">
        <f t="shared" si="73"/>
        <v>1703.8080000000002</v>
      </c>
      <c r="N191" s="10">
        <f t="shared" si="74"/>
        <v>1420.8</v>
      </c>
      <c r="O191" s="10">
        <f t="shared" si="75"/>
        <v>1420.8</v>
      </c>
      <c r="P191" s="10">
        <f t="shared" si="76"/>
        <v>-4011.9999999999995</v>
      </c>
      <c r="Q191" s="10">
        <f t="shared" si="77"/>
        <v>533.40800000000081</v>
      </c>
      <c r="R191" s="10">
        <f t="shared" si="78"/>
        <v>-15898.023551999999</v>
      </c>
      <c r="S191" s="2">
        <f t="shared" si="79"/>
        <v>0.9</v>
      </c>
      <c r="T191" s="10">
        <f t="shared" si="80"/>
        <v>480.06720000000075</v>
      </c>
      <c r="U191" s="10">
        <f t="shared" si="81"/>
        <v>-14308.221196799999</v>
      </c>
    </row>
    <row r="192" spans="1:21" x14ac:dyDescent="0.25">
      <c r="B192" s="6">
        <v>0.3</v>
      </c>
      <c r="C192" s="8">
        <f t="shared" si="64"/>
        <v>6</v>
      </c>
      <c r="D192" s="17">
        <f t="shared" si="82"/>
        <v>4.0540540540540543E-2</v>
      </c>
      <c r="E192" s="9">
        <f t="shared" si="65"/>
        <v>-5.0000000000000001E-4</v>
      </c>
      <c r="F192" s="4">
        <f t="shared" si="66"/>
        <v>7.1000000000000008E-2</v>
      </c>
      <c r="G192" s="3">
        <f t="shared" si="67"/>
        <v>1E-3</v>
      </c>
      <c r="H192" s="3">
        <f t="shared" si="68"/>
        <v>1.55E-2</v>
      </c>
      <c r="I192" s="3">
        <f t="shared" si="69"/>
        <v>5.2499999999999998E-2</v>
      </c>
      <c r="J192" s="5">
        <f t="shared" si="70"/>
        <v>29</v>
      </c>
      <c r="K192" s="5">
        <f t="shared" si="71"/>
        <v>60</v>
      </c>
      <c r="L192" s="5">
        <f t="shared" si="72"/>
        <v>60</v>
      </c>
      <c r="M192" s="10">
        <f t="shared" si="73"/>
        <v>946.56000000000006</v>
      </c>
      <c r="N192" s="10">
        <f t="shared" si="74"/>
        <v>1420.8</v>
      </c>
      <c r="O192" s="10">
        <f t="shared" si="75"/>
        <v>1420.8</v>
      </c>
      <c r="P192" s="10">
        <f t="shared" si="76"/>
        <v>-4814.3999999999996</v>
      </c>
      <c r="Q192" s="10">
        <f t="shared" si="77"/>
        <v>-1026.2399999999998</v>
      </c>
      <c r="R192" s="10">
        <f t="shared" si="78"/>
        <v>-21216.957440000002</v>
      </c>
      <c r="S192" s="2">
        <f t="shared" si="79"/>
        <v>0.9</v>
      </c>
      <c r="T192" s="10">
        <f t="shared" si="80"/>
        <v>-923.61599999999987</v>
      </c>
      <c r="U192" s="10">
        <f t="shared" si="81"/>
        <v>-19095.261696000001</v>
      </c>
    </row>
    <row r="193" spans="1:21" x14ac:dyDescent="0.25">
      <c r="B193" s="6">
        <v>0.35</v>
      </c>
      <c r="C193" s="8">
        <f t="shared" si="64"/>
        <v>7</v>
      </c>
      <c r="D193" s="17">
        <f t="shared" si="82"/>
        <v>4.72972972972973E-2</v>
      </c>
      <c r="E193" s="9">
        <f t="shared" si="65"/>
        <v>-4.285714285714286E-4</v>
      </c>
      <c r="F193" s="4">
        <f t="shared" si="66"/>
        <v>6.0428571428571436E-2</v>
      </c>
      <c r="G193" s="3">
        <f t="shared" si="67"/>
        <v>4.285714285714286E-4</v>
      </c>
      <c r="H193" s="3">
        <f t="shared" si="68"/>
        <v>1.2857142857142859E-2</v>
      </c>
      <c r="I193" s="3">
        <f t="shared" si="69"/>
        <v>4.4571428571428574E-2</v>
      </c>
      <c r="J193" s="5">
        <f t="shared" si="70"/>
        <v>12.428571428571429</v>
      </c>
      <c r="K193" s="5">
        <f t="shared" si="71"/>
        <v>60</v>
      </c>
      <c r="L193" s="5">
        <f t="shared" si="72"/>
        <v>60</v>
      </c>
      <c r="M193" s="10">
        <f t="shared" si="73"/>
        <v>405.66857142857145</v>
      </c>
      <c r="N193" s="10">
        <f t="shared" si="74"/>
        <v>1420.8</v>
      </c>
      <c r="O193" s="10">
        <f t="shared" si="75"/>
        <v>1420.8</v>
      </c>
      <c r="P193" s="10">
        <f t="shared" si="76"/>
        <v>-5616.7999999999993</v>
      </c>
      <c r="Q193" s="10">
        <f t="shared" si="77"/>
        <v>-2369.5314285714276</v>
      </c>
      <c r="R193" s="10">
        <f t="shared" si="78"/>
        <v>-25777.940998095237</v>
      </c>
      <c r="S193" s="2">
        <f t="shared" si="79"/>
        <v>0.9</v>
      </c>
      <c r="T193" s="10">
        <f t="shared" si="80"/>
        <v>-2132.5782857142849</v>
      </c>
      <c r="U193" s="10">
        <f t="shared" si="81"/>
        <v>-23200.146898285715</v>
      </c>
    </row>
    <row r="194" spans="1:21" x14ac:dyDescent="0.25">
      <c r="B194" s="6">
        <v>0.4</v>
      </c>
      <c r="C194" s="8">
        <f t="shared" si="64"/>
        <v>8.0000000000000018</v>
      </c>
      <c r="D194" s="17">
        <f t="shared" si="82"/>
        <v>5.4054054054054064E-2</v>
      </c>
      <c r="E194" s="9">
        <f t="shared" si="65"/>
        <v>-3.749999999999999E-4</v>
      </c>
      <c r="F194" s="4">
        <f t="shared" si="66"/>
        <v>5.2499999999999984E-2</v>
      </c>
      <c r="G194" s="3">
        <f t="shared" si="67"/>
        <v>-6.6613381477509375E-19</v>
      </c>
      <c r="H194" s="3">
        <f t="shared" si="68"/>
        <v>1.0874999999999998E-2</v>
      </c>
      <c r="I194" s="3">
        <f t="shared" si="69"/>
        <v>3.8624999999999993E-2</v>
      </c>
      <c r="J194" s="5">
        <f t="shared" si="70"/>
        <v>-1.9317880628477717E-14</v>
      </c>
      <c r="K194" s="5">
        <f t="shared" si="71"/>
        <v>60</v>
      </c>
      <c r="L194" s="5">
        <f t="shared" si="72"/>
        <v>60</v>
      </c>
      <c r="M194" s="10">
        <f t="shared" si="73"/>
        <v>-6.3053562371351267E-13</v>
      </c>
      <c r="N194" s="10">
        <f t="shared" si="74"/>
        <v>1420.8</v>
      </c>
      <c r="O194" s="10">
        <f t="shared" si="75"/>
        <v>1420.8</v>
      </c>
      <c r="P194" s="10">
        <f t="shared" si="76"/>
        <v>-6419.2000000000016</v>
      </c>
      <c r="Q194" s="10">
        <f t="shared" si="77"/>
        <v>-3577.6000000000022</v>
      </c>
      <c r="R194" s="10">
        <f t="shared" si="78"/>
        <v>-29845.145600000007</v>
      </c>
      <c r="S194" s="2">
        <f t="shared" si="79"/>
        <v>0.9</v>
      </c>
      <c r="T194" s="10">
        <f t="shared" si="80"/>
        <v>-3219.840000000002</v>
      </c>
      <c r="U194" s="10">
        <f t="shared" si="81"/>
        <v>-26860.631040000007</v>
      </c>
    </row>
    <row r="195" spans="1:21" x14ac:dyDescent="0.25">
      <c r="B195" s="6">
        <v>0.45</v>
      </c>
      <c r="C195" s="8">
        <f t="shared" si="64"/>
        <v>9.0000000000000018</v>
      </c>
      <c r="D195" s="17">
        <f t="shared" si="82"/>
        <v>6.0810810810810821E-2</v>
      </c>
      <c r="E195" s="9">
        <f t="shared" si="65"/>
        <v>-3.3333333333333327E-4</v>
      </c>
      <c r="F195" s="4">
        <f t="shared" si="66"/>
        <v>4.6333333333333324E-2</v>
      </c>
      <c r="G195" s="3">
        <f t="shared" si="67"/>
        <v>-3.3333333333333386E-4</v>
      </c>
      <c r="H195" s="3">
        <f t="shared" si="68"/>
        <v>9.3333333333333324E-3</v>
      </c>
      <c r="I195" s="3">
        <f t="shared" si="69"/>
        <v>3.3999999999999996E-2</v>
      </c>
      <c r="J195" s="5">
        <f t="shared" si="70"/>
        <v>-9.6666666666666821</v>
      </c>
      <c r="K195" s="5">
        <f t="shared" si="71"/>
        <v>60</v>
      </c>
      <c r="L195" s="5">
        <f t="shared" si="72"/>
        <v>60</v>
      </c>
      <c r="M195" s="10">
        <f t="shared" si="73"/>
        <v>-315.52000000000049</v>
      </c>
      <c r="N195" s="10">
        <f t="shared" si="74"/>
        <v>1420.8</v>
      </c>
      <c r="O195" s="10">
        <f t="shared" si="75"/>
        <v>1420.8</v>
      </c>
      <c r="P195" s="10">
        <f t="shared" si="76"/>
        <v>-7221.6000000000013</v>
      </c>
      <c r="Q195" s="10">
        <f t="shared" si="77"/>
        <v>-4695.5200000000023</v>
      </c>
      <c r="R195" s="10">
        <f t="shared" si="78"/>
        <v>-33565.333120000003</v>
      </c>
      <c r="S195" s="2">
        <f t="shared" si="79"/>
        <v>0.9</v>
      </c>
      <c r="T195" s="10">
        <f t="shared" si="80"/>
        <v>-4225.9680000000026</v>
      </c>
      <c r="U195" s="10">
        <f t="shared" si="81"/>
        <v>-30208.799808000003</v>
      </c>
    </row>
    <row r="196" spans="1:21" x14ac:dyDescent="0.25">
      <c r="B196" s="6">
        <v>0.5</v>
      </c>
      <c r="C196" s="8">
        <f t="shared" si="64"/>
        <v>10</v>
      </c>
      <c r="D196" s="17">
        <f t="shared" si="82"/>
        <v>6.7567567567567571E-2</v>
      </c>
      <c r="E196" s="9">
        <f t="shared" si="65"/>
        <v>-3.0000000000000003E-4</v>
      </c>
      <c r="F196" s="4">
        <f t="shared" si="66"/>
        <v>4.1400000000000006E-2</v>
      </c>
      <c r="G196" s="3">
        <f t="shared" si="67"/>
        <v>-6.0000000000000006E-4</v>
      </c>
      <c r="H196" s="3">
        <f t="shared" si="68"/>
        <v>8.1000000000000013E-3</v>
      </c>
      <c r="I196" s="3">
        <f t="shared" si="69"/>
        <v>3.0300000000000004E-2</v>
      </c>
      <c r="J196" s="5">
        <f t="shared" si="70"/>
        <v>-17.400000000000002</v>
      </c>
      <c r="K196" s="5">
        <f t="shared" si="71"/>
        <v>60</v>
      </c>
      <c r="L196" s="5">
        <f t="shared" si="72"/>
        <v>60</v>
      </c>
      <c r="M196" s="10">
        <f t="shared" si="73"/>
        <v>-567.93600000000004</v>
      </c>
      <c r="N196" s="10">
        <f t="shared" si="74"/>
        <v>1420.8</v>
      </c>
      <c r="O196" s="10">
        <f t="shared" si="75"/>
        <v>1420.8</v>
      </c>
      <c r="P196" s="10">
        <f t="shared" si="76"/>
        <v>-8023.9999999999991</v>
      </c>
      <c r="Q196" s="10">
        <f t="shared" si="77"/>
        <v>-5750.3359999999993</v>
      </c>
      <c r="R196" s="10">
        <f t="shared" si="78"/>
        <v>-37026.560682666663</v>
      </c>
      <c r="S196" s="2">
        <f t="shared" si="79"/>
        <v>0.9</v>
      </c>
      <c r="T196" s="10">
        <f t="shared" si="80"/>
        <v>-5175.3023999999996</v>
      </c>
      <c r="U196" s="10">
        <f t="shared" si="81"/>
        <v>-33323.904614399995</v>
      </c>
    </row>
    <row r="197" spans="1:21" x14ac:dyDescent="0.25">
      <c r="B197" s="6">
        <v>0.55000000000000004</v>
      </c>
      <c r="C197" s="8">
        <f t="shared" si="64"/>
        <v>11.000000000000002</v>
      </c>
      <c r="D197" s="17">
        <f t="shared" si="82"/>
        <v>7.4324324324324342E-2</v>
      </c>
      <c r="E197" s="9">
        <f t="shared" si="65"/>
        <v>-2.7272727272727268E-4</v>
      </c>
      <c r="F197" s="4">
        <f t="shared" si="66"/>
        <v>3.7363636363636356E-2</v>
      </c>
      <c r="G197" s="3">
        <f t="shared" si="67"/>
        <v>-8.1818181818181848E-4</v>
      </c>
      <c r="H197" s="3">
        <f t="shared" si="68"/>
        <v>7.0909090909090896E-3</v>
      </c>
      <c r="I197" s="3">
        <f t="shared" si="69"/>
        <v>2.7272727272727268E-2</v>
      </c>
      <c r="J197" s="5">
        <f t="shared" si="70"/>
        <v>-23.727272727272737</v>
      </c>
      <c r="K197" s="5">
        <f t="shared" si="71"/>
        <v>60</v>
      </c>
      <c r="L197" s="5">
        <f t="shared" si="72"/>
        <v>60</v>
      </c>
      <c r="M197" s="10">
        <f t="shared" si="73"/>
        <v>-774.4581818181822</v>
      </c>
      <c r="N197" s="10">
        <f t="shared" si="74"/>
        <v>1420.8</v>
      </c>
      <c r="O197" s="10">
        <f t="shared" si="75"/>
        <v>1420.8</v>
      </c>
      <c r="P197" s="10">
        <f t="shared" si="76"/>
        <v>-8826.4000000000015</v>
      </c>
      <c r="Q197" s="10">
        <f t="shared" si="77"/>
        <v>-6759.2581818181843</v>
      </c>
      <c r="R197" s="10">
        <f t="shared" si="78"/>
        <v>-40284.864640000014</v>
      </c>
      <c r="S197" s="2">
        <f t="shared" si="79"/>
        <v>0.9</v>
      </c>
      <c r="T197" s="10">
        <f t="shared" si="80"/>
        <v>-6083.3323636363657</v>
      </c>
      <c r="U197" s="10">
        <f t="shared" si="81"/>
        <v>-36256.378176000013</v>
      </c>
    </row>
    <row r="198" spans="1:21" x14ac:dyDescent="0.25">
      <c r="B198" s="6">
        <v>0.6</v>
      </c>
      <c r="C198" s="8">
        <f t="shared" si="64"/>
        <v>12</v>
      </c>
      <c r="D198" s="17">
        <f t="shared" si="82"/>
        <v>8.1081081081081086E-2</v>
      </c>
      <c r="E198" s="9">
        <f t="shared" si="65"/>
        <v>-2.5000000000000001E-4</v>
      </c>
      <c r="F198" s="4">
        <f t="shared" si="66"/>
        <v>3.4000000000000002E-2</v>
      </c>
      <c r="G198" s="3">
        <f t="shared" si="67"/>
        <v>-1E-3</v>
      </c>
      <c r="H198" s="3">
        <f t="shared" si="68"/>
        <v>6.2500000000000003E-3</v>
      </c>
      <c r="I198" s="3">
        <f t="shared" si="69"/>
        <v>2.4750000000000001E-2</v>
      </c>
      <c r="J198" s="5">
        <f t="shared" si="70"/>
        <v>-29</v>
      </c>
      <c r="K198" s="5">
        <f t="shared" si="71"/>
        <v>60</v>
      </c>
      <c r="L198" s="5">
        <f t="shared" si="72"/>
        <v>60</v>
      </c>
      <c r="M198" s="10">
        <f t="shared" si="73"/>
        <v>-946.56000000000006</v>
      </c>
      <c r="N198" s="10">
        <f t="shared" si="74"/>
        <v>1420.8</v>
      </c>
      <c r="O198" s="10">
        <f t="shared" si="75"/>
        <v>1420.8</v>
      </c>
      <c r="P198" s="10">
        <f t="shared" si="76"/>
        <v>-9628.7999999999993</v>
      </c>
      <c r="Q198" s="10">
        <f t="shared" si="77"/>
        <v>-7733.7599999999993</v>
      </c>
      <c r="R198" s="10">
        <f t="shared" si="78"/>
        <v>-43377.602559999999</v>
      </c>
      <c r="S198" s="2">
        <f t="shared" si="79"/>
        <v>0.9</v>
      </c>
      <c r="T198" s="10">
        <f t="shared" si="80"/>
        <v>-6960.3839999999991</v>
      </c>
      <c r="U198" s="10">
        <f t="shared" si="81"/>
        <v>-39039.842303999998</v>
      </c>
    </row>
    <row r="199" spans="1:21" x14ac:dyDescent="0.25">
      <c r="B199" s="6">
        <v>0.65</v>
      </c>
      <c r="C199" s="8">
        <f t="shared" si="64"/>
        <v>13.000000000000002</v>
      </c>
      <c r="D199" s="17">
        <f t="shared" si="82"/>
        <v>8.7837837837837857E-2</v>
      </c>
      <c r="E199" s="9">
        <f t="shared" si="65"/>
        <v>-2.3076923076923074E-4</v>
      </c>
      <c r="F199" s="4">
        <f t="shared" si="66"/>
        <v>3.115384615384615E-2</v>
      </c>
      <c r="G199" s="3">
        <f t="shared" si="67"/>
        <v>-1.1538461538461542E-3</v>
      </c>
      <c r="H199" s="3">
        <f t="shared" si="68"/>
        <v>5.5384615384615372E-3</v>
      </c>
      <c r="I199" s="3">
        <f t="shared" si="69"/>
        <v>2.2615384615384614E-2</v>
      </c>
      <c r="J199" s="5">
        <f t="shared" si="70"/>
        <v>-33.461538461538474</v>
      </c>
      <c r="K199" s="5">
        <f t="shared" si="71"/>
        <v>60</v>
      </c>
      <c r="L199" s="5">
        <f t="shared" si="72"/>
        <v>60</v>
      </c>
      <c r="M199" s="10">
        <f t="shared" si="73"/>
        <v>-1092.1846153846159</v>
      </c>
      <c r="N199" s="10">
        <f t="shared" si="74"/>
        <v>1420.8</v>
      </c>
      <c r="O199" s="10">
        <f t="shared" si="75"/>
        <v>1420.8</v>
      </c>
      <c r="P199" s="10">
        <f t="shared" si="76"/>
        <v>-10431.200000000001</v>
      </c>
      <c r="Q199" s="10">
        <f t="shared" si="77"/>
        <v>-8681.7846153846167</v>
      </c>
      <c r="R199" s="10">
        <f t="shared" si="78"/>
        <v>-46330.637374358979</v>
      </c>
      <c r="S199" s="2">
        <f t="shared" si="79"/>
        <v>0.9</v>
      </c>
      <c r="T199" s="10">
        <f t="shared" si="80"/>
        <v>-7813.6061538461554</v>
      </c>
      <c r="U199" s="10">
        <f t="shared" si="81"/>
        <v>-41697.57363692308</v>
      </c>
    </row>
    <row r="200" spans="1:21" x14ac:dyDescent="0.25">
      <c r="B200" s="6">
        <v>0.7</v>
      </c>
      <c r="C200" s="8">
        <f t="shared" si="64"/>
        <v>14</v>
      </c>
      <c r="D200" s="17">
        <f t="shared" si="82"/>
        <v>9.45945945945946E-2</v>
      </c>
      <c r="E200" s="9">
        <f t="shared" si="65"/>
        <v>-2.142857142857143E-4</v>
      </c>
      <c r="F200" s="4">
        <f t="shared" si="66"/>
        <v>2.8714285714285716E-2</v>
      </c>
      <c r="G200" s="3">
        <f t="shared" si="67"/>
        <v>-1.2857142857142859E-3</v>
      </c>
      <c r="H200" s="3">
        <f t="shared" si="68"/>
        <v>4.9285714285714289E-3</v>
      </c>
      <c r="I200" s="3">
        <f t="shared" si="69"/>
        <v>2.0785714285714286E-2</v>
      </c>
      <c r="J200" s="5">
        <f t="shared" si="70"/>
        <v>-37.285714285714292</v>
      </c>
      <c r="K200" s="5">
        <f t="shared" si="71"/>
        <v>60</v>
      </c>
      <c r="L200" s="5">
        <f t="shared" si="72"/>
        <v>60</v>
      </c>
      <c r="M200" s="10">
        <f t="shared" si="73"/>
        <v>-1217.0057142857145</v>
      </c>
      <c r="N200" s="10">
        <f t="shared" si="74"/>
        <v>1420.8</v>
      </c>
      <c r="O200" s="10">
        <f t="shared" si="75"/>
        <v>1420.8</v>
      </c>
      <c r="P200" s="10">
        <f t="shared" si="76"/>
        <v>-11233.599999999999</v>
      </c>
      <c r="Q200" s="10">
        <f t="shared" si="77"/>
        <v>-9609.0057142857131</v>
      </c>
      <c r="R200" s="10">
        <f t="shared" si="78"/>
        <v>-49162.442605714285</v>
      </c>
      <c r="S200" s="2">
        <f t="shared" si="79"/>
        <v>0.9</v>
      </c>
      <c r="T200" s="10">
        <f t="shared" si="80"/>
        <v>-8648.1051428571427</v>
      </c>
      <c r="U200" s="10">
        <f t="shared" si="81"/>
        <v>-44246.19834514286</v>
      </c>
    </row>
    <row r="201" spans="1:21" x14ac:dyDescent="0.25">
      <c r="B201" s="6">
        <v>0.75</v>
      </c>
      <c r="C201" s="8">
        <f t="shared" si="64"/>
        <v>15.000000000000002</v>
      </c>
      <c r="D201" s="17">
        <f t="shared" si="82"/>
        <v>0.10135135135135136</v>
      </c>
      <c r="E201" s="9">
        <f t="shared" si="65"/>
        <v>-1.9999999999999998E-4</v>
      </c>
      <c r="F201" s="4">
        <f t="shared" si="66"/>
        <v>2.6599999999999999E-2</v>
      </c>
      <c r="G201" s="3">
        <f t="shared" si="67"/>
        <v>-1.4000000000000002E-3</v>
      </c>
      <c r="H201" s="3">
        <f t="shared" si="68"/>
        <v>4.3999999999999994E-3</v>
      </c>
      <c r="I201" s="3">
        <f t="shared" si="69"/>
        <v>1.9199999999999998E-2</v>
      </c>
      <c r="J201" s="5">
        <f t="shared" si="70"/>
        <v>-40.600000000000009</v>
      </c>
      <c r="K201" s="5">
        <f t="shared" si="71"/>
        <v>60</v>
      </c>
      <c r="L201" s="5">
        <f t="shared" si="72"/>
        <v>60</v>
      </c>
      <c r="M201" s="10">
        <f t="shared" si="73"/>
        <v>-1325.1840000000002</v>
      </c>
      <c r="N201" s="10">
        <f t="shared" si="74"/>
        <v>1420.8</v>
      </c>
      <c r="O201" s="10">
        <f t="shared" si="75"/>
        <v>1420.8</v>
      </c>
      <c r="P201" s="10">
        <f t="shared" si="76"/>
        <v>-12036</v>
      </c>
      <c r="Q201" s="10">
        <f t="shared" si="77"/>
        <v>-10519.584000000001</v>
      </c>
      <c r="R201" s="10">
        <f t="shared" si="78"/>
        <v>-51886.565503999998</v>
      </c>
      <c r="S201" s="2">
        <f t="shared" si="79"/>
        <v>0.9</v>
      </c>
      <c r="T201" s="10">
        <f t="shared" si="80"/>
        <v>-9467.6256000000012</v>
      </c>
      <c r="U201" s="10">
        <f t="shared" si="81"/>
        <v>-46697.908953600003</v>
      </c>
    </row>
    <row r="202" spans="1:21" x14ac:dyDescent="0.25">
      <c r="B202" s="6">
        <v>0.8</v>
      </c>
      <c r="C202" s="8">
        <f t="shared" si="64"/>
        <v>16.000000000000004</v>
      </c>
      <c r="D202" s="17">
        <f t="shared" si="82"/>
        <v>0.10810810810810813</v>
      </c>
      <c r="E202" s="9">
        <f t="shared" si="65"/>
        <v>-1.8749999999999995E-4</v>
      </c>
      <c r="F202" s="4">
        <f t="shared" si="66"/>
        <v>2.4749999999999994E-2</v>
      </c>
      <c r="G202" s="3">
        <f t="shared" si="67"/>
        <v>-1.5000000000000002E-3</v>
      </c>
      <c r="H202" s="3">
        <f t="shared" si="68"/>
        <v>3.9374999999999983E-3</v>
      </c>
      <c r="I202" s="3">
        <f t="shared" si="69"/>
        <v>1.7812499999999995E-2</v>
      </c>
      <c r="J202" s="5">
        <f t="shared" si="70"/>
        <v>-43.500000000000007</v>
      </c>
      <c r="K202" s="5">
        <f t="shared" si="71"/>
        <v>60</v>
      </c>
      <c r="L202" s="5">
        <f t="shared" si="72"/>
        <v>60</v>
      </c>
      <c r="M202" s="10">
        <f t="shared" si="73"/>
        <v>-1419.8400000000001</v>
      </c>
      <c r="N202" s="10">
        <f t="shared" si="74"/>
        <v>1420.8</v>
      </c>
      <c r="O202" s="10">
        <f t="shared" si="75"/>
        <v>1420.8</v>
      </c>
      <c r="P202" s="10">
        <f t="shared" si="76"/>
        <v>-12838.400000000003</v>
      </c>
      <c r="Q202" s="10">
        <f t="shared" si="77"/>
        <v>-11416.640000000003</v>
      </c>
      <c r="R202" s="10">
        <f t="shared" si="78"/>
        <v>-54513.166506666683</v>
      </c>
      <c r="S202" s="2">
        <f t="shared" si="79"/>
        <v>0.9</v>
      </c>
      <c r="T202" s="10">
        <f t="shared" si="80"/>
        <v>-10274.976000000002</v>
      </c>
      <c r="U202" s="10">
        <f t="shared" si="81"/>
        <v>-49061.849856000015</v>
      </c>
    </row>
    <row r="203" spans="1:21" x14ac:dyDescent="0.25">
      <c r="B203" s="6">
        <v>0.85</v>
      </c>
      <c r="C203" s="8">
        <f t="shared" si="64"/>
        <v>17</v>
      </c>
      <c r="D203" s="17">
        <f t="shared" si="82"/>
        <v>0.11486486486486487</v>
      </c>
      <c r="E203" s="9">
        <f t="shared" si="65"/>
        <v>-1.7647058823529413E-4</v>
      </c>
      <c r="F203" s="4">
        <f t="shared" si="66"/>
        <v>2.3117647058823531E-2</v>
      </c>
      <c r="G203" s="3">
        <f t="shared" si="67"/>
        <v>-1.5882352941176472E-3</v>
      </c>
      <c r="H203" s="3">
        <f t="shared" si="68"/>
        <v>3.5294117647058825E-3</v>
      </c>
      <c r="I203" s="3">
        <f t="shared" si="69"/>
        <v>1.6588235294117647E-2</v>
      </c>
      <c r="J203" s="5">
        <f t="shared" si="70"/>
        <v>-46.058823529411768</v>
      </c>
      <c r="K203" s="5">
        <f t="shared" si="71"/>
        <v>60</v>
      </c>
      <c r="L203" s="5">
        <f t="shared" si="72"/>
        <v>60</v>
      </c>
      <c r="M203" s="10">
        <f t="shared" si="73"/>
        <v>-1503.3600000000001</v>
      </c>
      <c r="N203" s="10">
        <f t="shared" si="74"/>
        <v>1420.8</v>
      </c>
      <c r="O203" s="10">
        <f t="shared" si="75"/>
        <v>1420.8</v>
      </c>
      <c r="P203" s="10">
        <f t="shared" si="76"/>
        <v>-13640.8</v>
      </c>
      <c r="Q203" s="10">
        <f t="shared" si="77"/>
        <v>-12302.56</v>
      </c>
      <c r="R203" s="10">
        <f t="shared" si="78"/>
        <v>-57050.015359999998</v>
      </c>
      <c r="S203" s="2">
        <f t="shared" si="79"/>
        <v>0.9</v>
      </c>
      <c r="T203" s="10">
        <f t="shared" si="80"/>
        <v>-11072.304</v>
      </c>
      <c r="U203" s="10">
        <f t="shared" si="81"/>
        <v>-51345.013824000001</v>
      </c>
    </row>
    <row r="204" spans="1:21" x14ac:dyDescent="0.25">
      <c r="B204" s="6">
        <v>0.9</v>
      </c>
      <c r="C204" s="8">
        <f t="shared" si="64"/>
        <v>18.000000000000004</v>
      </c>
      <c r="D204" s="17">
        <f>C204/$D$10</f>
        <v>0.12162162162162164</v>
      </c>
      <c r="E204" s="9">
        <f t="shared" si="65"/>
        <v>-1.6666666666666663E-4</v>
      </c>
      <c r="F204" s="4">
        <f t="shared" si="66"/>
        <v>2.1666666666666664E-2</v>
      </c>
      <c r="G204" s="3">
        <f t="shared" si="67"/>
        <v>-1.666666666666667E-3</v>
      </c>
      <c r="H204" s="3">
        <f t="shared" si="68"/>
        <v>3.1666666666666653E-3</v>
      </c>
      <c r="I204" s="3">
        <f t="shared" si="69"/>
        <v>1.5499999999999996E-2</v>
      </c>
      <c r="J204" s="5">
        <f t="shared" si="70"/>
        <v>-48.333333333333343</v>
      </c>
      <c r="K204" s="5">
        <f t="shared" si="71"/>
        <v>60</v>
      </c>
      <c r="L204" s="5">
        <f t="shared" si="72"/>
        <v>60</v>
      </c>
      <c r="M204" s="10">
        <f t="shared" si="73"/>
        <v>-1577.6000000000004</v>
      </c>
      <c r="N204" s="10">
        <f t="shared" si="74"/>
        <v>1420.8</v>
      </c>
      <c r="O204" s="10">
        <f t="shared" si="75"/>
        <v>1420.8</v>
      </c>
      <c r="P204" s="10">
        <f t="shared" si="76"/>
        <v>-14443.200000000003</v>
      </c>
      <c r="Q204" s="10">
        <f t="shared" si="77"/>
        <v>-13179.200000000003</v>
      </c>
      <c r="R204" s="10">
        <f t="shared" si="78"/>
        <v>-59503.155200000008</v>
      </c>
      <c r="S204" s="2">
        <f t="shared" si="79"/>
        <v>0.9</v>
      </c>
      <c r="T204" s="10">
        <f t="shared" si="80"/>
        <v>-11861.280000000002</v>
      </c>
      <c r="U204" s="10">
        <f t="shared" si="81"/>
        <v>-53552.839680000012</v>
      </c>
    </row>
    <row r="206" spans="1:21" x14ac:dyDescent="0.25">
      <c r="B206" s="11" t="s">
        <v>43</v>
      </c>
      <c r="C206" s="11" t="s">
        <v>37</v>
      </c>
      <c r="D206" s="11" t="s">
        <v>47</v>
      </c>
      <c r="E206" s="12" t="s">
        <v>19</v>
      </c>
      <c r="F206" s="12" t="s">
        <v>20</v>
      </c>
      <c r="G206" s="12" t="s">
        <v>21</v>
      </c>
      <c r="H206" s="12" t="s">
        <v>22</v>
      </c>
      <c r="I206" s="12" t="s">
        <v>23</v>
      </c>
      <c r="J206" s="12" t="s">
        <v>24</v>
      </c>
      <c r="K206" s="12" t="s">
        <v>25</v>
      </c>
      <c r="L206" s="12" t="s">
        <v>26</v>
      </c>
      <c r="M206" s="12" t="s">
        <v>27</v>
      </c>
      <c r="N206" s="12" t="s">
        <v>28</v>
      </c>
      <c r="O206" s="12" t="s">
        <v>29</v>
      </c>
      <c r="P206" s="12" t="s">
        <v>30</v>
      </c>
      <c r="Q206" s="12" t="s">
        <v>31</v>
      </c>
      <c r="R206" s="12" t="s">
        <v>32</v>
      </c>
      <c r="S206" s="12" t="s">
        <v>33</v>
      </c>
    </row>
    <row r="207" spans="1:21" x14ac:dyDescent="0.25">
      <c r="C207" s="14" t="s">
        <v>14</v>
      </c>
      <c r="D207" s="14"/>
      <c r="E207" s="14" t="s">
        <v>39</v>
      </c>
      <c r="F207" s="13"/>
      <c r="G207" s="13"/>
      <c r="H207" s="13"/>
      <c r="I207" s="13"/>
      <c r="J207" s="14" t="s">
        <v>13</v>
      </c>
      <c r="K207" s="14" t="s">
        <v>13</v>
      </c>
      <c r="L207" s="14" t="s">
        <v>13</v>
      </c>
      <c r="M207" s="14" t="s">
        <v>41</v>
      </c>
      <c r="N207" s="14" t="s">
        <v>41</v>
      </c>
      <c r="O207" s="14" t="s">
        <v>41</v>
      </c>
      <c r="P207" s="14" t="s">
        <v>41</v>
      </c>
      <c r="Q207" s="14" t="s">
        <v>41</v>
      </c>
      <c r="R207" s="14" t="s">
        <v>42</v>
      </c>
      <c r="S207" s="14"/>
    </row>
    <row r="208" spans="1:21" x14ac:dyDescent="0.25">
      <c r="A208" s="15" t="s">
        <v>44</v>
      </c>
      <c r="B208" s="6"/>
      <c r="C208" s="8"/>
      <c r="D208" s="8"/>
      <c r="E208" s="9"/>
      <c r="F208" s="4"/>
      <c r="G208" s="3"/>
      <c r="H208" s="3"/>
      <c r="I208" s="3"/>
      <c r="J208" s="5"/>
      <c r="K208" s="5"/>
      <c r="L208" s="5"/>
      <c r="M208" s="10"/>
      <c r="N208" s="10"/>
      <c r="O208" s="10"/>
      <c r="P208" s="10"/>
      <c r="Q208" s="10"/>
      <c r="R208" s="10"/>
      <c r="S208" s="2"/>
      <c r="T208" s="10"/>
      <c r="U208" s="10"/>
    </row>
    <row r="209" spans="2:21" x14ac:dyDescent="0.25">
      <c r="B209" s="6">
        <v>1.0000000000000001E-5</v>
      </c>
      <c r="C209" s="5">
        <f t="shared" ref="C209:C224" si="83">B209/$D$15*($D$10-$D$13)</f>
        <v>1.6500000000000002E-3</v>
      </c>
      <c r="D209" s="17">
        <f>C209/$D$10</f>
        <v>1.1148648648648651E-5</v>
      </c>
      <c r="E209" s="9"/>
      <c r="F209" s="4"/>
      <c r="G209" s="3"/>
      <c r="H209" s="3"/>
      <c r="I209" s="3"/>
      <c r="J209" s="5"/>
      <c r="K209" s="5"/>
      <c r="L209" s="5"/>
      <c r="M209" s="10"/>
      <c r="N209" s="10"/>
      <c r="O209" s="10"/>
      <c r="Q209" s="10"/>
      <c r="R209" s="10"/>
      <c r="S209" s="2"/>
      <c r="T209" s="10"/>
      <c r="U209" s="10"/>
    </row>
    <row r="210" spans="2:21" x14ac:dyDescent="0.25">
      <c r="B210" s="6">
        <v>0.05</v>
      </c>
      <c r="C210" s="5">
        <f t="shared" si="83"/>
        <v>8.2500000000000018</v>
      </c>
      <c r="D210" s="17">
        <f t="shared" ref="D210:D224" si="84">C210/$D$10</f>
        <v>5.5743243243243257E-2</v>
      </c>
      <c r="E210" s="9"/>
      <c r="F210" s="4"/>
      <c r="G210" s="3"/>
      <c r="H210" s="3"/>
      <c r="I210" s="3"/>
      <c r="J210" s="5"/>
      <c r="K210" s="5"/>
      <c r="L210" s="5"/>
      <c r="M210" s="10"/>
      <c r="N210" s="10"/>
      <c r="O210" s="10"/>
      <c r="Q210" s="10"/>
      <c r="R210" s="10"/>
      <c r="S210" s="2"/>
      <c r="T210" s="10"/>
      <c r="U210" s="10"/>
    </row>
    <row r="211" spans="2:21" x14ac:dyDescent="0.25">
      <c r="B211" s="6">
        <v>9.9900000000000003E-2</v>
      </c>
      <c r="C211" s="5">
        <f t="shared" si="83"/>
        <v>16.483500000000003</v>
      </c>
      <c r="D211" s="17">
        <f t="shared" si="84"/>
        <v>0.11137500000000002</v>
      </c>
      <c r="E211" s="9"/>
      <c r="F211" s="4"/>
      <c r="G211" s="3"/>
      <c r="H211" s="3"/>
      <c r="I211" s="3"/>
      <c r="J211" s="5"/>
      <c r="K211" s="5"/>
      <c r="L211" s="5"/>
      <c r="M211" s="10"/>
      <c r="N211" s="10"/>
      <c r="O211" s="10"/>
      <c r="Q211" s="10"/>
      <c r="R211" s="10"/>
      <c r="S211" s="2"/>
      <c r="T211" s="10"/>
      <c r="U211" s="10"/>
    </row>
    <row r="212" spans="2:21" x14ac:dyDescent="0.25">
      <c r="B212" s="6">
        <v>0.14979999999999999</v>
      </c>
      <c r="C212" s="5">
        <f t="shared" si="83"/>
        <v>24.716999999999999</v>
      </c>
      <c r="D212" s="17">
        <f t="shared" si="84"/>
        <v>0.16700675675675675</v>
      </c>
      <c r="E212" s="9"/>
      <c r="F212" s="4"/>
      <c r="G212" s="3"/>
      <c r="H212" s="3"/>
      <c r="I212" s="3"/>
      <c r="J212" s="5"/>
      <c r="K212" s="5"/>
      <c r="L212" s="5"/>
      <c r="M212" s="10"/>
      <c r="N212" s="10"/>
      <c r="O212" s="10"/>
      <c r="Q212" s="10"/>
      <c r="R212" s="10"/>
      <c r="S212" s="2"/>
      <c r="T212" s="10"/>
      <c r="U212" s="10"/>
    </row>
    <row r="213" spans="2:21" x14ac:dyDescent="0.25">
      <c r="B213" s="6">
        <v>0.19969999999999999</v>
      </c>
      <c r="C213" s="5">
        <f t="shared" si="83"/>
        <v>32.950500000000005</v>
      </c>
      <c r="D213" s="17">
        <f t="shared" si="84"/>
        <v>0.22263851351351355</v>
      </c>
      <c r="E213" s="9"/>
      <c r="F213" s="4"/>
      <c r="G213" s="3"/>
      <c r="H213" s="3"/>
      <c r="I213" s="3"/>
      <c r="J213" s="5"/>
      <c r="K213" s="5"/>
      <c r="L213" s="5"/>
      <c r="M213" s="10"/>
      <c r="N213" s="10"/>
      <c r="O213" s="10"/>
      <c r="Q213" s="10"/>
      <c r="R213" s="10"/>
      <c r="S213" s="2"/>
      <c r="T213" s="10"/>
      <c r="U213" s="10"/>
    </row>
    <row r="214" spans="2:21" x14ac:dyDescent="0.25">
      <c r="B214" s="6">
        <v>0.24959999999999999</v>
      </c>
      <c r="C214" s="5">
        <f t="shared" si="83"/>
        <v>41.183999999999997</v>
      </c>
      <c r="D214" s="17">
        <f t="shared" si="84"/>
        <v>0.27827027027027024</v>
      </c>
      <c r="E214" s="9"/>
      <c r="F214" s="4"/>
      <c r="G214" s="3"/>
      <c r="H214" s="3"/>
      <c r="I214" s="3"/>
      <c r="J214" s="5"/>
      <c r="K214" s="5"/>
      <c r="L214" s="5"/>
      <c r="M214" s="10"/>
      <c r="N214" s="10"/>
      <c r="O214" s="10"/>
      <c r="Q214" s="10"/>
      <c r="R214" s="10"/>
      <c r="S214" s="2"/>
      <c r="T214" s="10"/>
      <c r="U214" s="10"/>
    </row>
    <row r="215" spans="2:21" x14ac:dyDescent="0.25">
      <c r="B215" s="6">
        <v>0.29949999999999999</v>
      </c>
      <c r="C215" s="5">
        <f t="shared" si="83"/>
        <v>49.417500000000004</v>
      </c>
      <c r="D215" s="17">
        <f t="shared" si="84"/>
        <v>0.33390202702702704</v>
      </c>
      <c r="E215" s="9"/>
      <c r="F215" s="4"/>
      <c r="G215" s="3"/>
      <c r="H215" s="3"/>
      <c r="I215" s="3"/>
      <c r="J215" s="5"/>
      <c r="K215" s="5"/>
      <c r="L215" s="5"/>
      <c r="M215" s="10"/>
      <c r="N215" s="10"/>
      <c r="O215" s="10"/>
      <c r="Q215" s="10"/>
      <c r="R215" s="10"/>
      <c r="S215" s="2"/>
      <c r="T215" s="10"/>
      <c r="U215" s="10"/>
    </row>
    <row r="216" spans="2:21" x14ac:dyDescent="0.25">
      <c r="B216" s="6">
        <v>0.34939999999999999</v>
      </c>
      <c r="C216" s="5">
        <f t="shared" si="83"/>
        <v>57.651000000000003</v>
      </c>
      <c r="D216" s="17">
        <f t="shared" si="84"/>
        <v>0.38953378378378378</v>
      </c>
      <c r="E216" s="9"/>
      <c r="F216" s="4"/>
      <c r="G216" s="3"/>
      <c r="H216" s="3"/>
      <c r="I216" s="3"/>
      <c r="J216" s="5"/>
      <c r="K216" s="5"/>
      <c r="L216" s="5"/>
      <c r="M216" s="10"/>
      <c r="N216" s="10"/>
      <c r="O216" s="10"/>
      <c r="Q216" s="10"/>
      <c r="R216" s="10"/>
      <c r="S216" s="2"/>
      <c r="T216" s="10"/>
      <c r="U216" s="10"/>
    </row>
    <row r="217" spans="2:21" x14ac:dyDescent="0.25">
      <c r="B217" s="6">
        <v>0.39929999999999999</v>
      </c>
      <c r="C217" s="5">
        <f t="shared" si="83"/>
        <v>65.884500000000003</v>
      </c>
      <c r="D217" s="17">
        <f t="shared" si="84"/>
        <v>0.44516554054054058</v>
      </c>
      <c r="E217" s="9"/>
      <c r="F217" s="4"/>
      <c r="G217" s="3"/>
      <c r="H217" s="3"/>
      <c r="I217" s="3"/>
      <c r="J217" s="5"/>
      <c r="K217" s="5"/>
      <c r="L217" s="5"/>
      <c r="M217" s="10"/>
      <c r="N217" s="10"/>
      <c r="O217" s="10"/>
      <c r="Q217" s="10"/>
      <c r="R217" s="10"/>
      <c r="S217" s="2"/>
      <c r="T217" s="10"/>
      <c r="U217" s="10"/>
    </row>
    <row r="218" spans="2:21" x14ac:dyDescent="0.25">
      <c r="B218" s="6">
        <v>0.44919999999999999</v>
      </c>
      <c r="C218" s="5">
        <f t="shared" si="83"/>
        <v>74.117999999999995</v>
      </c>
      <c r="D218" s="17">
        <f t="shared" si="84"/>
        <v>0.50079729729729727</v>
      </c>
      <c r="E218" s="9"/>
      <c r="F218" s="4"/>
      <c r="G218" s="3"/>
      <c r="H218" s="3"/>
      <c r="I218" s="3"/>
      <c r="J218" s="5"/>
      <c r="K218" s="5"/>
      <c r="L218" s="5"/>
      <c r="M218" s="10"/>
      <c r="N218" s="10"/>
      <c r="O218" s="10"/>
      <c r="Q218" s="10"/>
      <c r="R218" s="10"/>
      <c r="S218" s="2"/>
      <c r="T218" s="10"/>
      <c r="U218" s="10"/>
    </row>
    <row r="219" spans="2:21" x14ac:dyDescent="0.25">
      <c r="B219" s="6">
        <v>0.49909999999999999</v>
      </c>
      <c r="C219" s="5">
        <f t="shared" si="83"/>
        <v>82.351500000000016</v>
      </c>
      <c r="D219" s="17">
        <f t="shared" si="84"/>
        <v>0.55642905405405418</v>
      </c>
      <c r="E219" s="9"/>
      <c r="F219" s="4"/>
      <c r="G219" s="3"/>
      <c r="H219" s="3"/>
      <c r="I219" s="3"/>
      <c r="J219" s="5"/>
      <c r="K219" s="5"/>
      <c r="L219" s="5"/>
      <c r="M219" s="10"/>
      <c r="N219" s="10"/>
      <c r="O219" s="10"/>
      <c r="Q219" s="10"/>
      <c r="R219" s="10"/>
      <c r="S219" s="2"/>
      <c r="T219" s="10"/>
      <c r="U219" s="10"/>
    </row>
    <row r="220" spans="2:21" x14ac:dyDescent="0.25">
      <c r="B220" s="6">
        <v>0.54900000000000004</v>
      </c>
      <c r="C220" s="5">
        <f t="shared" si="83"/>
        <v>90.585000000000022</v>
      </c>
      <c r="D220" s="17">
        <f t="shared" si="84"/>
        <v>0.61206081081081098</v>
      </c>
      <c r="E220" s="9"/>
      <c r="F220" s="4"/>
      <c r="G220" s="3"/>
      <c r="H220" s="3"/>
      <c r="I220" s="3"/>
      <c r="J220" s="5"/>
      <c r="K220" s="5"/>
      <c r="L220" s="5"/>
      <c r="M220" s="10"/>
      <c r="N220" s="10"/>
      <c r="O220" s="10"/>
      <c r="Q220" s="10"/>
      <c r="R220" s="10"/>
      <c r="S220" s="2"/>
      <c r="T220" s="10"/>
      <c r="U220" s="10"/>
    </row>
    <row r="221" spans="2:21" x14ac:dyDescent="0.25">
      <c r="B221" s="6">
        <v>0.59889999999999999</v>
      </c>
      <c r="C221" s="5">
        <f t="shared" si="83"/>
        <v>98.818500000000014</v>
      </c>
      <c r="D221" s="17">
        <f t="shared" si="84"/>
        <v>0.66769256756756767</v>
      </c>
      <c r="E221" s="9"/>
      <c r="F221" s="4"/>
      <c r="G221" s="3"/>
      <c r="H221" s="3"/>
      <c r="I221" s="3"/>
      <c r="J221" s="5"/>
      <c r="K221" s="5"/>
      <c r="L221" s="5"/>
      <c r="M221" s="10"/>
      <c r="N221" s="10"/>
      <c r="O221" s="10"/>
      <c r="Q221" s="10"/>
      <c r="R221" s="10"/>
      <c r="S221" s="2"/>
      <c r="T221" s="10"/>
      <c r="U221" s="10"/>
    </row>
    <row r="222" spans="2:21" x14ac:dyDescent="0.25">
      <c r="B222" s="6">
        <v>0.64880000000000004</v>
      </c>
      <c r="C222" s="5">
        <f t="shared" si="83"/>
        <v>107.05200000000002</v>
      </c>
      <c r="D222" s="17">
        <f t="shared" si="84"/>
        <v>0.72332432432432447</v>
      </c>
      <c r="E222" s="9"/>
      <c r="F222" s="4"/>
      <c r="G222" s="3"/>
      <c r="H222" s="3"/>
      <c r="I222" s="3"/>
      <c r="J222" s="5"/>
      <c r="K222" s="5"/>
      <c r="L222" s="5"/>
      <c r="M222" s="10"/>
      <c r="N222" s="10"/>
      <c r="O222" s="10"/>
      <c r="Q222" s="10"/>
      <c r="R222" s="10"/>
      <c r="S222" s="2"/>
      <c r="T222" s="10"/>
      <c r="U222" s="10"/>
    </row>
    <row r="223" spans="2:21" x14ac:dyDescent="0.25">
      <c r="B223" s="6">
        <v>0.69869999999999999</v>
      </c>
      <c r="C223" s="5">
        <f t="shared" si="83"/>
        <v>115.2855</v>
      </c>
      <c r="D223" s="17">
        <f t="shared" si="84"/>
        <v>0.77895608108108105</v>
      </c>
      <c r="E223" s="9"/>
      <c r="F223" s="4"/>
      <c r="G223" s="3"/>
      <c r="H223" s="3"/>
      <c r="I223" s="3"/>
      <c r="J223" s="5"/>
      <c r="K223" s="5"/>
      <c r="L223" s="5"/>
      <c r="M223" s="10"/>
      <c r="N223" s="10"/>
      <c r="O223" s="10"/>
      <c r="Q223" s="10"/>
      <c r="R223" s="10"/>
      <c r="S223" s="2"/>
      <c r="T223" s="10"/>
      <c r="U223" s="10"/>
    </row>
    <row r="224" spans="2:21" x14ac:dyDescent="0.25">
      <c r="B224" s="6">
        <v>0.74860000000000004</v>
      </c>
      <c r="C224" s="5">
        <f t="shared" si="83"/>
        <v>123.51900000000001</v>
      </c>
      <c r="D224" s="17">
        <f t="shared" si="84"/>
        <v>0.83458783783783785</v>
      </c>
      <c r="E224" s="9"/>
      <c r="F224" s="4"/>
      <c r="G224" s="3"/>
      <c r="H224" s="3"/>
      <c r="I224" s="3"/>
      <c r="J224" s="5"/>
      <c r="K224" s="5"/>
      <c r="L224" s="5"/>
      <c r="M224" s="10"/>
      <c r="N224" s="10"/>
      <c r="O224" s="10"/>
      <c r="Q224" s="10"/>
      <c r="R224" s="10"/>
      <c r="S224" s="2"/>
      <c r="T224" s="10"/>
      <c r="U224" s="10"/>
    </row>
    <row r="228" spans="1:21" x14ac:dyDescent="0.25">
      <c r="B228" s="1" t="s">
        <v>7</v>
      </c>
      <c r="D228" s="7">
        <v>1.2E-2</v>
      </c>
    </row>
    <row r="229" spans="1:21" x14ac:dyDescent="0.25">
      <c r="B229" t="s">
        <v>8</v>
      </c>
      <c r="C229" t="s">
        <v>15</v>
      </c>
      <c r="D229" s="5">
        <f>D228*($D$11-2*$D$12)*$D$13</f>
        <v>39.167999999999999</v>
      </c>
    </row>
    <row r="230" spans="1:21" x14ac:dyDescent="0.25">
      <c r="B230" t="s">
        <v>9</v>
      </c>
      <c r="C230" t="s">
        <v>15</v>
      </c>
      <c r="D230" s="5">
        <f>D228*$D$10/2*$D$12</f>
        <v>14.208</v>
      </c>
    </row>
    <row r="231" spans="1:21" x14ac:dyDescent="0.25">
      <c r="B231" t="s">
        <v>10</v>
      </c>
      <c r="C231" t="s">
        <v>15</v>
      </c>
      <c r="D231" s="5">
        <f>D230</f>
        <v>14.208</v>
      </c>
    </row>
    <row r="233" spans="1:21" x14ac:dyDescent="0.25">
      <c r="B233" s="11" t="s">
        <v>38</v>
      </c>
      <c r="C233" s="11" t="s">
        <v>37</v>
      </c>
      <c r="D233" s="11" t="s">
        <v>47</v>
      </c>
      <c r="E233" s="12" t="s">
        <v>19</v>
      </c>
      <c r="F233" s="12" t="s">
        <v>20</v>
      </c>
      <c r="G233" s="12" t="s">
        <v>21</v>
      </c>
      <c r="H233" s="12" t="s">
        <v>22</v>
      </c>
      <c r="I233" s="12" t="s">
        <v>23</v>
      </c>
      <c r="J233" s="12" t="s">
        <v>24</v>
      </c>
      <c r="K233" s="12" t="s">
        <v>25</v>
      </c>
      <c r="L233" s="12" t="s">
        <v>26</v>
      </c>
      <c r="M233" s="12" t="s">
        <v>27</v>
      </c>
      <c r="N233" s="12" t="s">
        <v>28</v>
      </c>
      <c r="O233" s="12" t="s">
        <v>29</v>
      </c>
      <c r="P233" s="12" t="s">
        <v>30</v>
      </c>
      <c r="Q233" s="12" t="s">
        <v>31</v>
      </c>
      <c r="R233" s="12" t="s">
        <v>32</v>
      </c>
      <c r="S233" s="12" t="s">
        <v>33</v>
      </c>
      <c r="T233" s="12"/>
      <c r="U233" s="12"/>
    </row>
    <row r="234" spans="1:21" x14ac:dyDescent="0.25">
      <c r="B234" s="13"/>
      <c r="C234" s="14" t="s">
        <v>14</v>
      </c>
      <c r="D234" s="14"/>
      <c r="E234" s="14" t="s">
        <v>39</v>
      </c>
      <c r="F234" s="13"/>
      <c r="G234" s="13"/>
      <c r="H234" s="13"/>
      <c r="I234" s="13"/>
      <c r="J234" s="14" t="s">
        <v>13</v>
      </c>
      <c r="K234" s="14" t="s">
        <v>13</v>
      </c>
      <c r="L234" s="14" t="s">
        <v>13</v>
      </c>
      <c r="M234" s="14" t="s">
        <v>41</v>
      </c>
      <c r="N234" s="14" t="s">
        <v>41</v>
      </c>
      <c r="O234" s="14" t="s">
        <v>41</v>
      </c>
      <c r="P234" s="14" t="s">
        <v>41</v>
      </c>
      <c r="Q234" s="14" t="s">
        <v>41</v>
      </c>
      <c r="R234" s="14" t="s">
        <v>42</v>
      </c>
      <c r="S234" s="14"/>
      <c r="T234" s="14"/>
      <c r="U234" s="14"/>
    </row>
    <row r="235" spans="1:21" x14ac:dyDescent="0.25">
      <c r="A235" s="15" t="s">
        <v>36</v>
      </c>
      <c r="B235" s="6"/>
      <c r="C235" s="8"/>
      <c r="D235" s="8"/>
      <c r="E235" s="9"/>
      <c r="F235" s="4"/>
      <c r="G235" s="3"/>
      <c r="H235" s="3"/>
      <c r="I235" s="3"/>
      <c r="J235" s="5"/>
      <c r="K235" s="5"/>
      <c r="L235" s="5"/>
      <c r="M235" s="10"/>
      <c r="N235" s="10"/>
      <c r="O235" s="10"/>
      <c r="P235" s="10"/>
      <c r="Q235" s="10"/>
      <c r="R235" s="10"/>
      <c r="S235" s="2"/>
      <c r="T235" s="10"/>
      <c r="U235" s="10"/>
    </row>
    <row r="236" spans="1:21" x14ac:dyDescent="0.25">
      <c r="B236" s="6">
        <v>1.0000000000000001E-5</v>
      </c>
      <c r="C236" s="8">
        <f t="shared" ref="C236:C254" si="85">B236/$D$15*$D$13</f>
        <v>2.0000000000000004E-4</v>
      </c>
      <c r="D236" s="17">
        <f>C236/$D$10</f>
        <v>1.3513513513513515E-6</v>
      </c>
      <c r="E236" s="9">
        <f t="shared" ref="E236:E254" si="86">-0.003/C236</f>
        <v>-14.999999999999998</v>
      </c>
      <c r="F236" s="4">
        <f t="shared" ref="F236:F254" si="87">E236*(C236-$D$10)</f>
        <v>2219.9969999999998</v>
      </c>
      <c r="G236" s="3">
        <f t="shared" ref="G236:G254" si="88">E236*(C236-$D$20)</f>
        <v>119.99699999999999</v>
      </c>
      <c r="H236" s="3">
        <f t="shared" ref="H236:H254" si="89">E236*(C236-$D$21)</f>
        <v>554.99699999999996</v>
      </c>
      <c r="I236" s="3">
        <f t="shared" ref="I236:I254" si="90">E236*(C236-$D$22)</f>
        <v>1664.9969999999996</v>
      </c>
      <c r="J236" s="5">
        <f t="shared" ref="J236:J254" si="91">SIGN(G236)*MIN($D$8*ABS(G236),$D$7)</f>
        <v>60</v>
      </c>
      <c r="K236" s="5">
        <f t="shared" ref="K236:K254" si="92">SIGN(H236)*MIN($D$8*ABS(H236),$D$7)</f>
        <v>60</v>
      </c>
      <c r="L236" s="5">
        <f t="shared" ref="L236:L254" si="93">SIGN(I236)*MIN($D$8*ABS(I236),$D$7)</f>
        <v>60</v>
      </c>
      <c r="M236" s="10">
        <f t="shared" ref="M236:M254" si="94">$D$229*J236</f>
        <v>2350.08</v>
      </c>
      <c r="N236" s="10">
        <f t="shared" ref="N236:N254" si="95">$D$230*K236*2</f>
        <v>1704.96</v>
      </c>
      <c r="O236" s="10">
        <f t="shared" ref="O236:O254" si="96">$D$231*L236*2</f>
        <v>1704.96</v>
      </c>
      <c r="P236" s="10">
        <f t="shared" ref="P236:P254" si="97">$D$15*C236*$D$11*(-0.85*$D$6)</f>
        <v>-0.16048000000000001</v>
      </c>
      <c r="Q236" s="10">
        <f t="shared" ref="Q236:Q254" si="98">SUM(M236:P236)</f>
        <v>5759.8395200000004</v>
      </c>
      <c r="R236" s="10">
        <f t="shared" ref="R236:R254" si="99">(P236*($D$18-$D$15*C236/2)+M236*($D$18-$D$20)+N236*($D$18-$D$21)+O236*($D$18-$D$22))/12</f>
        <v>-0.6295084767989465</v>
      </c>
      <c r="S236" s="2">
        <f t="shared" ref="S236:S254" si="100">MAX(0.65,MIN(0.9,0.65+(F236-0.002)*250/3))</f>
        <v>0.9</v>
      </c>
      <c r="T236" s="10">
        <f t="shared" ref="T236:T254" si="101">S236*Q236</f>
        <v>5183.8555680000009</v>
      </c>
      <c r="U236" s="10">
        <f t="shared" ref="U236:U254" si="102">S236*R236</f>
        <v>-0.56655762911905183</v>
      </c>
    </row>
    <row r="237" spans="1:21" x14ac:dyDescent="0.25">
      <c r="B237" s="6">
        <v>0.05</v>
      </c>
      <c r="C237" s="8">
        <f t="shared" si="85"/>
        <v>1.0000000000000002</v>
      </c>
      <c r="D237" s="17">
        <f t="shared" ref="D237:D253" si="103">C237/$D$10</f>
        <v>6.756756756756758E-3</v>
      </c>
      <c r="E237" s="9">
        <f t="shared" si="86"/>
        <v>-2.9999999999999992E-3</v>
      </c>
      <c r="F237" s="4">
        <f t="shared" si="87"/>
        <v>0.44099999999999989</v>
      </c>
      <c r="G237" s="3">
        <f t="shared" si="88"/>
        <v>2.0999999999999994E-2</v>
      </c>
      <c r="H237" s="3">
        <f t="shared" si="89"/>
        <v>0.10799999999999997</v>
      </c>
      <c r="I237" s="3">
        <f t="shared" si="90"/>
        <v>0.3299999999999999</v>
      </c>
      <c r="J237" s="5">
        <f t="shared" si="91"/>
        <v>60</v>
      </c>
      <c r="K237" s="5">
        <f t="shared" si="92"/>
        <v>60</v>
      </c>
      <c r="L237" s="5">
        <f t="shared" si="93"/>
        <v>60</v>
      </c>
      <c r="M237" s="10">
        <f t="shared" si="94"/>
        <v>2350.08</v>
      </c>
      <c r="N237" s="10">
        <f t="shared" si="95"/>
        <v>1704.96</v>
      </c>
      <c r="O237" s="10">
        <f t="shared" si="96"/>
        <v>1704.96</v>
      </c>
      <c r="P237" s="10">
        <f t="shared" si="97"/>
        <v>-802.4000000000002</v>
      </c>
      <c r="Q237" s="10">
        <f t="shared" si="98"/>
        <v>4957.5999999999995</v>
      </c>
      <c r="R237" s="10">
        <f t="shared" si="99"/>
        <v>-3120.8010666666655</v>
      </c>
      <c r="S237" s="2">
        <f t="shared" si="100"/>
        <v>0.9</v>
      </c>
      <c r="T237" s="10">
        <f t="shared" si="101"/>
        <v>4461.8399999999992</v>
      </c>
      <c r="U237" s="10">
        <f t="shared" si="102"/>
        <v>-2808.7209599999992</v>
      </c>
    </row>
    <row r="238" spans="1:21" x14ac:dyDescent="0.25">
      <c r="B238" s="6">
        <v>0.1</v>
      </c>
      <c r="C238" s="8">
        <f t="shared" si="85"/>
        <v>2.0000000000000004</v>
      </c>
      <c r="D238" s="17">
        <f t="shared" si="103"/>
        <v>1.3513513513513516E-2</v>
      </c>
      <c r="E238" s="9">
        <f t="shared" si="86"/>
        <v>-1.4999999999999996E-3</v>
      </c>
      <c r="F238" s="4">
        <f t="shared" si="87"/>
        <v>0.21899999999999994</v>
      </c>
      <c r="G238" s="3">
        <f t="shared" si="88"/>
        <v>8.9999999999999976E-3</v>
      </c>
      <c r="H238" s="3">
        <f t="shared" si="89"/>
        <v>5.2499999999999984E-2</v>
      </c>
      <c r="I238" s="3">
        <f t="shared" si="90"/>
        <v>0.16349999999999995</v>
      </c>
      <c r="J238" s="5">
        <f t="shared" si="91"/>
        <v>60</v>
      </c>
      <c r="K238" s="5">
        <f t="shared" si="92"/>
        <v>60</v>
      </c>
      <c r="L238" s="5">
        <f t="shared" si="93"/>
        <v>60</v>
      </c>
      <c r="M238" s="10">
        <f t="shared" si="94"/>
        <v>2350.08</v>
      </c>
      <c r="N238" s="10">
        <f t="shared" si="95"/>
        <v>1704.96</v>
      </c>
      <c r="O238" s="10">
        <f t="shared" si="96"/>
        <v>1704.96</v>
      </c>
      <c r="P238" s="10">
        <f t="shared" si="97"/>
        <v>-1604.8000000000004</v>
      </c>
      <c r="Q238" s="10">
        <f t="shared" si="98"/>
        <v>4155.2</v>
      </c>
      <c r="R238" s="10">
        <f t="shared" si="99"/>
        <v>-6188.1088000000009</v>
      </c>
      <c r="S238" s="2">
        <f t="shared" si="100"/>
        <v>0.9</v>
      </c>
      <c r="T238" s="10">
        <f t="shared" si="101"/>
        <v>3739.68</v>
      </c>
      <c r="U238" s="10">
        <f t="shared" si="102"/>
        <v>-5569.2979200000009</v>
      </c>
    </row>
    <row r="239" spans="1:21" x14ac:dyDescent="0.25">
      <c r="B239" s="6">
        <v>0.15</v>
      </c>
      <c r="C239" s="8">
        <f t="shared" si="85"/>
        <v>3</v>
      </c>
      <c r="D239" s="17">
        <f t="shared" si="103"/>
        <v>2.0270270270270271E-2</v>
      </c>
      <c r="E239" s="9">
        <f t="shared" si="86"/>
        <v>-1E-3</v>
      </c>
      <c r="F239" s="4">
        <f t="shared" si="87"/>
        <v>0.14499999999999999</v>
      </c>
      <c r="G239" s="3">
        <f t="shared" si="88"/>
        <v>5.0000000000000001E-3</v>
      </c>
      <c r="H239" s="3">
        <f t="shared" si="89"/>
        <v>3.4000000000000002E-2</v>
      </c>
      <c r="I239" s="3">
        <f t="shared" si="90"/>
        <v>0.108</v>
      </c>
      <c r="J239" s="5">
        <f t="shared" si="91"/>
        <v>60</v>
      </c>
      <c r="K239" s="5">
        <f t="shared" si="92"/>
        <v>60</v>
      </c>
      <c r="L239" s="5">
        <f t="shared" si="93"/>
        <v>60</v>
      </c>
      <c r="M239" s="10">
        <f t="shared" si="94"/>
        <v>2350.08</v>
      </c>
      <c r="N239" s="10">
        <f t="shared" si="95"/>
        <v>1704.96</v>
      </c>
      <c r="O239" s="10">
        <f t="shared" si="96"/>
        <v>1704.96</v>
      </c>
      <c r="P239" s="10">
        <f t="shared" si="97"/>
        <v>-2407.1999999999998</v>
      </c>
      <c r="Q239" s="10">
        <f t="shared" si="98"/>
        <v>3352.8</v>
      </c>
      <c r="R239" s="10">
        <f t="shared" si="99"/>
        <v>-9201.9231999999993</v>
      </c>
      <c r="S239" s="2">
        <f t="shared" si="100"/>
        <v>0.9</v>
      </c>
      <c r="T239" s="10">
        <f t="shared" si="101"/>
        <v>3017.5200000000004</v>
      </c>
      <c r="U239" s="10">
        <f t="shared" si="102"/>
        <v>-8281.7308799999992</v>
      </c>
    </row>
    <row r="240" spans="1:21" x14ac:dyDescent="0.25">
      <c r="B240" s="6">
        <v>0.2</v>
      </c>
      <c r="C240" s="8">
        <f t="shared" si="85"/>
        <v>4.0000000000000009</v>
      </c>
      <c r="D240" s="17">
        <f t="shared" si="103"/>
        <v>2.7027027027027032E-2</v>
      </c>
      <c r="E240" s="9">
        <f t="shared" si="86"/>
        <v>-7.499999999999998E-4</v>
      </c>
      <c r="F240" s="4">
        <f t="shared" si="87"/>
        <v>0.10799999999999997</v>
      </c>
      <c r="G240" s="3">
        <f t="shared" si="88"/>
        <v>2.9999999999999983E-3</v>
      </c>
      <c r="H240" s="3">
        <f t="shared" si="89"/>
        <v>2.4749999999999994E-2</v>
      </c>
      <c r="I240" s="3">
        <f t="shared" si="90"/>
        <v>8.0249999999999974E-2</v>
      </c>
      <c r="J240" s="5">
        <f t="shared" si="91"/>
        <v>60</v>
      </c>
      <c r="K240" s="5">
        <f t="shared" si="92"/>
        <v>60</v>
      </c>
      <c r="L240" s="5">
        <f t="shared" si="93"/>
        <v>60</v>
      </c>
      <c r="M240" s="10">
        <f t="shared" si="94"/>
        <v>2350.08</v>
      </c>
      <c r="N240" s="10">
        <f t="shared" si="95"/>
        <v>1704.96</v>
      </c>
      <c r="O240" s="10">
        <f t="shared" si="96"/>
        <v>1704.96</v>
      </c>
      <c r="P240" s="10">
        <f t="shared" si="97"/>
        <v>-3209.6000000000008</v>
      </c>
      <c r="Q240" s="10">
        <f t="shared" si="98"/>
        <v>2550.3999999999992</v>
      </c>
      <c r="R240" s="10">
        <f t="shared" si="99"/>
        <v>-12162.24426666667</v>
      </c>
      <c r="S240" s="2">
        <f t="shared" si="100"/>
        <v>0.9</v>
      </c>
      <c r="T240" s="10">
        <f t="shared" si="101"/>
        <v>2295.3599999999992</v>
      </c>
      <c r="U240" s="10">
        <f t="shared" si="102"/>
        <v>-10946.019840000003</v>
      </c>
    </row>
    <row r="241" spans="2:21" x14ac:dyDescent="0.25">
      <c r="B241" s="6">
        <v>0.25</v>
      </c>
      <c r="C241" s="8">
        <f t="shared" si="85"/>
        <v>5</v>
      </c>
      <c r="D241" s="17">
        <f t="shared" si="103"/>
        <v>3.3783783783783786E-2</v>
      </c>
      <c r="E241" s="9">
        <f t="shared" si="86"/>
        <v>-6.0000000000000006E-4</v>
      </c>
      <c r="F241" s="4">
        <f t="shared" si="87"/>
        <v>8.5800000000000001E-2</v>
      </c>
      <c r="G241" s="3">
        <f t="shared" si="88"/>
        <v>1.8000000000000002E-3</v>
      </c>
      <c r="H241" s="3">
        <f t="shared" si="89"/>
        <v>1.9200000000000002E-2</v>
      </c>
      <c r="I241" s="3">
        <f t="shared" si="90"/>
        <v>6.3600000000000004E-2</v>
      </c>
      <c r="J241" s="5">
        <f t="shared" si="91"/>
        <v>52.2</v>
      </c>
      <c r="K241" s="5">
        <f t="shared" si="92"/>
        <v>60</v>
      </c>
      <c r="L241" s="5">
        <f t="shared" si="93"/>
        <v>60</v>
      </c>
      <c r="M241" s="10">
        <f t="shared" si="94"/>
        <v>2044.5696</v>
      </c>
      <c r="N241" s="10">
        <f t="shared" si="95"/>
        <v>1704.96</v>
      </c>
      <c r="O241" s="10">
        <f t="shared" si="96"/>
        <v>1704.96</v>
      </c>
      <c r="P241" s="10">
        <f t="shared" si="97"/>
        <v>-4011.9999999999995</v>
      </c>
      <c r="Q241" s="10">
        <f t="shared" si="98"/>
        <v>1442.4896000000003</v>
      </c>
      <c r="R241" s="10">
        <f t="shared" si="99"/>
        <v>-16063.813862399998</v>
      </c>
      <c r="S241" s="2">
        <f t="shared" si="100"/>
        <v>0.9</v>
      </c>
      <c r="T241" s="10">
        <f t="shared" si="101"/>
        <v>1298.2406400000004</v>
      </c>
      <c r="U241" s="10">
        <f t="shared" si="102"/>
        <v>-14457.432476159998</v>
      </c>
    </row>
    <row r="242" spans="2:21" x14ac:dyDescent="0.25">
      <c r="B242" s="6">
        <v>0.3</v>
      </c>
      <c r="C242" s="8">
        <f t="shared" si="85"/>
        <v>6</v>
      </c>
      <c r="D242" s="17">
        <f t="shared" si="103"/>
        <v>4.0540540540540543E-2</v>
      </c>
      <c r="E242" s="9">
        <f t="shared" si="86"/>
        <v>-5.0000000000000001E-4</v>
      </c>
      <c r="F242" s="4">
        <f t="shared" si="87"/>
        <v>7.1000000000000008E-2</v>
      </c>
      <c r="G242" s="3">
        <f t="shared" si="88"/>
        <v>1E-3</v>
      </c>
      <c r="H242" s="3">
        <f t="shared" si="89"/>
        <v>1.55E-2</v>
      </c>
      <c r="I242" s="3">
        <f t="shared" si="90"/>
        <v>5.2499999999999998E-2</v>
      </c>
      <c r="J242" s="5">
        <f t="shared" si="91"/>
        <v>29</v>
      </c>
      <c r="K242" s="5">
        <f t="shared" si="92"/>
        <v>60</v>
      </c>
      <c r="L242" s="5">
        <f t="shared" si="93"/>
        <v>60</v>
      </c>
      <c r="M242" s="10">
        <f t="shared" si="94"/>
        <v>1135.8720000000001</v>
      </c>
      <c r="N242" s="10">
        <f t="shared" si="95"/>
        <v>1704.96</v>
      </c>
      <c r="O242" s="10">
        <f t="shared" si="96"/>
        <v>1704.96</v>
      </c>
      <c r="P242" s="10">
        <f t="shared" si="97"/>
        <v>-4814.3999999999996</v>
      </c>
      <c r="Q242" s="10">
        <f t="shared" si="98"/>
        <v>-268.60799999999927</v>
      </c>
      <c r="R242" s="10">
        <f t="shared" si="99"/>
        <v>-21875.867647999999</v>
      </c>
      <c r="S242" s="2">
        <f t="shared" si="100"/>
        <v>0.9</v>
      </c>
      <c r="T242" s="10">
        <f t="shared" si="101"/>
        <v>-241.74719999999934</v>
      </c>
      <c r="U242" s="10">
        <f t="shared" si="102"/>
        <v>-19688.280883200001</v>
      </c>
    </row>
    <row r="243" spans="2:21" x14ac:dyDescent="0.25">
      <c r="B243" s="6">
        <v>0.35</v>
      </c>
      <c r="C243" s="8">
        <f t="shared" si="85"/>
        <v>7</v>
      </c>
      <c r="D243" s="17">
        <f t="shared" si="103"/>
        <v>4.72972972972973E-2</v>
      </c>
      <c r="E243" s="9">
        <f t="shared" si="86"/>
        <v>-4.285714285714286E-4</v>
      </c>
      <c r="F243" s="4">
        <f t="shared" si="87"/>
        <v>6.0428571428571436E-2</v>
      </c>
      <c r="G243" s="3">
        <f t="shared" si="88"/>
        <v>4.285714285714286E-4</v>
      </c>
      <c r="H243" s="3">
        <f t="shared" si="89"/>
        <v>1.2857142857142859E-2</v>
      </c>
      <c r="I243" s="3">
        <f t="shared" si="90"/>
        <v>4.4571428571428574E-2</v>
      </c>
      <c r="J243" s="5">
        <f t="shared" si="91"/>
        <v>12.428571428571429</v>
      </c>
      <c r="K243" s="5">
        <f t="shared" si="92"/>
        <v>60</v>
      </c>
      <c r="L243" s="5">
        <f t="shared" si="93"/>
        <v>60</v>
      </c>
      <c r="M243" s="10">
        <f t="shared" si="94"/>
        <v>486.80228571428569</v>
      </c>
      <c r="N243" s="10">
        <f t="shared" si="95"/>
        <v>1704.96</v>
      </c>
      <c r="O243" s="10">
        <f t="shared" si="96"/>
        <v>1704.96</v>
      </c>
      <c r="P243" s="10">
        <f t="shared" si="97"/>
        <v>-5616.7999999999993</v>
      </c>
      <c r="Q243" s="10">
        <f t="shared" si="98"/>
        <v>-1720.0777142857137</v>
      </c>
      <c r="R243" s="10">
        <f t="shared" si="99"/>
        <v>-26789.079704380954</v>
      </c>
      <c r="S243" s="2">
        <f t="shared" si="100"/>
        <v>0.9</v>
      </c>
      <c r="T243" s="10">
        <f t="shared" si="101"/>
        <v>-1548.0699428571425</v>
      </c>
      <c r="U243" s="10">
        <f t="shared" si="102"/>
        <v>-24110.171733942858</v>
      </c>
    </row>
    <row r="244" spans="2:21" x14ac:dyDescent="0.25">
      <c r="B244" s="6">
        <v>0.4</v>
      </c>
      <c r="C244" s="8">
        <f t="shared" si="85"/>
        <v>8.0000000000000018</v>
      </c>
      <c r="D244" s="17">
        <f t="shared" si="103"/>
        <v>5.4054054054054064E-2</v>
      </c>
      <c r="E244" s="9">
        <f t="shared" si="86"/>
        <v>-3.749999999999999E-4</v>
      </c>
      <c r="F244" s="4">
        <f t="shared" si="87"/>
        <v>5.2499999999999984E-2</v>
      </c>
      <c r="G244" s="3">
        <f t="shared" si="88"/>
        <v>-6.6613381477509375E-19</v>
      </c>
      <c r="H244" s="3">
        <f t="shared" si="89"/>
        <v>1.0874999999999998E-2</v>
      </c>
      <c r="I244" s="3">
        <f t="shared" si="90"/>
        <v>3.8624999999999993E-2</v>
      </c>
      <c r="J244" s="5">
        <f t="shared" si="91"/>
        <v>-1.9317880628477717E-14</v>
      </c>
      <c r="K244" s="5">
        <f t="shared" si="92"/>
        <v>60</v>
      </c>
      <c r="L244" s="5">
        <f t="shared" si="93"/>
        <v>60</v>
      </c>
      <c r="M244" s="10">
        <f t="shared" si="94"/>
        <v>-7.5664274845621518E-13</v>
      </c>
      <c r="N244" s="10">
        <f t="shared" si="95"/>
        <v>1704.96</v>
      </c>
      <c r="O244" s="10">
        <f t="shared" si="96"/>
        <v>1704.96</v>
      </c>
      <c r="P244" s="10">
        <f t="shared" si="97"/>
        <v>-6419.2000000000016</v>
      </c>
      <c r="Q244" s="10">
        <f t="shared" si="98"/>
        <v>-3009.2800000000025</v>
      </c>
      <c r="R244" s="10">
        <f t="shared" si="99"/>
        <v>-31120.45568000001</v>
      </c>
      <c r="S244" s="2">
        <f t="shared" si="100"/>
        <v>0.9</v>
      </c>
      <c r="T244" s="10">
        <f t="shared" si="101"/>
        <v>-2708.3520000000021</v>
      </c>
      <c r="U244" s="10">
        <f t="shared" si="102"/>
        <v>-28008.410112000009</v>
      </c>
    </row>
    <row r="245" spans="2:21" x14ac:dyDescent="0.25">
      <c r="B245" s="6">
        <v>0.45</v>
      </c>
      <c r="C245" s="8">
        <f t="shared" si="85"/>
        <v>9.0000000000000018</v>
      </c>
      <c r="D245" s="17">
        <f t="shared" si="103"/>
        <v>6.0810810810810821E-2</v>
      </c>
      <c r="E245" s="9">
        <f t="shared" si="86"/>
        <v>-3.3333333333333327E-4</v>
      </c>
      <c r="F245" s="4">
        <f t="shared" si="87"/>
        <v>4.6333333333333324E-2</v>
      </c>
      <c r="G245" s="3">
        <f t="shared" si="88"/>
        <v>-3.3333333333333386E-4</v>
      </c>
      <c r="H245" s="3">
        <f t="shared" si="89"/>
        <v>9.3333333333333324E-3</v>
      </c>
      <c r="I245" s="3">
        <f t="shared" si="90"/>
        <v>3.3999999999999996E-2</v>
      </c>
      <c r="J245" s="5">
        <f t="shared" si="91"/>
        <v>-9.6666666666666821</v>
      </c>
      <c r="K245" s="5">
        <f t="shared" si="92"/>
        <v>60</v>
      </c>
      <c r="L245" s="5">
        <f t="shared" si="93"/>
        <v>60</v>
      </c>
      <c r="M245" s="10">
        <f t="shared" si="94"/>
        <v>-378.62400000000059</v>
      </c>
      <c r="N245" s="10">
        <f t="shared" si="95"/>
        <v>1704.96</v>
      </c>
      <c r="O245" s="10">
        <f t="shared" si="96"/>
        <v>1704.96</v>
      </c>
      <c r="P245" s="10">
        <f t="shared" si="97"/>
        <v>-7221.6000000000013</v>
      </c>
      <c r="Q245" s="10">
        <f t="shared" si="98"/>
        <v>-4190.3040000000019</v>
      </c>
      <c r="R245" s="10">
        <f t="shared" si="99"/>
        <v>-35046.109824000006</v>
      </c>
      <c r="S245" s="2">
        <f t="shared" si="100"/>
        <v>0.9</v>
      </c>
      <c r="T245" s="10">
        <f t="shared" si="101"/>
        <v>-3771.2736000000018</v>
      </c>
      <c r="U245" s="10">
        <f t="shared" si="102"/>
        <v>-31541.498841600005</v>
      </c>
    </row>
    <row r="246" spans="2:21" x14ac:dyDescent="0.25">
      <c r="B246" s="6">
        <v>0.5</v>
      </c>
      <c r="C246" s="8">
        <f t="shared" si="85"/>
        <v>10</v>
      </c>
      <c r="D246" s="17">
        <f t="shared" si="103"/>
        <v>6.7567567567567571E-2</v>
      </c>
      <c r="E246" s="9">
        <f t="shared" si="86"/>
        <v>-3.0000000000000003E-4</v>
      </c>
      <c r="F246" s="4">
        <f t="shared" si="87"/>
        <v>4.1400000000000006E-2</v>
      </c>
      <c r="G246" s="3">
        <f t="shared" si="88"/>
        <v>-6.0000000000000006E-4</v>
      </c>
      <c r="H246" s="3">
        <f t="shared" si="89"/>
        <v>8.1000000000000013E-3</v>
      </c>
      <c r="I246" s="3">
        <f t="shared" si="90"/>
        <v>3.0300000000000004E-2</v>
      </c>
      <c r="J246" s="5">
        <f t="shared" si="91"/>
        <v>-17.400000000000002</v>
      </c>
      <c r="K246" s="5">
        <f t="shared" si="92"/>
        <v>60</v>
      </c>
      <c r="L246" s="5">
        <f t="shared" si="93"/>
        <v>60</v>
      </c>
      <c r="M246" s="10">
        <f t="shared" si="94"/>
        <v>-681.52320000000009</v>
      </c>
      <c r="N246" s="10">
        <f t="shared" si="95"/>
        <v>1704.96</v>
      </c>
      <c r="O246" s="10">
        <f t="shared" si="96"/>
        <v>1704.96</v>
      </c>
      <c r="P246" s="10">
        <f t="shared" si="97"/>
        <v>-8023.9999999999991</v>
      </c>
      <c r="Q246" s="10">
        <f t="shared" si="98"/>
        <v>-5295.6031999999996</v>
      </c>
      <c r="R246" s="10">
        <f t="shared" si="99"/>
        <v>-38671.710685866667</v>
      </c>
      <c r="S246" s="2">
        <f t="shared" si="100"/>
        <v>0.9</v>
      </c>
      <c r="T246" s="10">
        <f t="shared" si="101"/>
        <v>-4766.04288</v>
      </c>
      <c r="U246" s="10">
        <f t="shared" si="102"/>
        <v>-34804.539617280003</v>
      </c>
    </row>
    <row r="247" spans="2:21" x14ac:dyDescent="0.25">
      <c r="B247" s="6">
        <v>0.55000000000000004</v>
      </c>
      <c r="C247" s="8">
        <f t="shared" si="85"/>
        <v>11.000000000000002</v>
      </c>
      <c r="D247" s="17">
        <f t="shared" si="103"/>
        <v>7.4324324324324342E-2</v>
      </c>
      <c r="E247" s="9">
        <f t="shared" si="86"/>
        <v>-2.7272727272727268E-4</v>
      </c>
      <c r="F247" s="4">
        <f t="shared" si="87"/>
        <v>3.7363636363636356E-2</v>
      </c>
      <c r="G247" s="3">
        <f t="shared" si="88"/>
        <v>-8.1818181818181848E-4</v>
      </c>
      <c r="H247" s="3">
        <f t="shared" si="89"/>
        <v>7.0909090909090896E-3</v>
      </c>
      <c r="I247" s="3">
        <f t="shared" si="90"/>
        <v>2.7272727272727268E-2</v>
      </c>
      <c r="J247" s="5">
        <f t="shared" si="91"/>
        <v>-23.727272727272737</v>
      </c>
      <c r="K247" s="5">
        <f t="shared" si="92"/>
        <v>60</v>
      </c>
      <c r="L247" s="5">
        <f t="shared" si="93"/>
        <v>60</v>
      </c>
      <c r="M247" s="10">
        <f t="shared" si="94"/>
        <v>-929.34981818181859</v>
      </c>
      <c r="N247" s="10">
        <f t="shared" si="95"/>
        <v>1704.96</v>
      </c>
      <c r="O247" s="10">
        <f t="shared" si="96"/>
        <v>1704.96</v>
      </c>
      <c r="P247" s="10">
        <f t="shared" si="97"/>
        <v>-8826.4000000000015</v>
      </c>
      <c r="Q247" s="10">
        <f t="shared" si="98"/>
        <v>-6345.82981818182</v>
      </c>
      <c r="R247" s="10">
        <f t="shared" si="99"/>
        <v>-42064.501888000006</v>
      </c>
      <c r="S247" s="2">
        <f t="shared" si="100"/>
        <v>0.9</v>
      </c>
      <c r="T247" s="10">
        <f t="shared" si="101"/>
        <v>-5711.2468363636381</v>
      </c>
      <c r="U247" s="10">
        <f t="shared" si="102"/>
        <v>-37858.051699200005</v>
      </c>
    </row>
    <row r="248" spans="2:21" x14ac:dyDescent="0.25">
      <c r="B248" s="6">
        <v>0.6</v>
      </c>
      <c r="C248" s="8">
        <f t="shared" si="85"/>
        <v>12</v>
      </c>
      <c r="D248" s="17">
        <f t="shared" si="103"/>
        <v>8.1081081081081086E-2</v>
      </c>
      <c r="E248" s="9">
        <f t="shared" si="86"/>
        <v>-2.5000000000000001E-4</v>
      </c>
      <c r="F248" s="4">
        <f t="shared" si="87"/>
        <v>3.4000000000000002E-2</v>
      </c>
      <c r="G248" s="3">
        <f t="shared" si="88"/>
        <v>-1E-3</v>
      </c>
      <c r="H248" s="3">
        <f t="shared" si="89"/>
        <v>6.2500000000000003E-3</v>
      </c>
      <c r="I248" s="3">
        <f t="shared" si="90"/>
        <v>2.4750000000000001E-2</v>
      </c>
      <c r="J248" s="5">
        <f t="shared" si="91"/>
        <v>-29</v>
      </c>
      <c r="K248" s="5">
        <f t="shared" si="92"/>
        <v>60</v>
      </c>
      <c r="L248" s="5">
        <f t="shared" si="93"/>
        <v>60</v>
      </c>
      <c r="M248" s="10">
        <f t="shared" si="94"/>
        <v>-1135.8720000000001</v>
      </c>
      <c r="N248" s="10">
        <f t="shared" si="95"/>
        <v>1704.96</v>
      </c>
      <c r="O248" s="10">
        <f t="shared" si="96"/>
        <v>1704.96</v>
      </c>
      <c r="P248" s="10">
        <f t="shared" si="97"/>
        <v>-9628.7999999999993</v>
      </c>
      <c r="Q248" s="10">
        <f t="shared" si="98"/>
        <v>-7354.7519999999995</v>
      </c>
      <c r="R248" s="10">
        <f t="shared" si="99"/>
        <v>-45269.312512000004</v>
      </c>
      <c r="S248" s="2">
        <f t="shared" si="100"/>
        <v>0.9</v>
      </c>
      <c r="T248" s="10">
        <f t="shared" si="101"/>
        <v>-6619.2767999999996</v>
      </c>
      <c r="U248" s="10">
        <f t="shared" si="102"/>
        <v>-40742.381260800008</v>
      </c>
    </row>
    <row r="249" spans="2:21" x14ac:dyDescent="0.25">
      <c r="B249" s="6">
        <v>0.65</v>
      </c>
      <c r="C249" s="8">
        <f t="shared" si="85"/>
        <v>13.000000000000002</v>
      </c>
      <c r="D249" s="17">
        <f t="shared" si="103"/>
        <v>8.7837837837837857E-2</v>
      </c>
      <c r="E249" s="9">
        <f t="shared" si="86"/>
        <v>-2.3076923076923074E-4</v>
      </c>
      <c r="F249" s="4">
        <f t="shared" si="87"/>
        <v>3.115384615384615E-2</v>
      </c>
      <c r="G249" s="3">
        <f t="shared" si="88"/>
        <v>-1.1538461538461542E-3</v>
      </c>
      <c r="H249" s="3">
        <f t="shared" si="89"/>
        <v>5.5384615384615372E-3</v>
      </c>
      <c r="I249" s="3">
        <f t="shared" si="90"/>
        <v>2.2615384615384614E-2</v>
      </c>
      <c r="J249" s="5">
        <f t="shared" si="91"/>
        <v>-33.461538461538474</v>
      </c>
      <c r="K249" s="5">
        <f t="shared" si="92"/>
        <v>60</v>
      </c>
      <c r="L249" s="5">
        <f t="shared" si="93"/>
        <v>60</v>
      </c>
      <c r="M249" s="10">
        <f t="shared" si="94"/>
        <v>-1310.6215384615389</v>
      </c>
      <c r="N249" s="10">
        <f t="shared" si="95"/>
        <v>1704.96</v>
      </c>
      <c r="O249" s="10">
        <f t="shared" si="96"/>
        <v>1704.96</v>
      </c>
      <c r="P249" s="10">
        <f t="shared" si="97"/>
        <v>-10431.200000000001</v>
      </c>
      <c r="Q249" s="10">
        <f t="shared" si="98"/>
        <v>-8331.9015384615395</v>
      </c>
      <c r="R249" s="10">
        <f t="shared" si="99"/>
        <v>-48317.178075897442</v>
      </c>
      <c r="S249" s="2">
        <f t="shared" si="100"/>
        <v>0.9</v>
      </c>
      <c r="T249" s="10">
        <f t="shared" si="101"/>
        <v>-7498.7113846153861</v>
      </c>
      <c r="U249" s="10">
        <f t="shared" si="102"/>
        <v>-43485.460268307696</v>
      </c>
    </row>
    <row r="250" spans="2:21" x14ac:dyDescent="0.25">
      <c r="B250" s="6">
        <v>0.7</v>
      </c>
      <c r="C250" s="8">
        <f t="shared" si="85"/>
        <v>14</v>
      </c>
      <c r="D250" s="17">
        <f t="shared" si="103"/>
        <v>9.45945945945946E-2</v>
      </c>
      <c r="E250" s="9">
        <f t="shared" si="86"/>
        <v>-2.142857142857143E-4</v>
      </c>
      <c r="F250" s="4">
        <f t="shared" si="87"/>
        <v>2.8714285714285716E-2</v>
      </c>
      <c r="G250" s="3">
        <f t="shared" si="88"/>
        <v>-1.2857142857142859E-3</v>
      </c>
      <c r="H250" s="3">
        <f t="shared" si="89"/>
        <v>4.9285714285714289E-3</v>
      </c>
      <c r="I250" s="3">
        <f t="shared" si="90"/>
        <v>2.0785714285714286E-2</v>
      </c>
      <c r="J250" s="5">
        <f t="shared" si="91"/>
        <v>-37.285714285714292</v>
      </c>
      <c r="K250" s="5">
        <f t="shared" si="92"/>
        <v>60</v>
      </c>
      <c r="L250" s="5">
        <f t="shared" si="93"/>
        <v>60</v>
      </c>
      <c r="M250" s="10">
        <f t="shared" si="94"/>
        <v>-1460.4068571428575</v>
      </c>
      <c r="N250" s="10">
        <f t="shared" si="95"/>
        <v>1704.96</v>
      </c>
      <c r="O250" s="10">
        <f t="shared" si="96"/>
        <v>1704.96</v>
      </c>
      <c r="P250" s="10">
        <f t="shared" si="97"/>
        <v>-11233.599999999999</v>
      </c>
      <c r="Q250" s="10">
        <f t="shared" si="98"/>
        <v>-9284.0868571428564</v>
      </c>
      <c r="R250" s="10">
        <f t="shared" si="99"/>
        <v>-51230.266806857137</v>
      </c>
      <c r="S250" s="2">
        <f t="shared" si="100"/>
        <v>0.9</v>
      </c>
      <c r="T250" s="10">
        <f t="shared" si="101"/>
        <v>-8355.6781714285717</v>
      </c>
      <c r="U250" s="10">
        <f t="shared" si="102"/>
        <v>-46107.240126171426</v>
      </c>
    </row>
    <row r="251" spans="2:21" x14ac:dyDescent="0.25">
      <c r="B251" s="6">
        <v>0.75</v>
      </c>
      <c r="C251" s="8">
        <f t="shared" si="85"/>
        <v>15.000000000000002</v>
      </c>
      <c r="D251" s="17">
        <f t="shared" si="103"/>
        <v>0.10135135135135136</v>
      </c>
      <c r="E251" s="9">
        <f t="shared" si="86"/>
        <v>-1.9999999999999998E-4</v>
      </c>
      <c r="F251" s="4">
        <f t="shared" si="87"/>
        <v>2.6599999999999999E-2</v>
      </c>
      <c r="G251" s="3">
        <f t="shared" si="88"/>
        <v>-1.4000000000000002E-3</v>
      </c>
      <c r="H251" s="3">
        <f t="shared" si="89"/>
        <v>4.3999999999999994E-3</v>
      </c>
      <c r="I251" s="3">
        <f t="shared" si="90"/>
        <v>1.9199999999999998E-2</v>
      </c>
      <c r="J251" s="5">
        <f t="shared" si="91"/>
        <v>-40.600000000000009</v>
      </c>
      <c r="K251" s="5">
        <f t="shared" si="92"/>
        <v>60</v>
      </c>
      <c r="L251" s="5">
        <f t="shared" si="93"/>
        <v>60</v>
      </c>
      <c r="M251" s="10">
        <f t="shared" si="94"/>
        <v>-1590.2208000000003</v>
      </c>
      <c r="N251" s="10">
        <f t="shared" si="95"/>
        <v>1704.96</v>
      </c>
      <c r="O251" s="10">
        <f t="shared" si="96"/>
        <v>1704.96</v>
      </c>
      <c r="P251" s="10">
        <f t="shared" si="97"/>
        <v>-12036</v>
      </c>
      <c r="Q251" s="10">
        <f t="shared" si="98"/>
        <v>-10216.300800000001</v>
      </c>
      <c r="R251" s="10">
        <f t="shared" si="99"/>
        <v>-54024.835404799996</v>
      </c>
      <c r="S251" s="2">
        <f t="shared" si="100"/>
        <v>0.9</v>
      </c>
      <c r="T251" s="10">
        <f t="shared" si="101"/>
        <v>-9194.6707200000019</v>
      </c>
      <c r="U251" s="10">
        <f t="shared" si="102"/>
        <v>-48622.35186432</v>
      </c>
    </row>
    <row r="252" spans="2:21" x14ac:dyDescent="0.25">
      <c r="B252" s="6">
        <v>0.8</v>
      </c>
      <c r="C252" s="8">
        <f t="shared" si="85"/>
        <v>16.000000000000004</v>
      </c>
      <c r="D252" s="17">
        <f t="shared" si="103"/>
        <v>0.10810810810810813</v>
      </c>
      <c r="E252" s="9">
        <f t="shared" si="86"/>
        <v>-1.8749999999999995E-4</v>
      </c>
      <c r="F252" s="4">
        <f t="shared" si="87"/>
        <v>2.4749999999999994E-2</v>
      </c>
      <c r="G252" s="3">
        <f t="shared" si="88"/>
        <v>-1.5000000000000002E-3</v>
      </c>
      <c r="H252" s="3">
        <f t="shared" si="89"/>
        <v>3.9374999999999983E-3</v>
      </c>
      <c r="I252" s="3">
        <f t="shared" si="90"/>
        <v>1.7812499999999995E-2</v>
      </c>
      <c r="J252" s="5">
        <f t="shared" si="91"/>
        <v>-43.500000000000007</v>
      </c>
      <c r="K252" s="5">
        <f t="shared" si="92"/>
        <v>60</v>
      </c>
      <c r="L252" s="5">
        <f t="shared" si="93"/>
        <v>60</v>
      </c>
      <c r="M252" s="10">
        <f t="shared" si="94"/>
        <v>-1703.8080000000002</v>
      </c>
      <c r="N252" s="10">
        <f t="shared" si="95"/>
        <v>1704.96</v>
      </c>
      <c r="O252" s="10">
        <f t="shared" si="96"/>
        <v>1704.96</v>
      </c>
      <c r="P252" s="10">
        <f t="shared" si="97"/>
        <v>-12838.400000000003</v>
      </c>
      <c r="Q252" s="10">
        <f t="shared" si="98"/>
        <v>-11132.288000000004</v>
      </c>
      <c r="R252" s="10">
        <f t="shared" si="99"/>
        <v>-56713.076394666678</v>
      </c>
      <c r="S252" s="2">
        <f t="shared" si="100"/>
        <v>0.9</v>
      </c>
      <c r="T252" s="10">
        <f t="shared" si="101"/>
        <v>-10019.059200000003</v>
      </c>
      <c r="U252" s="10">
        <f t="shared" si="102"/>
        <v>-51041.768755200013</v>
      </c>
    </row>
    <row r="253" spans="2:21" x14ac:dyDescent="0.25">
      <c r="B253" s="6">
        <v>0.85</v>
      </c>
      <c r="C253" s="8">
        <f t="shared" si="85"/>
        <v>17</v>
      </c>
      <c r="D253" s="17">
        <f t="shared" si="103"/>
        <v>0.11486486486486487</v>
      </c>
      <c r="E253" s="9">
        <f t="shared" si="86"/>
        <v>-1.7647058823529413E-4</v>
      </c>
      <c r="F253" s="4">
        <f t="shared" si="87"/>
        <v>2.3117647058823531E-2</v>
      </c>
      <c r="G253" s="3">
        <f t="shared" si="88"/>
        <v>-1.5882352941176472E-3</v>
      </c>
      <c r="H253" s="3">
        <f t="shared" si="89"/>
        <v>3.5294117647058825E-3</v>
      </c>
      <c r="I253" s="3">
        <f t="shared" si="90"/>
        <v>1.6588235294117647E-2</v>
      </c>
      <c r="J253" s="5">
        <f t="shared" si="91"/>
        <v>-46.058823529411768</v>
      </c>
      <c r="K253" s="5">
        <f t="shared" si="92"/>
        <v>60</v>
      </c>
      <c r="L253" s="5">
        <f t="shared" si="93"/>
        <v>60</v>
      </c>
      <c r="M253" s="10">
        <f t="shared" si="94"/>
        <v>-1804.0320000000002</v>
      </c>
      <c r="N253" s="10">
        <f t="shared" si="95"/>
        <v>1704.96</v>
      </c>
      <c r="O253" s="10">
        <f t="shared" si="96"/>
        <v>1704.96</v>
      </c>
      <c r="P253" s="10">
        <f t="shared" si="97"/>
        <v>-13640.8</v>
      </c>
      <c r="Q253" s="10">
        <f t="shared" si="98"/>
        <v>-12034.912</v>
      </c>
      <c r="R253" s="10">
        <f t="shared" si="99"/>
        <v>-59304.313472000002</v>
      </c>
      <c r="S253" s="2">
        <f t="shared" si="100"/>
        <v>0.9</v>
      </c>
      <c r="T253" s="10">
        <f t="shared" si="101"/>
        <v>-10831.4208</v>
      </c>
      <c r="U253" s="10">
        <f t="shared" si="102"/>
        <v>-53373.882124800002</v>
      </c>
    </row>
    <row r="254" spans="2:21" x14ac:dyDescent="0.25">
      <c r="B254" s="6">
        <v>0.9</v>
      </c>
      <c r="C254" s="8">
        <f t="shared" si="85"/>
        <v>18.000000000000004</v>
      </c>
      <c r="D254" s="17">
        <f>C254/$D$10</f>
        <v>0.12162162162162164</v>
      </c>
      <c r="E254" s="9">
        <f t="shared" si="86"/>
        <v>-1.6666666666666663E-4</v>
      </c>
      <c r="F254" s="4">
        <f t="shared" si="87"/>
        <v>2.1666666666666664E-2</v>
      </c>
      <c r="G254" s="3">
        <f t="shared" si="88"/>
        <v>-1.666666666666667E-3</v>
      </c>
      <c r="H254" s="3">
        <f t="shared" si="89"/>
        <v>3.1666666666666653E-3</v>
      </c>
      <c r="I254" s="3">
        <f t="shared" si="90"/>
        <v>1.5499999999999996E-2</v>
      </c>
      <c r="J254" s="5">
        <f t="shared" si="91"/>
        <v>-48.333333333333343</v>
      </c>
      <c r="K254" s="5">
        <f t="shared" si="92"/>
        <v>60</v>
      </c>
      <c r="L254" s="5">
        <f t="shared" si="93"/>
        <v>60</v>
      </c>
      <c r="M254" s="10">
        <f t="shared" si="94"/>
        <v>-1893.1200000000003</v>
      </c>
      <c r="N254" s="10">
        <f t="shared" si="95"/>
        <v>1704.96</v>
      </c>
      <c r="O254" s="10">
        <f t="shared" si="96"/>
        <v>1704.96</v>
      </c>
      <c r="P254" s="10">
        <f t="shared" si="97"/>
        <v>-14443.200000000003</v>
      </c>
      <c r="Q254" s="10">
        <f t="shared" si="98"/>
        <v>-12926.400000000003</v>
      </c>
      <c r="R254" s="10">
        <f t="shared" si="99"/>
        <v>-61805.798400000007</v>
      </c>
      <c r="S254" s="2">
        <f t="shared" si="100"/>
        <v>0.9</v>
      </c>
      <c r="T254" s="10">
        <f t="shared" si="101"/>
        <v>-11633.760000000004</v>
      </c>
      <c r="U254" s="10">
        <f t="shared" si="102"/>
        <v>-55625.218560000008</v>
      </c>
    </row>
    <row r="256" spans="2:21" x14ac:dyDescent="0.25">
      <c r="B256" s="11" t="s">
        <v>43</v>
      </c>
      <c r="C256" s="11" t="s">
        <v>37</v>
      </c>
      <c r="D256" s="11" t="s">
        <v>47</v>
      </c>
      <c r="E256" s="12" t="s">
        <v>19</v>
      </c>
      <c r="F256" s="12" t="s">
        <v>20</v>
      </c>
      <c r="G256" s="12" t="s">
        <v>21</v>
      </c>
      <c r="H256" s="12" t="s">
        <v>22</v>
      </c>
      <c r="I256" s="12" t="s">
        <v>23</v>
      </c>
      <c r="J256" s="12" t="s">
        <v>24</v>
      </c>
      <c r="K256" s="12" t="s">
        <v>25</v>
      </c>
      <c r="L256" s="12" t="s">
        <v>26</v>
      </c>
      <c r="M256" s="12" t="s">
        <v>27</v>
      </c>
      <c r="N256" s="12" t="s">
        <v>28</v>
      </c>
      <c r="O256" s="12" t="s">
        <v>29</v>
      </c>
      <c r="P256" s="12" t="s">
        <v>30</v>
      </c>
      <c r="Q256" s="12" t="s">
        <v>31</v>
      </c>
      <c r="R256" s="12" t="s">
        <v>32</v>
      </c>
      <c r="S256" s="12" t="s">
        <v>33</v>
      </c>
    </row>
    <row r="257" spans="1:21" x14ac:dyDescent="0.25">
      <c r="C257" s="14" t="s">
        <v>14</v>
      </c>
      <c r="D257" s="14"/>
      <c r="E257" s="14" t="s">
        <v>39</v>
      </c>
      <c r="F257" s="13"/>
      <c r="G257" s="13"/>
      <c r="H257" s="13"/>
      <c r="I257" s="13"/>
      <c r="J257" s="14" t="s">
        <v>13</v>
      </c>
      <c r="K257" s="14" t="s">
        <v>13</v>
      </c>
      <c r="L257" s="14" t="s">
        <v>13</v>
      </c>
      <c r="M257" s="14" t="s">
        <v>41</v>
      </c>
      <c r="N257" s="14" t="s">
        <v>41</v>
      </c>
      <c r="O257" s="14" t="s">
        <v>41</v>
      </c>
      <c r="P257" s="14" t="s">
        <v>41</v>
      </c>
      <c r="Q257" s="14" t="s">
        <v>41</v>
      </c>
      <c r="R257" s="14" t="s">
        <v>42</v>
      </c>
      <c r="S257" s="14"/>
    </row>
    <row r="258" spans="1:21" x14ac:dyDescent="0.25">
      <c r="A258" s="15" t="s">
        <v>44</v>
      </c>
      <c r="B258" s="6"/>
      <c r="C258" s="8"/>
      <c r="D258" s="8"/>
      <c r="E258" s="9"/>
      <c r="F258" s="4"/>
      <c r="G258" s="3"/>
      <c r="H258" s="3"/>
      <c r="I258" s="3"/>
      <c r="J258" s="5"/>
      <c r="K258" s="5"/>
      <c r="L258" s="5"/>
      <c r="M258" s="10"/>
      <c r="N258" s="10"/>
      <c r="O258" s="10"/>
      <c r="P258" s="10"/>
      <c r="Q258" s="10"/>
      <c r="R258" s="10"/>
      <c r="S258" s="2"/>
      <c r="T258" s="10"/>
      <c r="U258" s="10"/>
    </row>
    <row r="259" spans="1:21" x14ac:dyDescent="0.25">
      <c r="B259" s="6">
        <v>1.0000000000000001E-5</v>
      </c>
      <c r="C259" s="5">
        <f t="shared" ref="C259:C274" si="104">B259/$D$15*($D$10-$D$13)</f>
        <v>1.6500000000000002E-3</v>
      </c>
      <c r="D259" s="17">
        <f>C259/$D$10</f>
        <v>1.1148648648648651E-5</v>
      </c>
      <c r="E259" s="9"/>
      <c r="F259" s="4"/>
      <c r="G259" s="3"/>
      <c r="H259" s="3"/>
      <c r="I259" s="3"/>
      <c r="J259" s="5"/>
      <c r="K259" s="5"/>
      <c r="L259" s="5"/>
      <c r="M259" s="10"/>
      <c r="N259" s="10"/>
      <c r="O259" s="10"/>
      <c r="Q259" s="10"/>
      <c r="R259" s="10"/>
      <c r="S259" s="2"/>
      <c r="T259" s="10"/>
      <c r="U259" s="10"/>
    </row>
    <row r="260" spans="1:21" x14ac:dyDescent="0.25">
      <c r="B260" s="6">
        <v>0.05</v>
      </c>
      <c r="C260" s="5">
        <f t="shared" si="104"/>
        <v>8.2500000000000018</v>
      </c>
      <c r="D260" s="17">
        <f t="shared" ref="D260:D274" si="105">C260/$D$10</f>
        <v>5.5743243243243257E-2</v>
      </c>
      <c r="E260" s="9"/>
      <c r="F260" s="4"/>
      <c r="G260" s="3"/>
      <c r="H260" s="3"/>
      <c r="I260" s="3"/>
      <c r="J260" s="5"/>
      <c r="K260" s="5"/>
      <c r="L260" s="5"/>
      <c r="M260" s="10"/>
      <c r="N260" s="10"/>
      <c r="O260" s="10"/>
      <c r="Q260" s="10"/>
      <c r="R260" s="10"/>
      <c r="S260" s="2"/>
      <c r="T260" s="10"/>
      <c r="U260" s="10"/>
    </row>
    <row r="261" spans="1:21" x14ac:dyDescent="0.25">
      <c r="B261" s="6">
        <v>9.9900000000000003E-2</v>
      </c>
      <c r="C261" s="5">
        <f t="shared" si="104"/>
        <v>16.483500000000003</v>
      </c>
      <c r="D261" s="17">
        <f t="shared" si="105"/>
        <v>0.11137500000000002</v>
      </c>
      <c r="E261" s="9"/>
      <c r="F261" s="4"/>
      <c r="G261" s="3"/>
      <c r="H261" s="3"/>
      <c r="I261" s="3"/>
      <c r="J261" s="5"/>
      <c r="K261" s="5"/>
      <c r="L261" s="5"/>
      <c r="M261" s="10"/>
      <c r="N261" s="10"/>
      <c r="O261" s="10"/>
      <c r="Q261" s="10"/>
      <c r="R261" s="10"/>
      <c r="S261" s="2"/>
      <c r="T261" s="10"/>
      <c r="U261" s="10"/>
    </row>
    <row r="262" spans="1:21" x14ac:dyDescent="0.25">
      <c r="B262" s="6">
        <v>0.14979999999999999</v>
      </c>
      <c r="C262" s="5">
        <f t="shared" si="104"/>
        <v>24.716999999999999</v>
      </c>
      <c r="D262" s="17">
        <f t="shared" si="105"/>
        <v>0.16700675675675675</v>
      </c>
      <c r="E262" s="9"/>
      <c r="F262" s="4"/>
      <c r="G262" s="3"/>
      <c r="H262" s="3"/>
      <c r="I262" s="3"/>
      <c r="J262" s="5"/>
      <c r="K262" s="5"/>
      <c r="L262" s="5"/>
      <c r="M262" s="10"/>
      <c r="N262" s="10"/>
      <c r="O262" s="10"/>
      <c r="Q262" s="10"/>
      <c r="R262" s="10"/>
      <c r="S262" s="2"/>
      <c r="T262" s="10"/>
      <c r="U262" s="10"/>
    </row>
    <row r="263" spans="1:21" x14ac:dyDescent="0.25">
      <c r="B263" s="6">
        <v>0.19969999999999999</v>
      </c>
      <c r="C263" s="5">
        <f t="shared" si="104"/>
        <v>32.950500000000005</v>
      </c>
      <c r="D263" s="17">
        <f t="shared" si="105"/>
        <v>0.22263851351351355</v>
      </c>
      <c r="E263" s="9"/>
      <c r="F263" s="4"/>
      <c r="G263" s="3"/>
      <c r="H263" s="3"/>
      <c r="I263" s="3"/>
      <c r="J263" s="5"/>
      <c r="K263" s="5"/>
      <c r="L263" s="5"/>
      <c r="M263" s="10"/>
      <c r="N263" s="10"/>
      <c r="O263" s="10"/>
      <c r="Q263" s="10"/>
      <c r="R263" s="10"/>
      <c r="S263" s="2"/>
      <c r="T263" s="10"/>
      <c r="U263" s="10"/>
    </row>
    <row r="264" spans="1:21" x14ac:dyDescent="0.25">
      <c r="B264" s="6">
        <v>0.24959999999999999</v>
      </c>
      <c r="C264" s="5">
        <f t="shared" si="104"/>
        <v>41.183999999999997</v>
      </c>
      <c r="D264" s="17">
        <f t="shared" si="105"/>
        <v>0.27827027027027024</v>
      </c>
      <c r="E264" s="9"/>
      <c r="F264" s="4"/>
      <c r="G264" s="3"/>
      <c r="H264" s="3"/>
      <c r="I264" s="3"/>
      <c r="J264" s="5"/>
      <c r="K264" s="5"/>
      <c r="L264" s="5"/>
      <c r="M264" s="10"/>
      <c r="N264" s="10"/>
      <c r="O264" s="10"/>
      <c r="Q264" s="10"/>
      <c r="R264" s="10"/>
      <c r="S264" s="2"/>
      <c r="T264" s="10"/>
      <c r="U264" s="10"/>
    </row>
    <row r="265" spans="1:21" x14ac:dyDescent="0.25">
      <c r="B265" s="6">
        <v>0.29949999999999999</v>
      </c>
      <c r="C265" s="5">
        <f t="shared" si="104"/>
        <v>49.417500000000004</v>
      </c>
      <c r="D265" s="17">
        <f t="shared" si="105"/>
        <v>0.33390202702702704</v>
      </c>
      <c r="E265" s="9"/>
      <c r="F265" s="4"/>
      <c r="G265" s="3"/>
      <c r="H265" s="3"/>
      <c r="I265" s="3"/>
      <c r="J265" s="5"/>
      <c r="K265" s="5"/>
      <c r="L265" s="5"/>
      <c r="M265" s="10"/>
      <c r="N265" s="10"/>
      <c r="O265" s="10"/>
      <c r="Q265" s="10"/>
      <c r="R265" s="10"/>
      <c r="S265" s="2"/>
      <c r="T265" s="10"/>
      <c r="U265" s="10"/>
    </row>
    <row r="266" spans="1:21" x14ac:dyDescent="0.25">
      <c r="B266" s="6">
        <v>0.34939999999999999</v>
      </c>
      <c r="C266" s="5">
        <f t="shared" si="104"/>
        <v>57.651000000000003</v>
      </c>
      <c r="D266" s="17">
        <f t="shared" si="105"/>
        <v>0.38953378378378378</v>
      </c>
      <c r="E266" s="9"/>
      <c r="F266" s="4"/>
      <c r="G266" s="3"/>
      <c r="H266" s="3"/>
      <c r="I266" s="3"/>
      <c r="J266" s="5"/>
      <c r="K266" s="5"/>
      <c r="L266" s="5"/>
      <c r="M266" s="10"/>
      <c r="N266" s="10"/>
      <c r="O266" s="10"/>
      <c r="Q266" s="10"/>
      <c r="R266" s="10"/>
      <c r="S266" s="2"/>
      <c r="T266" s="10"/>
      <c r="U266" s="10"/>
    </row>
    <row r="267" spans="1:21" x14ac:dyDescent="0.25">
      <c r="B267" s="6">
        <v>0.39929999999999999</v>
      </c>
      <c r="C267" s="5">
        <f t="shared" si="104"/>
        <v>65.884500000000003</v>
      </c>
      <c r="D267" s="17">
        <f t="shared" si="105"/>
        <v>0.44516554054054058</v>
      </c>
      <c r="E267" s="9"/>
      <c r="F267" s="4"/>
      <c r="G267" s="3"/>
      <c r="H267" s="3"/>
      <c r="I267" s="3"/>
      <c r="J267" s="5"/>
      <c r="K267" s="5"/>
      <c r="L267" s="5"/>
      <c r="M267" s="10"/>
      <c r="N267" s="10"/>
      <c r="O267" s="10"/>
      <c r="Q267" s="10"/>
      <c r="R267" s="10"/>
      <c r="S267" s="2"/>
      <c r="T267" s="10"/>
      <c r="U267" s="10"/>
    </row>
    <row r="268" spans="1:21" x14ac:dyDescent="0.25">
      <c r="B268" s="6">
        <v>0.44919999999999999</v>
      </c>
      <c r="C268" s="5">
        <f t="shared" si="104"/>
        <v>74.117999999999995</v>
      </c>
      <c r="D268" s="17">
        <f t="shared" si="105"/>
        <v>0.50079729729729727</v>
      </c>
      <c r="E268" s="9"/>
      <c r="F268" s="4"/>
      <c r="G268" s="3"/>
      <c r="H268" s="3"/>
      <c r="I268" s="3"/>
      <c r="J268" s="5"/>
      <c r="K268" s="5"/>
      <c r="L268" s="5"/>
      <c r="M268" s="10"/>
      <c r="N268" s="10"/>
      <c r="O268" s="10"/>
      <c r="Q268" s="10"/>
      <c r="R268" s="10"/>
      <c r="S268" s="2"/>
      <c r="T268" s="10"/>
      <c r="U268" s="10"/>
    </row>
    <row r="269" spans="1:21" x14ac:dyDescent="0.25">
      <c r="B269" s="6">
        <v>0.49909999999999999</v>
      </c>
      <c r="C269" s="5">
        <f t="shared" si="104"/>
        <v>82.351500000000016</v>
      </c>
      <c r="D269" s="17">
        <f t="shared" si="105"/>
        <v>0.55642905405405418</v>
      </c>
      <c r="E269" s="9"/>
      <c r="F269" s="4"/>
      <c r="G269" s="3"/>
      <c r="H269" s="3"/>
      <c r="I269" s="3"/>
      <c r="J269" s="5"/>
      <c r="K269" s="5"/>
      <c r="L269" s="5"/>
      <c r="M269" s="10"/>
      <c r="N269" s="10"/>
      <c r="O269" s="10"/>
      <c r="Q269" s="10"/>
      <c r="R269" s="10"/>
      <c r="S269" s="2"/>
      <c r="T269" s="10"/>
      <c r="U269" s="10"/>
    </row>
    <row r="270" spans="1:21" x14ac:dyDescent="0.25">
      <c r="B270" s="6">
        <v>0.54900000000000004</v>
      </c>
      <c r="C270" s="5">
        <f t="shared" si="104"/>
        <v>90.585000000000022</v>
      </c>
      <c r="D270" s="17">
        <f t="shared" si="105"/>
        <v>0.61206081081081098</v>
      </c>
      <c r="E270" s="9"/>
      <c r="F270" s="4"/>
      <c r="G270" s="3"/>
      <c r="H270" s="3"/>
      <c r="I270" s="3"/>
      <c r="J270" s="5"/>
      <c r="K270" s="5"/>
      <c r="L270" s="5"/>
      <c r="M270" s="10"/>
      <c r="N270" s="10"/>
      <c r="O270" s="10"/>
      <c r="Q270" s="10"/>
      <c r="R270" s="10"/>
      <c r="S270" s="2"/>
      <c r="T270" s="10"/>
      <c r="U270" s="10"/>
    </row>
    <row r="271" spans="1:21" x14ac:dyDescent="0.25">
      <c r="B271" s="6">
        <v>0.59889999999999999</v>
      </c>
      <c r="C271" s="5">
        <f t="shared" si="104"/>
        <v>98.818500000000014</v>
      </c>
      <c r="D271" s="17">
        <f t="shared" si="105"/>
        <v>0.66769256756756767</v>
      </c>
      <c r="E271" s="9"/>
      <c r="F271" s="4"/>
      <c r="G271" s="3"/>
      <c r="H271" s="3"/>
      <c r="I271" s="3"/>
      <c r="J271" s="5"/>
      <c r="K271" s="5"/>
      <c r="L271" s="5"/>
      <c r="M271" s="10"/>
      <c r="N271" s="10"/>
      <c r="O271" s="10"/>
      <c r="Q271" s="10"/>
      <c r="R271" s="10"/>
      <c r="S271" s="2"/>
      <c r="T271" s="10"/>
      <c r="U271" s="10"/>
    </row>
    <row r="272" spans="1:21" x14ac:dyDescent="0.25">
      <c r="B272" s="6">
        <v>0.64880000000000004</v>
      </c>
      <c r="C272" s="5">
        <f t="shared" si="104"/>
        <v>107.05200000000002</v>
      </c>
      <c r="D272" s="17">
        <f t="shared" si="105"/>
        <v>0.72332432432432447</v>
      </c>
      <c r="E272" s="9"/>
      <c r="F272" s="4"/>
      <c r="G272" s="3"/>
      <c r="H272" s="3"/>
      <c r="I272" s="3"/>
      <c r="J272" s="5"/>
      <c r="K272" s="5"/>
      <c r="L272" s="5"/>
      <c r="M272" s="10"/>
      <c r="N272" s="10"/>
      <c r="O272" s="10"/>
      <c r="Q272" s="10"/>
      <c r="R272" s="10"/>
      <c r="S272" s="2"/>
      <c r="T272" s="10"/>
      <c r="U272" s="10"/>
    </row>
    <row r="273" spans="1:21" x14ac:dyDescent="0.25">
      <c r="B273" s="6">
        <v>0.69869999999999999</v>
      </c>
      <c r="C273" s="5">
        <f t="shared" si="104"/>
        <v>115.2855</v>
      </c>
      <c r="D273" s="17">
        <f t="shared" si="105"/>
        <v>0.77895608108108105</v>
      </c>
      <c r="E273" s="9"/>
      <c r="F273" s="4"/>
      <c r="G273" s="3"/>
      <c r="H273" s="3"/>
      <c r="I273" s="3"/>
      <c r="J273" s="5"/>
      <c r="K273" s="5"/>
      <c r="L273" s="5"/>
      <c r="M273" s="10"/>
      <c r="N273" s="10"/>
      <c r="O273" s="10"/>
      <c r="Q273" s="10"/>
      <c r="R273" s="10"/>
      <c r="S273" s="2"/>
      <c r="T273" s="10"/>
      <c r="U273" s="10"/>
    </row>
    <row r="274" spans="1:21" x14ac:dyDescent="0.25">
      <c r="B274" s="6">
        <v>0.74860000000000004</v>
      </c>
      <c r="C274" s="5">
        <f t="shared" si="104"/>
        <v>123.51900000000001</v>
      </c>
      <c r="D274" s="17">
        <f t="shared" si="105"/>
        <v>0.83458783783783785</v>
      </c>
      <c r="E274" s="9"/>
      <c r="F274" s="4"/>
      <c r="G274" s="3"/>
      <c r="H274" s="3"/>
      <c r="I274" s="3"/>
      <c r="J274" s="5"/>
      <c r="K274" s="5"/>
      <c r="L274" s="5"/>
      <c r="M274" s="10"/>
      <c r="N274" s="10"/>
      <c r="O274" s="10"/>
      <c r="Q274" s="10"/>
      <c r="R274" s="10"/>
      <c r="S274" s="2"/>
      <c r="T274" s="10"/>
      <c r="U274" s="10"/>
    </row>
    <row r="278" spans="1:21" x14ac:dyDescent="0.25">
      <c r="B278" s="1" t="s">
        <v>7</v>
      </c>
      <c r="D278" s="7">
        <v>1.4E-2</v>
      </c>
    </row>
    <row r="279" spans="1:21" x14ac:dyDescent="0.25">
      <c r="B279" t="s">
        <v>8</v>
      </c>
      <c r="C279" t="s">
        <v>15</v>
      </c>
      <c r="D279" s="5">
        <f>D278*($D$11-2*$D$12)*$D$13</f>
        <v>45.695999999999998</v>
      </c>
    </row>
    <row r="280" spans="1:21" x14ac:dyDescent="0.25">
      <c r="B280" t="s">
        <v>9</v>
      </c>
      <c r="C280" t="s">
        <v>15</v>
      </c>
      <c r="D280" s="5">
        <f>D278*$D$10/2*$D$12</f>
        <v>16.576000000000001</v>
      </c>
    </row>
    <row r="281" spans="1:21" x14ac:dyDescent="0.25">
      <c r="B281" t="s">
        <v>10</v>
      </c>
      <c r="C281" t="s">
        <v>15</v>
      </c>
      <c r="D281" s="5">
        <f>D280</f>
        <v>16.576000000000001</v>
      </c>
    </row>
    <row r="283" spans="1:21" x14ac:dyDescent="0.25">
      <c r="B283" s="11" t="s">
        <v>38</v>
      </c>
      <c r="C283" s="11" t="s">
        <v>37</v>
      </c>
      <c r="D283" s="11" t="s">
        <v>47</v>
      </c>
      <c r="E283" s="12" t="s">
        <v>19</v>
      </c>
      <c r="F283" s="12" t="s">
        <v>20</v>
      </c>
      <c r="G283" s="12" t="s">
        <v>21</v>
      </c>
      <c r="H283" s="12" t="s">
        <v>22</v>
      </c>
      <c r="I283" s="12" t="s">
        <v>23</v>
      </c>
      <c r="J283" s="12" t="s">
        <v>24</v>
      </c>
      <c r="K283" s="12" t="s">
        <v>25</v>
      </c>
      <c r="L283" s="12" t="s">
        <v>26</v>
      </c>
      <c r="M283" s="12" t="s">
        <v>27</v>
      </c>
      <c r="N283" s="12" t="s">
        <v>28</v>
      </c>
      <c r="O283" s="12" t="s">
        <v>29</v>
      </c>
      <c r="P283" s="12" t="s">
        <v>30</v>
      </c>
      <c r="Q283" s="12" t="s">
        <v>31</v>
      </c>
      <c r="R283" s="12" t="s">
        <v>32</v>
      </c>
      <c r="S283" s="12" t="s">
        <v>33</v>
      </c>
      <c r="T283" s="12"/>
      <c r="U283" s="12"/>
    </row>
    <row r="284" spans="1:21" x14ac:dyDescent="0.25">
      <c r="B284" s="13"/>
      <c r="C284" s="14" t="s">
        <v>14</v>
      </c>
      <c r="D284" s="14"/>
      <c r="E284" s="14" t="s">
        <v>39</v>
      </c>
      <c r="F284" s="13"/>
      <c r="G284" s="13"/>
      <c r="H284" s="13"/>
      <c r="I284" s="13"/>
      <c r="J284" s="14" t="s">
        <v>13</v>
      </c>
      <c r="K284" s="14" t="s">
        <v>13</v>
      </c>
      <c r="L284" s="14" t="s">
        <v>13</v>
      </c>
      <c r="M284" s="14" t="s">
        <v>41</v>
      </c>
      <c r="N284" s="14" t="s">
        <v>41</v>
      </c>
      <c r="O284" s="14" t="s">
        <v>41</v>
      </c>
      <c r="P284" s="14" t="s">
        <v>41</v>
      </c>
      <c r="Q284" s="14" t="s">
        <v>41</v>
      </c>
      <c r="R284" s="14" t="s">
        <v>42</v>
      </c>
      <c r="S284" s="14"/>
      <c r="T284" s="14"/>
      <c r="U284" s="14"/>
    </row>
    <row r="285" spans="1:21" x14ac:dyDescent="0.25">
      <c r="A285" s="15" t="s">
        <v>36</v>
      </c>
      <c r="B285" s="6"/>
      <c r="C285" s="8"/>
      <c r="D285" s="8"/>
      <c r="E285" s="9"/>
      <c r="F285" s="4"/>
      <c r="G285" s="3"/>
      <c r="H285" s="3"/>
      <c r="I285" s="3"/>
      <c r="J285" s="5"/>
      <c r="K285" s="5"/>
      <c r="L285" s="5"/>
      <c r="M285" s="10"/>
      <c r="N285" s="10"/>
      <c r="O285" s="10"/>
      <c r="P285" s="10"/>
      <c r="Q285" s="10"/>
      <c r="R285" s="10"/>
      <c r="S285" s="2"/>
      <c r="T285" s="10"/>
      <c r="U285" s="10"/>
    </row>
    <row r="286" spans="1:21" x14ac:dyDescent="0.25">
      <c r="B286" s="6">
        <v>1.0000000000000001E-5</v>
      </c>
      <c r="C286" s="8">
        <f t="shared" ref="C286:C304" si="106">B286/$D$15*$D$13</f>
        <v>2.0000000000000004E-4</v>
      </c>
      <c r="D286" s="17">
        <f>C286/$D$10</f>
        <v>1.3513513513513515E-6</v>
      </c>
      <c r="E286" s="9">
        <f t="shared" ref="E286:E304" si="107">-0.003/C286</f>
        <v>-14.999999999999998</v>
      </c>
      <c r="F286" s="4">
        <f t="shared" ref="F286:F304" si="108">E286*(C286-$D$10)</f>
        <v>2219.9969999999998</v>
      </c>
      <c r="G286" s="3">
        <f t="shared" ref="G286:G304" si="109">E286*(C286-$D$20)</f>
        <v>119.99699999999999</v>
      </c>
      <c r="H286" s="3">
        <f t="shared" ref="H286:H304" si="110">E286*(C286-$D$21)</f>
        <v>554.99699999999996</v>
      </c>
      <c r="I286" s="3">
        <f t="shared" ref="I286:I304" si="111">E286*(C286-$D$22)</f>
        <v>1664.9969999999996</v>
      </c>
      <c r="J286" s="5">
        <f t="shared" ref="J286:J304" si="112">SIGN(G286)*MIN($D$8*ABS(G286),$D$7)</f>
        <v>60</v>
      </c>
      <c r="K286" s="5">
        <f t="shared" ref="K286:K304" si="113">SIGN(H286)*MIN($D$8*ABS(H286),$D$7)</f>
        <v>60</v>
      </c>
      <c r="L286" s="5">
        <f t="shared" ref="L286:L304" si="114">SIGN(I286)*MIN($D$8*ABS(I286),$D$7)</f>
        <v>60</v>
      </c>
      <c r="M286" s="10">
        <f t="shared" ref="M286:M304" si="115">$D$279*J286</f>
        <v>2741.7599999999998</v>
      </c>
      <c r="N286" s="10">
        <f t="shared" ref="N286:N304" si="116">$D$280*K286*2</f>
        <v>1989.1200000000001</v>
      </c>
      <c r="O286" s="10">
        <f t="shared" ref="O286:O304" si="117">$D$281*L286*2</f>
        <v>1989.1200000000001</v>
      </c>
      <c r="P286" s="10">
        <f t="shared" ref="P286:P304" si="118">$D$15*C286*$D$11*(-0.85*$D$6)</f>
        <v>-0.16048000000000001</v>
      </c>
      <c r="Q286" s="10">
        <f>SUM(M286:P286)</f>
        <v>6719.8395200000004</v>
      </c>
      <c r="R286" s="10">
        <f t="shared" ref="R286:R304" si="119">(P286*($D$18-$D$15*C286/2)+M286*($D$18-$D$20)+N286*($D$18-$D$21)+O286*($D$18-$D$22))/12</f>
        <v>-0.6295084768001592</v>
      </c>
      <c r="S286" s="2">
        <f t="shared" ref="S286:S304" si="120">MAX(0.65,MIN(0.9,0.65+(F286-0.002)*250/3))</f>
        <v>0.9</v>
      </c>
      <c r="T286" s="10">
        <f t="shared" ref="T286:T304" si="121">S286*Q286</f>
        <v>6047.8555680000009</v>
      </c>
      <c r="U286" s="10">
        <f t="shared" ref="U286:U304" si="122">S286*R286</f>
        <v>-0.56655762912014329</v>
      </c>
    </row>
    <row r="287" spans="1:21" x14ac:dyDescent="0.25">
      <c r="B287" s="6">
        <v>0.05</v>
      </c>
      <c r="C287" s="8">
        <f t="shared" si="106"/>
        <v>1.0000000000000002</v>
      </c>
      <c r="D287" s="17">
        <f t="shared" ref="D287:D303" si="123">C287/$D$10</f>
        <v>6.756756756756758E-3</v>
      </c>
      <c r="E287" s="9">
        <f t="shared" si="107"/>
        <v>-2.9999999999999992E-3</v>
      </c>
      <c r="F287" s="4">
        <f t="shared" si="108"/>
        <v>0.44099999999999989</v>
      </c>
      <c r="G287" s="3">
        <f t="shared" si="109"/>
        <v>2.0999999999999994E-2</v>
      </c>
      <c r="H287" s="3">
        <f t="shared" si="110"/>
        <v>0.10799999999999997</v>
      </c>
      <c r="I287" s="3">
        <f t="shared" si="111"/>
        <v>0.3299999999999999</v>
      </c>
      <c r="J287" s="5">
        <f t="shared" si="112"/>
        <v>60</v>
      </c>
      <c r="K287" s="5">
        <f t="shared" si="113"/>
        <v>60</v>
      </c>
      <c r="L287" s="5">
        <f t="shared" si="114"/>
        <v>60</v>
      </c>
      <c r="M287" s="10">
        <f t="shared" si="115"/>
        <v>2741.7599999999998</v>
      </c>
      <c r="N287" s="10">
        <f t="shared" si="116"/>
        <v>1989.1200000000001</v>
      </c>
      <c r="O287" s="10">
        <f t="shared" si="117"/>
        <v>1989.1200000000001</v>
      </c>
      <c r="P287" s="10">
        <f t="shared" si="118"/>
        <v>-802.4000000000002</v>
      </c>
      <c r="Q287" s="10">
        <f t="shared" ref="Q287:Q304" si="124">SUM(M287:P287)</f>
        <v>5917.5999999999995</v>
      </c>
      <c r="R287" s="10">
        <f t="shared" si="119"/>
        <v>-3120.8010666666682</v>
      </c>
      <c r="S287" s="2">
        <f t="shared" si="120"/>
        <v>0.9</v>
      </c>
      <c r="T287" s="10">
        <f t="shared" si="121"/>
        <v>5325.8399999999992</v>
      </c>
      <c r="U287" s="10">
        <f t="shared" si="122"/>
        <v>-2808.7209600000015</v>
      </c>
    </row>
    <row r="288" spans="1:21" x14ac:dyDescent="0.25">
      <c r="B288" s="6">
        <v>0.1</v>
      </c>
      <c r="C288" s="8">
        <f t="shared" si="106"/>
        <v>2.0000000000000004</v>
      </c>
      <c r="D288" s="17">
        <f t="shared" si="123"/>
        <v>1.3513513513513516E-2</v>
      </c>
      <c r="E288" s="9">
        <f t="shared" si="107"/>
        <v>-1.4999999999999996E-3</v>
      </c>
      <c r="F288" s="4">
        <f t="shared" si="108"/>
        <v>0.21899999999999994</v>
      </c>
      <c r="G288" s="3">
        <f t="shared" si="109"/>
        <v>8.9999999999999976E-3</v>
      </c>
      <c r="H288" s="3">
        <f t="shared" si="110"/>
        <v>5.2499999999999984E-2</v>
      </c>
      <c r="I288" s="3">
        <f t="shared" si="111"/>
        <v>0.16349999999999995</v>
      </c>
      <c r="J288" s="5">
        <f t="shared" si="112"/>
        <v>60</v>
      </c>
      <c r="K288" s="5">
        <f t="shared" si="113"/>
        <v>60</v>
      </c>
      <c r="L288" s="5">
        <f t="shared" si="114"/>
        <v>60</v>
      </c>
      <c r="M288" s="10">
        <f t="shared" si="115"/>
        <v>2741.7599999999998</v>
      </c>
      <c r="N288" s="10">
        <f t="shared" si="116"/>
        <v>1989.1200000000001</v>
      </c>
      <c r="O288" s="10">
        <f t="shared" si="117"/>
        <v>1989.1200000000001</v>
      </c>
      <c r="P288" s="10">
        <f t="shared" si="118"/>
        <v>-1604.8000000000004</v>
      </c>
      <c r="Q288" s="10">
        <f t="shared" si="124"/>
        <v>5115.2</v>
      </c>
      <c r="R288" s="10">
        <f t="shared" si="119"/>
        <v>-6188.1088000000018</v>
      </c>
      <c r="S288" s="2">
        <f t="shared" si="120"/>
        <v>0.9</v>
      </c>
      <c r="T288" s="10">
        <f t="shared" si="121"/>
        <v>4603.68</v>
      </c>
      <c r="U288" s="10">
        <f t="shared" si="122"/>
        <v>-5569.2979200000018</v>
      </c>
    </row>
    <row r="289" spans="2:21" x14ac:dyDescent="0.25">
      <c r="B289" s="6">
        <v>0.15</v>
      </c>
      <c r="C289" s="8">
        <f t="shared" si="106"/>
        <v>3</v>
      </c>
      <c r="D289" s="17">
        <f t="shared" si="123"/>
        <v>2.0270270270270271E-2</v>
      </c>
      <c r="E289" s="9">
        <f t="shared" si="107"/>
        <v>-1E-3</v>
      </c>
      <c r="F289" s="4">
        <f t="shared" si="108"/>
        <v>0.14499999999999999</v>
      </c>
      <c r="G289" s="3">
        <f t="shared" si="109"/>
        <v>5.0000000000000001E-3</v>
      </c>
      <c r="H289" s="3">
        <f t="shared" si="110"/>
        <v>3.4000000000000002E-2</v>
      </c>
      <c r="I289" s="3">
        <f t="shared" si="111"/>
        <v>0.108</v>
      </c>
      <c r="J289" s="5">
        <f t="shared" si="112"/>
        <v>60</v>
      </c>
      <c r="K289" s="5">
        <f t="shared" si="113"/>
        <v>60</v>
      </c>
      <c r="L289" s="5">
        <f t="shared" si="114"/>
        <v>60</v>
      </c>
      <c r="M289" s="10">
        <f t="shared" si="115"/>
        <v>2741.7599999999998</v>
      </c>
      <c r="N289" s="10">
        <f t="shared" si="116"/>
        <v>1989.1200000000001</v>
      </c>
      <c r="O289" s="10">
        <f t="shared" si="117"/>
        <v>1989.1200000000001</v>
      </c>
      <c r="P289" s="10">
        <f t="shared" si="118"/>
        <v>-2407.1999999999998</v>
      </c>
      <c r="Q289" s="10">
        <f t="shared" si="124"/>
        <v>4312.8</v>
      </c>
      <c r="R289" s="10">
        <f t="shared" si="119"/>
        <v>-9201.9231999999993</v>
      </c>
      <c r="S289" s="2">
        <f t="shared" si="120"/>
        <v>0.9</v>
      </c>
      <c r="T289" s="10">
        <f t="shared" si="121"/>
        <v>3881.5200000000004</v>
      </c>
      <c r="U289" s="10">
        <f t="shared" si="122"/>
        <v>-8281.7308799999992</v>
      </c>
    </row>
    <row r="290" spans="2:21" x14ac:dyDescent="0.25">
      <c r="B290" s="6">
        <v>0.2</v>
      </c>
      <c r="C290" s="8">
        <f t="shared" si="106"/>
        <v>4.0000000000000009</v>
      </c>
      <c r="D290" s="17">
        <f t="shared" si="123"/>
        <v>2.7027027027027032E-2</v>
      </c>
      <c r="E290" s="9">
        <f t="shared" si="107"/>
        <v>-7.499999999999998E-4</v>
      </c>
      <c r="F290" s="4">
        <f t="shared" si="108"/>
        <v>0.10799999999999997</v>
      </c>
      <c r="G290" s="3">
        <f t="shared" si="109"/>
        <v>2.9999999999999983E-3</v>
      </c>
      <c r="H290" s="3">
        <f t="shared" si="110"/>
        <v>2.4749999999999994E-2</v>
      </c>
      <c r="I290" s="3">
        <f t="shared" si="111"/>
        <v>8.0249999999999974E-2</v>
      </c>
      <c r="J290" s="5">
        <f t="shared" si="112"/>
        <v>60</v>
      </c>
      <c r="K290" s="5">
        <f t="shared" si="113"/>
        <v>60</v>
      </c>
      <c r="L290" s="5">
        <f t="shared" si="114"/>
        <v>60</v>
      </c>
      <c r="M290" s="10">
        <f t="shared" si="115"/>
        <v>2741.7599999999998</v>
      </c>
      <c r="N290" s="10">
        <f t="shared" si="116"/>
        <v>1989.1200000000001</v>
      </c>
      <c r="O290" s="10">
        <f t="shared" si="117"/>
        <v>1989.1200000000001</v>
      </c>
      <c r="P290" s="10">
        <f t="shared" si="118"/>
        <v>-3209.6000000000008</v>
      </c>
      <c r="Q290" s="10">
        <f t="shared" si="124"/>
        <v>3510.3999999999992</v>
      </c>
      <c r="R290" s="10">
        <f t="shared" si="119"/>
        <v>-12162.24426666667</v>
      </c>
      <c r="S290" s="2">
        <f t="shared" si="120"/>
        <v>0.9</v>
      </c>
      <c r="T290" s="10">
        <f t="shared" si="121"/>
        <v>3159.3599999999992</v>
      </c>
      <c r="U290" s="10">
        <f t="shared" si="122"/>
        <v>-10946.019840000003</v>
      </c>
    </row>
    <row r="291" spans="2:21" x14ac:dyDescent="0.25">
      <c r="B291" s="6">
        <v>0.25</v>
      </c>
      <c r="C291" s="8">
        <f t="shared" si="106"/>
        <v>5</v>
      </c>
      <c r="D291" s="17">
        <f t="shared" si="123"/>
        <v>3.3783783783783786E-2</v>
      </c>
      <c r="E291" s="9">
        <f t="shared" si="107"/>
        <v>-6.0000000000000006E-4</v>
      </c>
      <c r="F291" s="4">
        <f t="shared" si="108"/>
        <v>8.5800000000000001E-2</v>
      </c>
      <c r="G291" s="3">
        <f t="shared" si="109"/>
        <v>1.8000000000000002E-3</v>
      </c>
      <c r="H291" s="3">
        <f t="shared" si="110"/>
        <v>1.9200000000000002E-2</v>
      </c>
      <c r="I291" s="3">
        <f t="shared" si="111"/>
        <v>6.3600000000000004E-2</v>
      </c>
      <c r="J291" s="5">
        <f t="shared" si="112"/>
        <v>52.2</v>
      </c>
      <c r="K291" s="5">
        <f t="shared" si="113"/>
        <v>60</v>
      </c>
      <c r="L291" s="5">
        <f t="shared" si="114"/>
        <v>60</v>
      </c>
      <c r="M291" s="10">
        <f t="shared" si="115"/>
        <v>2385.3312000000001</v>
      </c>
      <c r="N291" s="10">
        <f t="shared" si="116"/>
        <v>1989.1200000000001</v>
      </c>
      <c r="O291" s="10">
        <f t="shared" si="117"/>
        <v>1989.1200000000001</v>
      </c>
      <c r="P291" s="10">
        <f t="shared" si="118"/>
        <v>-4011.9999999999995</v>
      </c>
      <c r="Q291" s="10">
        <f t="shared" si="124"/>
        <v>2351.5712000000008</v>
      </c>
      <c r="R291" s="10">
        <f t="shared" si="119"/>
        <v>-16229.604172799998</v>
      </c>
      <c r="S291" s="2">
        <f t="shared" si="120"/>
        <v>0.9</v>
      </c>
      <c r="T291" s="10">
        <f t="shared" si="121"/>
        <v>2116.4140800000009</v>
      </c>
      <c r="U291" s="10">
        <f t="shared" si="122"/>
        <v>-14606.643755519999</v>
      </c>
    </row>
    <row r="292" spans="2:21" x14ac:dyDescent="0.25">
      <c r="B292" s="6">
        <v>0.3</v>
      </c>
      <c r="C292" s="8">
        <f t="shared" si="106"/>
        <v>6</v>
      </c>
      <c r="D292" s="17">
        <f t="shared" si="123"/>
        <v>4.0540540540540543E-2</v>
      </c>
      <c r="E292" s="9">
        <f t="shared" si="107"/>
        <v>-5.0000000000000001E-4</v>
      </c>
      <c r="F292" s="4">
        <f t="shared" si="108"/>
        <v>7.1000000000000008E-2</v>
      </c>
      <c r="G292" s="3">
        <f t="shared" si="109"/>
        <v>1E-3</v>
      </c>
      <c r="H292" s="3">
        <f t="shared" si="110"/>
        <v>1.55E-2</v>
      </c>
      <c r="I292" s="3">
        <f t="shared" si="111"/>
        <v>5.2499999999999998E-2</v>
      </c>
      <c r="J292" s="5">
        <f t="shared" si="112"/>
        <v>29</v>
      </c>
      <c r="K292" s="5">
        <f t="shared" si="113"/>
        <v>60</v>
      </c>
      <c r="L292" s="5">
        <f t="shared" si="114"/>
        <v>60</v>
      </c>
      <c r="M292" s="10">
        <f t="shared" si="115"/>
        <v>1325.184</v>
      </c>
      <c r="N292" s="10">
        <f t="shared" si="116"/>
        <v>1989.1200000000001</v>
      </c>
      <c r="O292" s="10">
        <f t="shared" si="117"/>
        <v>1989.1200000000001</v>
      </c>
      <c r="P292" s="10">
        <f t="shared" si="118"/>
        <v>-4814.3999999999996</v>
      </c>
      <c r="Q292" s="10">
        <f t="shared" si="124"/>
        <v>489.02400000000034</v>
      </c>
      <c r="R292" s="10">
        <f t="shared" si="119"/>
        <v>-22534.777856000001</v>
      </c>
      <c r="S292" s="2">
        <f t="shared" si="120"/>
        <v>0.9</v>
      </c>
      <c r="T292" s="10">
        <f t="shared" si="121"/>
        <v>440.12160000000034</v>
      </c>
      <c r="U292" s="10">
        <f t="shared" si="122"/>
        <v>-20281.300070400001</v>
      </c>
    </row>
    <row r="293" spans="2:21" x14ac:dyDescent="0.25">
      <c r="B293" s="6">
        <v>0.35</v>
      </c>
      <c r="C293" s="8">
        <f t="shared" si="106"/>
        <v>7</v>
      </c>
      <c r="D293" s="17">
        <f t="shared" si="123"/>
        <v>4.72972972972973E-2</v>
      </c>
      <c r="E293" s="9">
        <f t="shared" si="107"/>
        <v>-4.285714285714286E-4</v>
      </c>
      <c r="F293" s="4">
        <f t="shared" si="108"/>
        <v>6.0428571428571436E-2</v>
      </c>
      <c r="G293" s="3">
        <f t="shared" si="109"/>
        <v>4.285714285714286E-4</v>
      </c>
      <c r="H293" s="3">
        <f t="shared" si="110"/>
        <v>1.2857142857142859E-2</v>
      </c>
      <c r="I293" s="3">
        <f t="shared" si="111"/>
        <v>4.4571428571428574E-2</v>
      </c>
      <c r="J293" s="5">
        <f t="shared" si="112"/>
        <v>12.428571428571429</v>
      </c>
      <c r="K293" s="5">
        <f t="shared" si="113"/>
        <v>60</v>
      </c>
      <c r="L293" s="5">
        <f t="shared" si="114"/>
        <v>60</v>
      </c>
      <c r="M293" s="10">
        <f t="shared" si="115"/>
        <v>567.93600000000004</v>
      </c>
      <c r="N293" s="10">
        <f t="shared" si="116"/>
        <v>1989.1200000000001</v>
      </c>
      <c r="O293" s="10">
        <f t="shared" si="117"/>
        <v>1989.1200000000001</v>
      </c>
      <c r="P293" s="10">
        <f t="shared" si="118"/>
        <v>-5616.7999999999993</v>
      </c>
      <c r="Q293" s="10">
        <f t="shared" si="124"/>
        <v>-1070.6239999999989</v>
      </c>
      <c r="R293" s="10">
        <f t="shared" si="119"/>
        <v>-27800.218410666668</v>
      </c>
      <c r="S293" s="2">
        <f t="shared" si="120"/>
        <v>0.9</v>
      </c>
      <c r="T293" s="10">
        <f t="shared" si="121"/>
        <v>-963.56159999999898</v>
      </c>
      <c r="U293" s="10">
        <f t="shared" si="122"/>
        <v>-25020.196569600001</v>
      </c>
    </row>
    <row r="294" spans="2:21" x14ac:dyDescent="0.25">
      <c r="B294" s="6">
        <v>0.4</v>
      </c>
      <c r="C294" s="8">
        <f t="shared" si="106"/>
        <v>8.0000000000000018</v>
      </c>
      <c r="D294" s="17">
        <f t="shared" si="123"/>
        <v>5.4054054054054064E-2</v>
      </c>
      <c r="E294" s="9">
        <f t="shared" si="107"/>
        <v>-3.749999999999999E-4</v>
      </c>
      <c r="F294" s="4">
        <f t="shared" si="108"/>
        <v>5.2499999999999984E-2</v>
      </c>
      <c r="G294" s="3">
        <f t="shared" si="109"/>
        <v>-6.6613381477509375E-19</v>
      </c>
      <c r="H294" s="3">
        <f t="shared" si="110"/>
        <v>1.0874999999999998E-2</v>
      </c>
      <c r="I294" s="3">
        <f t="shared" si="111"/>
        <v>3.8624999999999993E-2</v>
      </c>
      <c r="J294" s="5">
        <f t="shared" si="112"/>
        <v>-1.9317880628477717E-14</v>
      </c>
      <c r="K294" s="5">
        <f t="shared" si="113"/>
        <v>60</v>
      </c>
      <c r="L294" s="5">
        <f t="shared" si="114"/>
        <v>60</v>
      </c>
      <c r="M294" s="10">
        <f t="shared" si="115"/>
        <v>-8.8274987319891769E-13</v>
      </c>
      <c r="N294" s="10">
        <f t="shared" si="116"/>
        <v>1989.1200000000001</v>
      </c>
      <c r="O294" s="10">
        <f t="shared" si="117"/>
        <v>1989.1200000000001</v>
      </c>
      <c r="P294" s="10">
        <f t="shared" si="118"/>
        <v>-6419.2000000000016</v>
      </c>
      <c r="Q294" s="10">
        <f t="shared" si="124"/>
        <v>-2440.9600000000023</v>
      </c>
      <c r="R294" s="10">
        <f t="shared" si="119"/>
        <v>-32395.765760000009</v>
      </c>
      <c r="S294" s="2">
        <f t="shared" si="120"/>
        <v>0.9</v>
      </c>
      <c r="T294" s="10">
        <f t="shared" si="121"/>
        <v>-2196.8640000000023</v>
      </c>
      <c r="U294" s="10">
        <f t="shared" si="122"/>
        <v>-29156.18918400001</v>
      </c>
    </row>
    <row r="295" spans="2:21" x14ac:dyDescent="0.25">
      <c r="B295" s="6">
        <v>0.45</v>
      </c>
      <c r="C295" s="8">
        <f t="shared" si="106"/>
        <v>9.0000000000000018</v>
      </c>
      <c r="D295" s="17">
        <f t="shared" si="123"/>
        <v>6.0810810810810821E-2</v>
      </c>
      <c r="E295" s="9">
        <f t="shared" si="107"/>
        <v>-3.3333333333333327E-4</v>
      </c>
      <c r="F295" s="4">
        <f t="shared" si="108"/>
        <v>4.6333333333333324E-2</v>
      </c>
      <c r="G295" s="3">
        <f t="shared" si="109"/>
        <v>-3.3333333333333386E-4</v>
      </c>
      <c r="H295" s="3">
        <f t="shared" si="110"/>
        <v>9.3333333333333324E-3</v>
      </c>
      <c r="I295" s="3">
        <f t="shared" si="111"/>
        <v>3.3999999999999996E-2</v>
      </c>
      <c r="J295" s="5">
        <f t="shared" si="112"/>
        <v>-9.6666666666666821</v>
      </c>
      <c r="K295" s="5">
        <f t="shared" si="113"/>
        <v>60</v>
      </c>
      <c r="L295" s="5">
        <f t="shared" si="114"/>
        <v>60</v>
      </c>
      <c r="M295" s="10">
        <f t="shared" si="115"/>
        <v>-441.72800000000069</v>
      </c>
      <c r="N295" s="10">
        <f t="shared" si="116"/>
        <v>1989.1200000000001</v>
      </c>
      <c r="O295" s="10">
        <f t="shared" si="117"/>
        <v>1989.1200000000001</v>
      </c>
      <c r="P295" s="10">
        <f t="shared" si="118"/>
        <v>-7221.6000000000013</v>
      </c>
      <c r="Q295" s="10">
        <f t="shared" si="124"/>
        <v>-3685.0880000000016</v>
      </c>
      <c r="R295" s="10">
        <f t="shared" si="119"/>
        <v>-36526.88652800001</v>
      </c>
      <c r="S295" s="2">
        <f t="shared" si="120"/>
        <v>0.9</v>
      </c>
      <c r="T295" s="10">
        <f t="shared" si="121"/>
        <v>-3316.5792000000015</v>
      </c>
      <c r="U295" s="10">
        <f t="shared" si="122"/>
        <v>-32874.197875200007</v>
      </c>
    </row>
    <row r="296" spans="2:21" x14ac:dyDescent="0.25">
      <c r="B296" s="6">
        <v>0.5</v>
      </c>
      <c r="C296" s="8">
        <f t="shared" si="106"/>
        <v>10</v>
      </c>
      <c r="D296" s="17">
        <f t="shared" si="123"/>
        <v>6.7567567567567571E-2</v>
      </c>
      <c r="E296" s="9">
        <f t="shared" si="107"/>
        <v>-3.0000000000000003E-4</v>
      </c>
      <c r="F296" s="4">
        <f t="shared" si="108"/>
        <v>4.1400000000000006E-2</v>
      </c>
      <c r="G296" s="3">
        <f t="shared" si="109"/>
        <v>-6.0000000000000006E-4</v>
      </c>
      <c r="H296" s="3">
        <f t="shared" si="110"/>
        <v>8.1000000000000013E-3</v>
      </c>
      <c r="I296" s="3">
        <f t="shared" si="111"/>
        <v>3.0300000000000004E-2</v>
      </c>
      <c r="J296" s="5">
        <f t="shared" si="112"/>
        <v>-17.400000000000002</v>
      </c>
      <c r="K296" s="5">
        <f t="shared" si="113"/>
        <v>60</v>
      </c>
      <c r="L296" s="5">
        <f t="shared" si="114"/>
        <v>60</v>
      </c>
      <c r="M296" s="10">
        <f t="shared" si="115"/>
        <v>-795.11040000000003</v>
      </c>
      <c r="N296" s="10">
        <f t="shared" si="116"/>
        <v>1989.1200000000001</v>
      </c>
      <c r="O296" s="10">
        <f t="shared" si="117"/>
        <v>1989.1200000000001</v>
      </c>
      <c r="P296" s="10">
        <f t="shared" si="118"/>
        <v>-8023.9999999999991</v>
      </c>
      <c r="Q296" s="10">
        <f t="shared" si="124"/>
        <v>-4840.8703999999989</v>
      </c>
      <c r="R296" s="10">
        <f t="shared" si="119"/>
        <v>-40316.860689066663</v>
      </c>
      <c r="S296" s="2">
        <f t="shared" si="120"/>
        <v>0.9</v>
      </c>
      <c r="T296" s="10">
        <f t="shared" si="121"/>
        <v>-4356.7833599999994</v>
      </c>
      <c r="U296" s="10">
        <f t="shared" si="122"/>
        <v>-36285.174620159996</v>
      </c>
    </row>
    <row r="297" spans="2:21" x14ac:dyDescent="0.25">
      <c r="B297" s="6">
        <v>0.55000000000000004</v>
      </c>
      <c r="C297" s="8">
        <f t="shared" si="106"/>
        <v>11.000000000000002</v>
      </c>
      <c r="D297" s="17">
        <f t="shared" si="123"/>
        <v>7.4324324324324342E-2</v>
      </c>
      <c r="E297" s="9">
        <f t="shared" si="107"/>
        <v>-2.7272727272727268E-4</v>
      </c>
      <c r="F297" s="4">
        <f t="shared" si="108"/>
        <v>3.7363636363636356E-2</v>
      </c>
      <c r="G297" s="3">
        <f t="shared" si="109"/>
        <v>-8.1818181818181848E-4</v>
      </c>
      <c r="H297" s="3">
        <f t="shared" si="110"/>
        <v>7.0909090909090896E-3</v>
      </c>
      <c r="I297" s="3">
        <f t="shared" si="111"/>
        <v>2.7272727272727268E-2</v>
      </c>
      <c r="J297" s="5">
        <f t="shared" si="112"/>
        <v>-23.727272727272737</v>
      </c>
      <c r="K297" s="5">
        <f t="shared" si="113"/>
        <v>60</v>
      </c>
      <c r="L297" s="5">
        <f t="shared" si="114"/>
        <v>60</v>
      </c>
      <c r="M297" s="10">
        <f t="shared" si="115"/>
        <v>-1084.2414545454549</v>
      </c>
      <c r="N297" s="10">
        <f t="shared" si="116"/>
        <v>1989.1200000000001</v>
      </c>
      <c r="O297" s="10">
        <f t="shared" si="117"/>
        <v>1989.1200000000001</v>
      </c>
      <c r="P297" s="10">
        <f t="shared" si="118"/>
        <v>-8826.4000000000015</v>
      </c>
      <c r="Q297" s="10">
        <f t="shared" si="124"/>
        <v>-5932.4014545454556</v>
      </c>
      <c r="R297" s="10">
        <f t="shared" si="119"/>
        <v>-43844.139136000013</v>
      </c>
      <c r="S297" s="2">
        <f t="shared" si="120"/>
        <v>0.9</v>
      </c>
      <c r="T297" s="10">
        <f t="shared" si="121"/>
        <v>-5339.1613090909104</v>
      </c>
      <c r="U297" s="10">
        <f t="shared" si="122"/>
        <v>-39459.725222400011</v>
      </c>
    </row>
    <row r="298" spans="2:21" x14ac:dyDescent="0.25">
      <c r="B298" s="6">
        <v>0.6</v>
      </c>
      <c r="C298" s="8">
        <f t="shared" si="106"/>
        <v>12</v>
      </c>
      <c r="D298" s="17">
        <f t="shared" si="123"/>
        <v>8.1081081081081086E-2</v>
      </c>
      <c r="E298" s="9">
        <f t="shared" si="107"/>
        <v>-2.5000000000000001E-4</v>
      </c>
      <c r="F298" s="4">
        <f t="shared" si="108"/>
        <v>3.4000000000000002E-2</v>
      </c>
      <c r="G298" s="3">
        <f t="shared" si="109"/>
        <v>-1E-3</v>
      </c>
      <c r="H298" s="3">
        <f t="shared" si="110"/>
        <v>6.2500000000000003E-3</v>
      </c>
      <c r="I298" s="3">
        <f t="shared" si="111"/>
        <v>2.4750000000000001E-2</v>
      </c>
      <c r="J298" s="5">
        <f t="shared" si="112"/>
        <v>-29</v>
      </c>
      <c r="K298" s="5">
        <f t="shared" si="113"/>
        <v>60</v>
      </c>
      <c r="L298" s="5">
        <f t="shared" si="114"/>
        <v>60</v>
      </c>
      <c r="M298" s="10">
        <f t="shared" si="115"/>
        <v>-1325.184</v>
      </c>
      <c r="N298" s="10">
        <f t="shared" si="116"/>
        <v>1989.1200000000001</v>
      </c>
      <c r="O298" s="10">
        <f t="shared" si="117"/>
        <v>1989.1200000000001</v>
      </c>
      <c r="P298" s="10">
        <f t="shared" si="118"/>
        <v>-9628.7999999999993</v>
      </c>
      <c r="Q298" s="10">
        <f t="shared" si="124"/>
        <v>-6975.7439999999988</v>
      </c>
      <c r="R298" s="10">
        <f t="shared" si="119"/>
        <v>-47161.022464000001</v>
      </c>
      <c r="S298" s="2">
        <f t="shared" si="120"/>
        <v>0.9</v>
      </c>
      <c r="T298" s="10">
        <f t="shared" si="121"/>
        <v>-6278.1695999999993</v>
      </c>
      <c r="U298" s="10">
        <f t="shared" si="122"/>
        <v>-42444.920217600004</v>
      </c>
    </row>
    <row r="299" spans="2:21" x14ac:dyDescent="0.25">
      <c r="B299" s="6">
        <v>0.65</v>
      </c>
      <c r="C299" s="8">
        <f t="shared" si="106"/>
        <v>13.000000000000002</v>
      </c>
      <c r="D299" s="17">
        <f t="shared" si="123"/>
        <v>8.7837837837837857E-2</v>
      </c>
      <c r="E299" s="9">
        <f t="shared" si="107"/>
        <v>-2.3076923076923074E-4</v>
      </c>
      <c r="F299" s="4">
        <f t="shared" si="108"/>
        <v>3.115384615384615E-2</v>
      </c>
      <c r="G299" s="3">
        <f t="shared" si="109"/>
        <v>-1.1538461538461542E-3</v>
      </c>
      <c r="H299" s="3">
        <f t="shared" si="110"/>
        <v>5.5384615384615372E-3</v>
      </c>
      <c r="I299" s="3">
        <f t="shared" si="111"/>
        <v>2.2615384615384614E-2</v>
      </c>
      <c r="J299" s="5">
        <f t="shared" si="112"/>
        <v>-33.461538461538474</v>
      </c>
      <c r="K299" s="5">
        <f t="shared" si="113"/>
        <v>60</v>
      </c>
      <c r="L299" s="5">
        <f t="shared" si="114"/>
        <v>60</v>
      </c>
      <c r="M299" s="10">
        <f t="shared" si="115"/>
        <v>-1529.0584615384621</v>
      </c>
      <c r="N299" s="10">
        <f t="shared" si="116"/>
        <v>1989.1200000000001</v>
      </c>
      <c r="O299" s="10">
        <f t="shared" si="117"/>
        <v>1989.1200000000001</v>
      </c>
      <c r="P299" s="10">
        <f t="shared" si="118"/>
        <v>-10431.200000000001</v>
      </c>
      <c r="Q299" s="10">
        <f t="shared" si="124"/>
        <v>-7982.0184615384624</v>
      </c>
      <c r="R299" s="10">
        <f t="shared" si="119"/>
        <v>-50303.718777435897</v>
      </c>
      <c r="S299" s="2">
        <f t="shared" si="120"/>
        <v>0.9</v>
      </c>
      <c r="T299" s="10">
        <f t="shared" si="121"/>
        <v>-7183.8166153846159</v>
      </c>
      <c r="U299" s="10">
        <f t="shared" si="122"/>
        <v>-45273.346899692311</v>
      </c>
    </row>
    <row r="300" spans="2:21" x14ac:dyDescent="0.25">
      <c r="B300" s="6">
        <v>0.7</v>
      </c>
      <c r="C300" s="8">
        <f t="shared" si="106"/>
        <v>14</v>
      </c>
      <c r="D300" s="17">
        <f t="shared" si="123"/>
        <v>9.45945945945946E-2</v>
      </c>
      <c r="E300" s="9">
        <f t="shared" si="107"/>
        <v>-2.142857142857143E-4</v>
      </c>
      <c r="F300" s="4">
        <f t="shared" si="108"/>
        <v>2.8714285714285716E-2</v>
      </c>
      <c r="G300" s="3">
        <f t="shared" si="109"/>
        <v>-1.2857142857142859E-3</v>
      </c>
      <c r="H300" s="3">
        <f t="shared" si="110"/>
        <v>4.9285714285714289E-3</v>
      </c>
      <c r="I300" s="3">
        <f t="shared" si="111"/>
        <v>2.0785714285714286E-2</v>
      </c>
      <c r="J300" s="5">
        <f t="shared" si="112"/>
        <v>-37.285714285714292</v>
      </c>
      <c r="K300" s="5">
        <f t="shared" si="113"/>
        <v>60</v>
      </c>
      <c r="L300" s="5">
        <f t="shared" si="114"/>
        <v>60</v>
      </c>
      <c r="M300" s="10">
        <f t="shared" si="115"/>
        <v>-1703.8080000000002</v>
      </c>
      <c r="N300" s="10">
        <f t="shared" si="116"/>
        <v>1989.1200000000001</v>
      </c>
      <c r="O300" s="10">
        <f t="shared" si="117"/>
        <v>1989.1200000000001</v>
      </c>
      <c r="P300" s="10">
        <f t="shared" si="118"/>
        <v>-11233.599999999999</v>
      </c>
      <c r="Q300" s="10">
        <f t="shared" si="124"/>
        <v>-8959.1679999999978</v>
      </c>
      <c r="R300" s="10">
        <f t="shared" si="119"/>
        <v>-53298.091007999996</v>
      </c>
      <c r="S300" s="2">
        <f t="shared" si="120"/>
        <v>0.9</v>
      </c>
      <c r="T300" s="10">
        <f t="shared" si="121"/>
        <v>-8063.2511999999979</v>
      </c>
      <c r="U300" s="10">
        <f t="shared" si="122"/>
        <v>-47968.281907199998</v>
      </c>
    </row>
    <row r="301" spans="2:21" x14ac:dyDescent="0.25">
      <c r="B301" s="6">
        <v>0.75</v>
      </c>
      <c r="C301" s="8">
        <f t="shared" si="106"/>
        <v>15.000000000000002</v>
      </c>
      <c r="D301" s="17">
        <f t="shared" si="123"/>
        <v>0.10135135135135136</v>
      </c>
      <c r="E301" s="9">
        <f t="shared" si="107"/>
        <v>-1.9999999999999998E-4</v>
      </c>
      <c r="F301" s="4">
        <f t="shared" si="108"/>
        <v>2.6599999999999999E-2</v>
      </c>
      <c r="G301" s="3">
        <f t="shared" si="109"/>
        <v>-1.4000000000000002E-3</v>
      </c>
      <c r="H301" s="3">
        <f t="shared" si="110"/>
        <v>4.3999999999999994E-3</v>
      </c>
      <c r="I301" s="3">
        <f t="shared" si="111"/>
        <v>1.9199999999999998E-2</v>
      </c>
      <c r="J301" s="5">
        <f t="shared" si="112"/>
        <v>-40.600000000000009</v>
      </c>
      <c r="K301" s="5">
        <f t="shared" si="113"/>
        <v>60</v>
      </c>
      <c r="L301" s="5">
        <f t="shared" si="114"/>
        <v>60</v>
      </c>
      <c r="M301" s="10">
        <f t="shared" si="115"/>
        <v>-1855.2576000000004</v>
      </c>
      <c r="N301" s="10">
        <f t="shared" si="116"/>
        <v>1989.1200000000001</v>
      </c>
      <c r="O301" s="10">
        <f t="shared" si="117"/>
        <v>1989.1200000000001</v>
      </c>
      <c r="P301" s="10">
        <f t="shared" si="118"/>
        <v>-12036</v>
      </c>
      <c r="Q301" s="10">
        <f t="shared" si="124"/>
        <v>-9913.0175999999992</v>
      </c>
      <c r="R301" s="10">
        <f t="shared" si="119"/>
        <v>-56163.105305600009</v>
      </c>
      <c r="S301" s="2">
        <f t="shared" si="120"/>
        <v>0.9</v>
      </c>
      <c r="T301" s="10">
        <f t="shared" si="121"/>
        <v>-8921.7158399999989</v>
      </c>
      <c r="U301" s="10">
        <f t="shared" si="122"/>
        <v>-50546.794775040013</v>
      </c>
    </row>
    <row r="302" spans="2:21" x14ac:dyDescent="0.25">
      <c r="B302" s="6">
        <v>0.8</v>
      </c>
      <c r="C302" s="8">
        <f t="shared" si="106"/>
        <v>16.000000000000004</v>
      </c>
      <c r="D302" s="17">
        <f t="shared" si="123"/>
        <v>0.10810810810810813</v>
      </c>
      <c r="E302" s="9">
        <f t="shared" si="107"/>
        <v>-1.8749999999999995E-4</v>
      </c>
      <c r="F302" s="4">
        <f t="shared" si="108"/>
        <v>2.4749999999999994E-2</v>
      </c>
      <c r="G302" s="3">
        <f t="shared" si="109"/>
        <v>-1.5000000000000002E-3</v>
      </c>
      <c r="H302" s="3">
        <f t="shared" si="110"/>
        <v>3.9374999999999983E-3</v>
      </c>
      <c r="I302" s="3">
        <f t="shared" si="111"/>
        <v>1.7812499999999995E-2</v>
      </c>
      <c r="J302" s="5">
        <f t="shared" si="112"/>
        <v>-43.500000000000007</v>
      </c>
      <c r="K302" s="5">
        <f t="shared" si="113"/>
        <v>60</v>
      </c>
      <c r="L302" s="5">
        <f t="shared" si="114"/>
        <v>60</v>
      </c>
      <c r="M302" s="10">
        <f t="shared" si="115"/>
        <v>-1987.7760000000003</v>
      </c>
      <c r="N302" s="10">
        <f t="shared" si="116"/>
        <v>1989.1200000000001</v>
      </c>
      <c r="O302" s="10">
        <f t="shared" si="117"/>
        <v>1989.1200000000001</v>
      </c>
      <c r="P302" s="10">
        <f t="shared" si="118"/>
        <v>-12838.400000000003</v>
      </c>
      <c r="Q302" s="10">
        <f t="shared" si="124"/>
        <v>-10847.936000000003</v>
      </c>
      <c r="R302" s="10">
        <f t="shared" si="119"/>
        <v>-58912.986282666687</v>
      </c>
      <c r="S302" s="2">
        <f t="shared" si="120"/>
        <v>0.9</v>
      </c>
      <c r="T302" s="10">
        <f t="shared" si="121"/>
        <v>-9763.1424000000025</v>
      </c>
      <c r="U302" s="10">
        <f t="shared" si="122"/>
        <v>-53021.687654400019</v>
      </c>
    </row>
    <row r="303" spans="2:21" x14ac:dyDescent="0.25">
      <c r="B303" s="6">
        <v>0.85</v>
      </c>
      <c r="C303" s="8">
        <f t="shared" si="106"/>
        <v>17</v>
      </c>
      <c r="D303" s="17">
        <f t="shared" si="123"/>
        <v>0.11486486486486487</v>
      </c>
      <c r="E303" s="9">
        <f t="shared" si="107"/>
        <v>-1.7647058823529413E-4</v>
      </c>
      <c r="F303" s="4">
        <f t="shared" si="108"/>
        <v>2.3117647058823531E-2</v>
      </c>
      <c r="G303" s="3">
        <f t="shared" si="109"/>
        <v>-1.5882352941176472E-3</v>
      </c>
      <c r="H303" s="3">
        <f t="shared" si="110"/>
        <v>3.5294117647058825E-3</v>
      </c>
      <c r="I303" s="3">
        <f t="shared" si="111"/>
        <v>1.6588235294117647E-2</v>
      </c>
      <c r="J303" s="5">
        <f t="shared" si="112"/>
        <v>-46.058823529411768</v>
      </c>
      <c r="K303" s="5">
        <f t="shared" si="113"/>
        <v>60</v>
      </c>
      <c r="L303" s="5">
        <f t="shared" si="114"/>
        <v>60</v>
      </c>
      <c r="M303" s="10">
        <f t="shared" si="115"/>
        <v>-2104.7040000000002</v>
      </c>
      <c r="N303" s="10">
        <f t="shared" si="116"/>
        <v>1989.1200000000001</v>
      </c>
      <c r="O303" s="10">
        <f t="shared" si="117"/>
        <v>1989.1200000000001</v>
      </c>
      <c r="P303" s="10">
        <f t="shared" si="118"/>
        <v>-13640.8</v>
      </c>
      <c r="Q303" s="10">
        <f t="shared" si="124"/>
        <v>-11767.263999999999</v>
      </c>
      <c r="R303" s="10">
        <f t="shared" si="119"/>
        <v>-61558.611584000006</v>
      </c>
      <c r="S303" s="2">
        <f t="shared" si="120"/>
        <v>0.9</v>
      </c>
      <c r="T303" s="10">
        <f t="shared" si="121"/>
        <v>-10590.5376</v>
      </c>
      <c r="U303" s="10">
        <f t="shared" si="122"/>
        <v>-55402.750425600003</v>
      </c>
    </row>
    <row r="304" spans="2:21" x14ac:dyDescent="0.25">
      <c r="B304" s="6">
        <v>0.9</v>
      </c>
      <c r="C304" s="8">
        <f t="shared" si="106"/>
        <v>18.000000000000004</v>
      </c>
      <c r="D304" s="17">
        <f>C304/$D$10</f>
        <v>0.12162162162162164</v>
      </c>
      <c r="E304" s="9">
        <f t="shared" si="107"/>
        <v>-1.6666666666666663E-4</v>
      </c>
      <c r="F304" s="4">
        <f t="shared" si="108"/>
        <v>2.1666666666666664E-2</v>
      </c>
      <c r="G304" s="3">
        <f t="shared" si="109"/>
        <v>-1.666666666666667E-3</v>
      </c>
      <c r="H304" s="3">
        <f t="shared" si="110"/>
        <v>3.1666666666666653E-3</v>
      </c>
      <c r="I304" s="3">
        <f t="shared" si="111"/>
        <v>1.5499999999999996E-2</v>
      </c>
      <c r="J304" s="5">
        <f t="shared" si="112"/>
        <v>-48.333333333333343</v>
      </c>
      <c r="K304" s="5">
        <f t="shared" si="113"/>
        <v>60</v>
      </c>
      <c r="L304" s="5">
        <f t="shared" si="114"/>
        <v>60</v>
      </c>
      <c r="M304" s="10">
        <f t="shared" si="115"/>
        <v>-2208.6400000000003</v>
      </c>
      <c r="N304" s="10">
        <f t="shared" si="116"/>
        <v>1989.1200000000001</v>
      </c>
      <c r="O304" s="10">
        <f t="shared" si="117"/>
        <v>1989.1200000000001</v>
      </c>
      <c r="P304" s="10">
        <f t="shared" si="118"/>
        <v>-14443.200000000003</v>
      </c>
      <c r="Q304" s="10">
        <f t="shared" si="124"/>
        <v>-12673.600000000002</v>
      </c>
      <c r="R304" s="10">
        <f t="shared" si="119"/>
        <v>-64108.44160000002</v>
      </c>
      <c r="S304" s="2">
        <f t="shared" si="120"/>
        <v>0.9</v>
      </c>
      <c r="T304" s="10">
        <f t="shared" si="121"/>
        <v>-11406.240000000002</v>
      </c>
      <c r="U304" s="10">
        <f t="shared" si="122"/>
        <v>-57697.59744000002</v>
      </c>
    </row>
    <row r="306" spans="1:21" x14ac:dyDescent="0.25">
      <c r="B306" s="11" t="s">
        <v>43</v>
      </c>
      <c r="C306" s="11" t="s">
        <v>37</v>
      </c>
      <c r="D306" s="11" t="s">
        <v>47</v>
      </c>
      <c r="E306" s="12" t="s">
        <v>19</v>
      </c>
      <c r="F306" s="12" t="s">
        <v>20</v>
      </c>
      <c r="G306" s="12" t="s">
        <v>21</v>
      </c>
      <c r="H306" s="12" t="s">
        <v>22</v>
      </c>
      <c r="I306" s="12" t="s">
        <v>23</v>
      </c>
      <c r="J306" s="12" t="s">
        <v>24</v>
      </c>
      <c r="K306" s="12" t="s">
        <v>25</v>
      </c>
      <c r="L306" s="12" t="s">
        <v>26</v>
      </c>
      <c r="M306" s="12" t="s">
        <v>27</v>
      </c>
      <c r="N306" s="12" t="s">
        <v>28</v>
      </c>
      <c r="O306" s="12" t="s">
        <v>29</v>
      </c>
      <c r="P306" s="12" t="s">
        <v>30</v>
      </c>
      <c r="Q306" s="12" t="s">
        <v>31</v>
      </c>
      <c r="R306" s="12" t="s">
        <v>32</v>
      </c>
      <c r="S306" s="12" t="s">
        <v>33</v>
      </c>
    </row>
    <row r="307" spans="1:21" x14ac:dyDescent="0.25">
      <c r="C307" s="14" t="s">
        <v>14</v>
      </c>
      <c r="D307" s="14"/>
      <c r="E307" s="14" t="s">
        <v>39</v>
      </c>
      <c r="F307" s="13"/>
      <c r="G307" s="13"/>
      <c r="H307" s="13"/>
      <c r="I307" s="13"/>
      <c r="J307" s="14" t="s">
        <v>13</v>
      </c>
      <c r="K307" s="14" t="s">
        <v>13</v>
      </c>
      <c r="L307" s="14" t="s">
        <v>13</v>
      </c>
      <c r="M307" s="14" t="s">
        <v>41</v>
      </c>
      <c r="N307" s="14" t="s">
        <v>41</v>
      </c>
      <c r="O307" s="14" t="s">
        <v>41</v>
      </c>
      <c r="P307" s="14" t="s">
        <v>41</v>
      </c>
      <c r="Q307" s="14" t="s">
        <v>41</v>
      </c>
      <c r="R307" s="14" t="s">
        <v>42</v>
      </c>
      <c r="S307" s="14"/>
    </row>
    <row r="308" spans="1:21" x14ac:dyDescent="0.25">
      <c r="A308" s="15" t="s">
        <v>44</v>
      </c>
      <c r="B308" s="6"/>
      <c r="C308" s="8"/>
      <c r="D308" s="8"/>
      <c r="E308" s="9"/>
      <c r="F308" s="4"/>
      <c r="G308" s="3"/>
      <c r="H308" s="3"/>
      <c r="I308" s="3"/>
      <c r="J308" s="5"/>
      <c r="K308" s="5"/>
      <c r="L308" s="5"/>
      <c r="M308" s="10"/>
      <c r="N308" s="10"/>
      <c r="O308" s="10"/>
      <c r="P308" s="10"/>
      <c r="Q308" s="10"/>
      <c r="R308" s="10"/>
      <c r="S308" s="2"/>
      <c r="T308" s="10"/>
      <c r="U308" s="10"/>
    </row>
    <row r="309" spans="1:21" x14ac:dyDescent="0.25">
      <c r="B309" s="6">
        <v>1.0000000000000001E-5</v>
      </c>
      <c r="C309" s="5">
        <f t="shared" ref="C309:C324" si="125">B309/$D$15*($D$10-$D$13)</f>
        <v>1.6500000000000002E-3</v>
      </c>
      <c r="D309" s="17">
        <f>C309/$D$10</f>
        <v>1.1148648648648651E-5</v>
      </c>
      <c r="E309" s="9"/>
      <c r="F309" s="4"/>
      <c r="G309" s="3"/>
      <c r="H309" s="3"/>
      <c r="I309" s="3"/>
      <c r="J309" s="5"/>
      <c r="K309" s="5"/>
      <c r="L309" s="5"/>
      <c r="M309" s="10"/>
      <c r="N309" s="10"/>
      <c r="O309" s="10"/>
      <c r="Q309" s="10"/>
      <c r="R309" s="10"/>
      <c r="S309" s="2"/>
      <c r="T309" s="10"/>
      <c r="U309" s="10"/>
    </row>
    <row r="310" spans="1:21" x14ac:dyDescent="0.25">
      <c r="B310" s="6">
        <v>0.05</v>
      </c>
      <c r="C310" s="5">
        <f t="shared" si="125"/>
        <v>8.2500000000000018</v>
      </c>
      <c r="D310" s="17">
        <f t="shared" ref="D310:D324" si="126">C310/$D$10</f>
        <v>5.5743243243243257E-2</v>
      </c>
      <c r="E310" s="9"/>
      <c r="F310" s="4"/>
      <c r="G310" s="3"/>
      <c r="H310" s="3"/>
      <c r="I310" s="3"/>
      <c r="J310" s="5"/>
      <c r="K310" s="5"/>
      <c r="L310" s="5"/>
      <c r="M310" s="10"/>
      <c r="N310" s="10"/>
      <c r="O310" s="10"/>
      <c r="Q310" s="10"/>
      <c r="R310" s="10"/>
      <c r="S310" s="2"/>
      <c r="T310" s="10"/>
      <c r="U310" s="10"/>
    </row>
    <row r="311" spans="1:21" x14ac:dyDescent="0.25">
      <c r="B311" s="6">
        <v>9.9900000000000003E-2</v>
      </c>
      <c r="C311" s="5">
        <f t="shared" si="125"/>
        <v>16.483500000000003</v>
      </c>
      <c r="D311" s="17">
        <f t="shared" si="126"/>
        <v>0.11137500000000002</v>
      </c>
      <c r="E311" s="9"/>
      <c r="F311" s="4"/>
      <c r="G311" s="3"/>
      <c r="H311" s="3"/>
      <c r="I311" s="3"/>
      <c r="J311" s="5"/>
      <c r="K311" s="5"/>
      <c r="L311" s="5"/>
      <c r="M311" s="10"/>
      <c r="N311" s="10"/>
      <c r="O311" s="10"/>
      <c r="Q311" s="10"/>
      <c r="R311" s="10"/>
      <c r="S311" s="2"/>
      <c r="T311" s="10"/>
      <c r="U311" s="10"/>
    </row>
    <row r="312" spans="1:21" x14ac:dyDescent="0.25">
      <c r="B312" s="6">
        <v>0.14979999999999999</v>
      </c>
      <c r="C312" s="5">
        <f t="shared" si="125"/>
        <v>24.716999999999999</v>
      </c>
      <c r="D312" s="17">
        <f t="shared" si="126"/>
        <v>0.16700675675675675</v>
      </c>
      <c r="E312" s="9"/>
      <c r="F312" s="4"/>
      <c r="G312" s="3"/>
      <c r="H312" s="3"/>
      <c r="I312" s="3"/>
      <c r="J312" s="5"/>
      <c r="K312" s="5"/>
      <c r="L312" s="5"/>
      <c r="M312" s="10"/>
      <c r="N312" s="10"/>
      <c r="O312" s="10"/>
      <c r="Q312" s="10"/>
      <c r="R312" s="10"/>
      <c r="S312" s="2"/>
      <c r="T312" s="10"/>
      <c r="U312" s="10"/>
    </row>
    <row r="313" spans="1:21" x14ac:dyDescent="0.25">
      <c r="B313" s="6">
        <v>0.19969999999999999</v>
      </c>
      <c r="C313" s="5">
        <f t="shared" si="125"/>
        <v>32.950500000000005</v>
      </c>
      <c r="D313" s="17">
        <f t="shared" si="126"/>
        <v>0.22263851351351355</v>
      </c>
      <c r="E313" s="9"/>
      <c r="F313" s="4"/>
      <c r="G313" s="3"/>
      <c r="H313" s="3"/>
      <c r="I313" s="3"/>
      <c r="J313" s="5"/>
      <c r="K313" s="5"/>
      <c r="L313" s="5"/>
      <c r="M313" s="10"/>
      <c r="N313" s="10"/>
      <c r="O313" s="10"/>
      <c r="Q313" s="10"/>
      <c r="R313" s="10"/>
      <c r="S313" s="2"/>
      <c r="T313" s="10"/>
      <c r="U313" s="10"/>
    </row>
    <row r="314" spans="1:21" x14ac:dyDescent="0.25">
      <c r="B314" s="6">
        <v>0.24959999999999999</v>
      </c>
      <c r="C314" s="5">
        <f t="shared" si="125"/>
        <v>41.183999999999997</v>
      </c>
      <c r="D314" s="17">
        <f t="shared" si="126"/>
        <v>0.27827027027027024</v>
      </c>
      <c r="E314" s="9"/>
      <c r="F314" s="4"/>
      <c r="G314" s="3"/>
      <c r="H314" s="3"/>
      <c r="I314" s="3"/>
      <c r="J314" s="5"/>
      <c r="K314" s="5"/>
      <c r="L314" s="5"/>
      <c r="M314" s="10"/>
      <c r="N314" s="10"/>
      <c r="O314" s="10"/>
      <c r="Q314" s="10"/>
      <c r="R314" s="10"/>
      <c r="S314" s="2"/>
      <c r="T314" s="10"/>
      <c r="U314" s="10"/>
    </row>
    <row r="315" spans="1:21" x14ac:dyDescent="0.25">
      <c r="B315" s="6">
        <v>0.29949999999999999</v>
      </c>
      <c r="C315" s="5">
        <f t="shared" si="125"/>
        <v>49.417500000000004</v>
      </c>
      <c r="D315" s="17">
        <f t="shared" si="126"/>
        <v>0.33390202702702704</v>
      </c>
      <c r="E315" s="9"/>
      <c r="F315" s="4"/>
      <c r="G315" s="3"/>
      <c r="H315" s="3"/>
      <c r="I315" s="3"/>
      <c r="J315" s="5"/>
      <c r="K315" s="5"/>
      <c r="L315" s="5"/>
      <c r="M315" s="10"/>
      <c r="N315" s="10"/>
      <c r="O315" s="10"/>
      <c r="Q315" s="10"/>
      <c r="R315" s="10"/>
      <c r="S315" s="2"/>
      <c r="T315" s="10"/>
      <c r="U315" s="10"/>
    </row>
    <row r="316" spans="1:21" x14ac:dyDescent="0.25">
      <c r="B316" s="6">
        <v>0.34939999999999999</v>
      </c>
      <c r="C316" s="5">
        <f t="shared" si="125"/>
        <v>57.651000000000003</v>
      </c>
      <c r="D316" s="17">
        <f t="shared" si="126"/>
        <v>0.38953378378378378</v>
      </c>
      <c r="E316" s="9"/>
      <c r="F316" s="4"/>
      <c r="G316" s="3"/>
      <c r="H316" s="3"/>
      <c r="I316" s="3"/>
      <c r="J316" s="5"/>
      <c r="K316" s="5"/>
      <c r="L316" s="5"/>
      <c r="M316" s="10"/>
      <c r="N316" s="10"/>
      <c r="O316" s="10"/>
      <c r="Q316" s="10"/>
      <c r="R316" s="10"/>
      <c r="S316" s="2"/>
      <c r="T316" s="10"/>
      <c r="U316" s="10"/>
    </row>
    <row r="317" spans="1:21" x14ac:dyDescent="0.25">
      <c r="B317" s="6">
        <v>0.39929999999999999</v>
      </c>
      <c r="C317" s="5">
        <f t="shared" si="125"/>
        <v>65.884500000000003</v>
      </c>
      <c r="D317" s="17">
        <f t="shared" si="126"/>
        <v>0.44516554054054058</v>
      </c>
      <c r="E317" s="9"/>
      <c r="F317" s="4"/>
      <c r="G317" s="3"/>
      <c r="H317" s="3"/>
      <c r="I317" s="3"/>
      <c r="J317" s="5"/>
      <c r="K317" s="5"/>
      <c r="L317" s="5"/>
      <c r="M317" s="10"/>
      <c r="N317" s="10"/>
      <c r="O317" s="10"/>
      <c r="Q317" s="10"/>
      <c r="R317" s="10"/>
      <c r="S317" s="2"/>
      <c r="T317" s="10"/>
      <c r="U317" s="10"/>
    </row>
    <row r="318" spans="1:21" x14ac:dyDescent="0.25">
      <c r="B318" s="6">
        <v>0.44919999999999999</v>
      </c>
      <c r="C318" s="5">
        <f t="shared" si="125"/>
        <v>74.117999999999995</v>
      </c>
      <c r="D318" s="17">
        <f t="shared" si="126"/>
        <v>0.50079729729729727</v>
      </c>
      <c r="E318" s="9"/>
      <c r="F318" s="4"/>
      <c r="G318" s="3"/>
      <c r="H318" s="3"/>
      <c r="I318" s="3"/>
      <c r="J318" s="5"/>
      <c r="K318" s="5"/>
      <c r="L318" s="5"/>
      <c r="M318" s="10"/>
      <c r="N318" s="10"/>
      <c r="O318" s="10"/>
      <c r="Q318" s="10"/>
      <c r="R318" s="10"/>
      <c r="S318" s="2"/>
      <c r="T318" s="10"/>
      <c r="U318" s="10"/>
    </row>
    <row r="319" spans="1:21" x14ac:dyDescent="0.25">
      <c r="B319" s="6">
        <v>0.49909999999999999</v>
      </c>
      <c r="C319" s="5">
        <f t="shared" si="125"/>
        <v>82.351500000000016</v>
      </c>
      <c r="D319" s="17">
        <f t="shared" si="126"/>
        <v>0.55642905405405418</v>
      </c>
      <c r="E319" s="9"/>
      <c r="F319" s="4"/>
      <c r="G319" s="3"/>
      <c r="H319" s="3"/>
      <c r="I319" s="3"/>
      <c r="J319" s="5"/>
      <c r="K319" s="5"/>
      <c r="L319" s="5"/>
      <c r="M319" s="10"/>
      <c r="N319" s="10"/>
      <c r="O319" s="10"/>
      <c r="Q319" s="10"/>
      <c r="R319" s="10"/>
      <c r="S319" s="2"/>
      <c r="T319" s="10"/>
      <c r="U319" s="10"/>
    </row>
    <row r="320" spans="1:21" x14ac:dyDescent="0.25">
      <c r="B320" s="6">
        <v>0.54900000000000004</v>
      </c>
      <c r="C320" s="5">
        <f t="shared" si="125"/>
        <v>90.585000000000022</v>
      </c>
      <c r="D320" s="17">
        <f t="shared" si="126"/>
        <v>0.61206081081081098</v>
      </c>
      <c r="E320" s="9"/>
      <c r="F320" s="4"/>
      <c r="G320" s="3"/>
      <c r="H320" s="3"/>
      <c r="I320" s="3"/>
      <c r="J320" s="5"/>
      <c r="K320" s="5"/>
      <c r="L320" s="5"/>
      <c r="M320" s="10"/>
      <c r="N320" s="10"/>
      <c r="O320" s="10"/>
      <c r="Q320" s="10"/>
      <c r="R320" s="10"/>
      <c r="S320" s="2"/>
      <c r="T320" s="10"/>
      <c r="U320" s="10"/>
    </row>
    <row r="321" spans="2:21" x14ac:dyDescent="0.25">
      <c r="B321" s="6">
        <v>0.59889999999999999</v>
      </c>
      <c r="C321" s="5">
        <f t="shared" si="125"/>
        <v>98.818500000000014</v>
      </c>
      <c r="D321" s="17">
        <f t="shared" si="126"/>
        <v>0.66769256756756767</v>
      </c>
      <c r="E321" s="9"/>
      <c r="F321" s="4"/>
      <c r="G321" s="3"/>
      <c r="H321" s="3"/>
      <c r="I321" s="3"/>
      <c r="J321" s="5"/>
      <c r="K321" s="5"/>
      <c r="L321" s="5"/>
      <c r="M321" s="10"/>
      <c r="N321" s="10"/>
      <c r="O321" s="10"/>
      <c r="Q321" s="10"/>
      <c r="R321" s="10"/>
      <c r="S321" s="2"/>
      <c r="T321" s="10"/>
      <c r="U321" s="10"/>
    </row>
    <row r="322" spans="2:21" x14ac:dyDescent="0.25">
      <c r="B322" s="6">
        <v>0.64880000000000004</v>
      </c>
      <c r="C322" s="5">
        <f t="shared" si="125"/>
        <v>107.05200000000002</v>
      </c>
      <c r="D322" s="17">
        <f t="shared" si="126"/>
        <v>0.72332432432432447</v>
      </c>
      <c r="E322" s="9"/>
      <c r="F322" s="4"/>
      <c r="G322" s="3"/>
      <c r="H322" s="3"/>
      <c r="I322" s="3"/>
      <c r="J322" s="5"/>
      <c r="K322" s="5"/>
      <c r="L322" s="5"/>
      <c r="M322" s="10"/>
      <c r="N322" s="10"/>
      <c r="O322" s="10"/>
      <c r="Q322" s="10"/>
      <c r="R322" s="10"/>
      <c r="S322" s="2"/>
      <c r="T322" s="10"/>
      <c r="U322" s="10"/>
    </row>
    <row r="323" spans="2:21" x14ac:dyDescent="0.25">
      <c r="B323" s="6">
        <v>0.69869999999999999</v>
      </c>
      <c r="C323" s="5">
        <f t="shared" si="125"/>
        <v>115.2855</v>
      </c>
      <c r="D323" s="17">
        <f t="shared" si="126"/>
        <v>0.77895608108108105</v>
      </c>
      <c r="E323" s="9"/>
      <c r="F323" s="4"/>
      <c r="G323" s="3"/>
      <c r="H323" s="3"/>
      <c r="I323" s="3"/>
      <c r="J323" s="5"/>
      <c r="K323" s="5"/>
      <c r="L323" s="5"/>
      <c r="M323" s="10"/>
      <c r="N323" s="10"/>
      <c r="O323" s="10"/>
      <c r="Q323" s="10"/>
      <c r="R323" s="10"/>
      <c r="S323" s="2"/>
      <c r="T323" s="10"/>
      <c r="U323" s="10"/>
    </row>
    <row r="324" spans="2:21" x14ac:dyDescent="0.25">
      <c r="B324" s="6">
        <v>0.74860000000000004</v>
      </c>
      <c r="C324" s="5">
        <f t="shared" si="125"/>
        <v>123.51900000000001</v>
      </c>
      <c r="D324" s="17">
        <f t="shared" si="126"/>
        <v>0.83458783783783785</v>
      </c>
      <c r="E324" s="9"/>
      <c r="F324" s="4"/>
      <c r="G324" s="3"/>
      <c r="H324" s="3"/>
      <c r="I324" s="3"/>
      <c r="J324" s="5"/>
      <c r="K324" s="5"/>
      <c r="L324" s="5"/>
      <c r="M324" s="10"/>
      <c r="N324" s="10"/>
      <c r="O324" s="10"/>
      <c r="Q324" s="10"/>
      <c r="R324" s="10"/>
      <c r="S324" s="2"/>
      <c r="T324" s="10"/>
      <c r="U324" s="10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288059-A0FD-4323-8FB5-81CF7A121C15}">
  <dimension ref="A4:X324"/>
  <sheetViews>
    <sheetView tabSelected="1" topLeftCell="B13" zoomScale="85" zoomScaleNormal="85" workbookViewId="0">
      <selection activeCell="T60" sqref="T60"/>
    </sheetView>
  </sheetViews>
  <sheetFormatPr defaultRowHeight="15" x14ac:dyDescent="0.25"/>
  <cols>
    <col min="1" max="1" width="19.5703125" customWidth="1"/>
    <col min="2" max="2" width="10.140625" customWidth="1"/>
    <col min="5" max="5" width="10.5703125" customWidth="1"/>
  </cols>
  <sheetData>
    <row r="4" spans="2:24" x14ac:dyDescent="0.25">
      <c r="T4">
        <v>-150000</v>
      </c>
      <c r="U4">
        <v>150000</v>
      </c>
      <c r="W4">
        <v>0</v>
      </c>
      <c r="X4">
        <v>0</v>
      </c>
    </row>
    <row r="5" spans="2:24" x14ac:dyDescent="0.25">
      <c r="T5">
        <v>0</v>
      </c>
      <c r="U5">
        <v>0</v>
      </c>
      <c r="W5">
        <v>-20000</v>
      </c>
      <c r="X5">
        <v>15000</v>
      </c>
    </row>
    <row r="6" spans="2:24" x14ac:dyDescent="0.25">
      <c r="B6" t="s">
        <v>0</v>
      </c>
      <c r="C6" t="s">
        <v>13</v>
      </c>
      <c r="D6">
        <v>7</v>
      </c>
    </row>
    <row r="7" spans="2:24" x14ac:dyDescent="0.25">
      <c r="B7" t="s">
        <v>1</v>
      </c>
      <c r="C7" t="s">
        <v>13</v>
      </c>
      <c r="D7">
        <v>60</v>
      </c>
    </row>
    <row r="8" spans="2:24" x14ac:dyDescent="0.25">
      <c r="B8" t="s">
        <v>40</v>
      </c>
      <c r="C8" t="s">
        <v>13</v>
      </c>
      <c r="D8">
        <v>29000</v>
      </c>
    </row>
    <row r="10" spans="2:24" x14ac:dyDescent="0.25">
      <c r="B10" t="s">
        <v>2</v>
      </c>
      <c r="C10" t="s">
        <v>14</v>
      </c>
      <c r="D10">
        <v>140</v>
      </c>
    </row>
    <row r="11" spans="2:24" x14ac:dyDescent="0.25">
      <c r="B11" t="s">
        <v>3</v>
      </c>
      <c r="C11" t="s">
        <v>14</v>
      </c>
      <c r="D11">
        <v>316</v>
      </c>
    </row>
    <row r="12" spans="2:24" x14ac:dyDescent="0.25">
      <c r="B12" t="s">
        <v>4</v>
      </c>
      <c r="C12" t="s">
        <v>14</v>
      </c>
      <c r="D12">
        <v>28</v>
      </c>
    </row>
    <row r="13" spans="2:24" x14ac:dyDescent="0.25">
      <c r="B13" t="s">
        <v>5</v>
      </c>
      <c r="C13" t="s">
        <v>14</v>
      </c>
      <c r="D13">
        <v>28</v>
      </c>
    </row>
    <row r="15" spans="2:24" x14ac:dyDescent="0.25">
      <c r="B15" s="1" t="s">
        <v>6</v>
      </c>
      <c r="D15" s="2">
        <f>MAX(0.65,MIN(0.85,0.85-0.05*(D6-4)))</f>
        <v>0.7</v>
      </c>
    </row>
    <row r="17" spans="2:11" x14ac:dyDescent="0.25">
      <c r="B17" t="s">
        <v>12</v>
      </c>
      <c r="C17" t="s">
        <v>15</v>
      </c>
      <c r="D17">
        <f>2*D10*D12+(D11-2*D12)*D13</f>
        <v>15120</v>
      </c>
    </row>
    <row r="18" spans="2:11" x14ac:dyDescent="0.25">
      <c r="B18" t="s">
        <v>11</v>
      </c>
      <c r="C18" t="s">
        <v>14</v>
      </c>
      <c r="D18" s="2">
        <f>(D10^2*D12+(D11-2*D12)*D13^2/2)/D17</f>
        <v>43.037037037037038</v>
      </c>
    </row>
    <row r="20" spans="2:11" x14ac:dyDescent="0.25">
      <c r="B20" t="s">
        <v>16</v>
      </c>
      <c r="C20" t="s">
        <v>14</v>
      </c>
      <c r="D20">
        <f>D13/2</f>
        <v>14</v>
      </c>
    </row>
    <row r="21" spans="2:11" x14ac:dyDescent="0.25">
      <c r="B21" t="s">
        <v>17</v>
      </c>
      <c r="C21" t="s">
        <v>14</v>
      </c>
      <c r="D21">
        <f>D10/4</f>
        <v>35</v>
      </c>
    </row>
    <row r="22" spans="2:11" x14ac:dyDescent="0.25">
      <c r="B22" t="s">
        <v>18</v>
      </c>
      <c r="C22" t="s">
        <v>14</v>
      </c>
      <c r="D22">
        <f>3*D10/4</f>
        <v>105</v>
      </c>
    </row>
    <row r="23" spans="2:11" x14ac:dyDescent="0.25">
      <c r="B23" t="s">
        <v>45</v>
      </c>
      <c r="C23" t="s">
        <v>14</v>
      </c>
      <c r="D23" s="2">
        <f>(D26*D20+2*(D27*D21+D28*D22))/(D26+2*(D27+D28))</f>
        <v>43.037037037037038</v>
      </c>
      <c r="H23" s="2"/>
      <c r="K23" s="4"/>
    </row>
    <row r="25" spans="2:11" x14ac:dyDescent="0.25">
      <c r="B25" s="1" t="s">
        <v>7</v>
      </c>
      <c r="D25" s="7">
        <v>4.0000000000000001E-3</v>
      </c>
    </row>
    <row r="26" spans="2:11" x14ac:dyDescent="0.25">
      <c r="B26" t="s">
        <v>8</v>
      </c>
      <c r="C26" t="s">
        <v>15</v>
      </c>
      <c r="D26" s="5">
        <f>D25*($D$11-2*$D$12)*$D$13</f>
        <v>29.12</v>
      </c>
    </row>
    <row r="27" spans="2:11" x14ac:dyDescent="0.25">
      <c r="B27" t="s">
        <v>9</v>
      </c>
      <c r="C27" t="s">
        <v>15</v>
      </c>
      <c r="D27" s="5">
        <f>D25*$D$10/2*$D$12</f>
        <v>7.8400000000000007</v>
      </c>
    </row>
    <row r="28" spans="2:11" x14ac:dyDescent="0.25">
      <c r="B28" t="s">
        <v>10</v>
      </c>
      <c r="C28" t="s">
        <v>15</v>
      </c>
      <c r="D28" s="5">
        <f>D27</f>
        <v>7.8400000000000007</v>
      </c>
    </row>
    <row r="30" spans="2:11" x14ac:dyDescent="0.25">
      <c r="B30" s="15" t="s">
        <v>46</v>
      </c>
      <c r="C30" t="s">
        <v>15</v>
      </c>
      <c r="D30" s="5">
        <f>D26+2*(D27+D28)</f>
        <v>60.480000000000004</v>
      </c>
    </row>
    <row r="33" spans="1:21" x14ac:dyDescent="0.25">
      <c r="B33" s="11" t="s">
        <v>38</v>
      </c>
      <c r="C33" s="11" t="s">
        <v>37</v>
      </c>
      <c r="D33" s="11" t="s">
        <v>47</v>
      </c>
      <c r="E33" s="12" t="s">
        <v>19</v>
      </c>
      <c r="F33" s="12" t="s">
        <v>20</v>
      </c>
      <c r="G33" s="12" t="s">
        <v>21</v>
      </c>
      <c r="H33" s="12" t="s">
        <v>22</v>
      </c>
      <c r="I33" s="12" t="s">
        <v>23</v>
      </c>
      <c r="J33" s="12" t="s">
        <v>24</v>
      </c>
      <c r="K33" s="12" t="s">
        <v>25</v>
      </c>
      <c r="L33" s="12" t="s">
        <v>26</v>
      </c>
      <c r="M33" s="12" t="s">
        <v>27</v>
      </c>
      <c r="N33" s="12" t="s">
        <v>28</v>
      </c>
      <c r="O33" s="12" t="s">
        <v>29</v>
      </c>
      <c r="P33" s="12" t="s">
        <v>30</v>
      </c>
      <c r="Q33" s="12" t="s">
        <v>31</v>
      </c>
      <c r="R33" s="12" t="s">
        <v>32</v>
      </c>
      <c r="S33" s="12" t="s">
        <v>33</v>
      </c>
      <c r="T33" s="12" t="s">
        <v>34</v>
      </c>
      <c r="U33" s="12" t="s">
        <v>35</v>
      </c>
    </row>
    <row r="34" spans="1:21" x14ac:dyDescent="0.25">
      <c r="B34" s="13"/>
      <c r="C34" s="14" t="s">
        <v>14</v>
      </c>
      <c r="D34" s="14"/>
      <c r="E34" s="14" t="s">
        <v>39</v>
      </c>
      <c r="F34" s="13"/>
      <c r="G34" s="13"/>
      <c r="H34" s="13"/>
      <c r="I34" s="13"/>
      <c r="J34" s="14" t="s">
        <v>13</v>
      </c>
      <c r="K34" s="14" t="s">
        <v>13</v>
      </c>
      <c r="L34" s="14" t="s">
        <v>13</v>
      </c>
      <c r="M34" s="14" t="s">
        <v>41</v>
      </c>
      <c r="N34" s="14" t="s">
        <v>41</v>
      </c>
      <c r="O34" s="14" t="s">
        <v>41</v>
      </c>
      <c r="P34" s="14" t="s">
        <v>41</v>
      </c>
      <c r="Q34" s="14" t="s">
        <v>41</v>
      </c>
      <c r="R34" s="14" t="s">
        <v>42</v>
      </c>
      <c r="S34" s="14"/>
      <c r="T34" s="14" t="s">
        <v>41</v>
      </c>
      <c r="U34" s="14" t="s">
        <v>42</v>
      </c>
    </row>
    <row r="35" spans="1:21" x14ac:dyDescent="0.25">
      <c r="A35" s="15" t="s">
        <v>36</v>
      </c>
      <c r="B35" s="6"/>
      <c r="C35" s="8"/>
      <c r="D35" s="8"/>
      <c r="E35" s="9"/>
      <c r="F35" s="4"/>
      <c r="G35" s="3"/>
      <c r="H35" s="3"/>
      <c r="I35" s="3"/>
      <c r="J35" s="5"/>
      <c r="K35" s="5"/>
      <c r="L35" s="5"/>
      <c r="M35" s="10"/>
      <c r="N35" s="10"/>
      <c r="O35" s="10"/>
      <c r="P35" s="10"/>
      <c r="Q35" s="10"/>
      <c r="R35" s="10"/>
      <c r="S35" s="2"/>
      <c r="T35" s="10"/>
      <c r="U35" s="10"/>
    </row>
    <row r="36" spans="1:21" x14ac:dyDescent="0.25">
      <c r="B36" s="6">
        <v>1.0000000000000001E-5</v>
      </c>
      <c r="C36" s="16">
        <f t="shared" ref="C36:C54" si="0">B36/$D$15*$D$13</f>
        <v>4.0000000000000002E-4</v>
      </c>
      <c r="D36" s="17">
        <f>C36/$D$10</f>
        <v>2.8571428571428573E-6</v>
      </c>
      <c r="E36" s="9">
        <f t="shared" ref="E36:E54" si="1">-0.003/C36</f>
        <v>-7.5</v>
      </c>
      <c r="F36" s="4">
        <f t="shared" ref="F36:F54" si="2">E36*(C36-$D$10)</f>
        <v>1049.9969999999998</v>
      </c>
      <c r="G36" s="3">
        <f t="shared" ref="G36:G54" si="3">E36*(C36-$D$20)</f>
        <v>104.997</v>
      </c>
      <c r="H36" s="3">
        <f t="shared" ref="H36:H54" si="4">E36*(C36-$D$21)</f>
        <v>262.49700000000001</v>
      </c>
      <c r="I36" s="3">
        <f t="shared" ref="I36:I54" si="5">E36*(C36-$D$22)</f>
        <v>787.49699999999996</v>
      </c>
      <c r="J36" s="5">
        <f>SIGN(G36)*MIN($D$8*ABS(G36),$D$7)</f>
        <v>60</v>
      </c>
      <c r="K36" s="5">
        <f t="shared" ref="K36:L54" si="6">SIGN(H36)*MIN($D$8*ABS(H36),$D$7)</f>
        <v>60</v>
      </c>
      <c r="L36" s="5">
        <f t="shared" si="6"/>
        <v>60</v>
      </c>
      <c r="M36" s="10">
        <f>$D$26*J36</f>
        <v>1747.2</v>
      </c>
      <c r="N36" s="10">
        <f>$D$27*K36*2</f>
        <v>940.80000000000007</v>
      </c>
      <c r="O36" s="10">
        <f>$D$28*L36*2</f>
        <v>940.80000000000007</v>
      </c>
      <c r="P36" s="10">
        <f>$D$15*C36*$D$11*(-0.85*$D$6)</f>
        <v>-0.52645599999999992</v>
      </c>
      <c r="Q36" s="10">
        <f>SUM(M36:P36)</f>
        <v>3628.2735440000001</v>
      </c>
      <c r="R36" s="10">
        <f>(P36*($D$18-$D$15*C36/2)+M36*($D$18-$D$20)+N36*($D$18-$D$21)+O36*($D$18-$D$22))/12</f>
        <v>-1.8880860555442875</v>
      </c>
      <c r="S36" s="2">
        <f>MAX(0.65,MIN(0.9,0.65+(F36-0.002)*250/3))</f>
        <v>0.9</v>
      </c>
      <c r="T36" s="10">
        <f>S36*Q36</f>
        <v>3265.4461896000003</v>
      </c>
      <c r="U36" s="10">
        <f>S36*R36</f>
        <v>-1.6992774499898589</v>
      </c>
    </row>
    <row r="37" spans="1:21" x14ac:dyDescent="0.25">
      <c r="B37" s="6">
        <v>0.05</v>
      </c>
      <c r="C37" s="8">
        <f>B37/$D$15*$D$13</f>
        <v>2.0000000000000004</v>
      </c>
      <c r="D37" s="17">
        <f>C37/$D$10</f>
        <v>1.4285714285714289E-2</v>
      </c>
      <c r="E37" s="9">
        <f t="shared" si="1"/>
        <v>-1.4999999999999996E-3</v>
      </c>
      <c r="F37" s="4">
        <f t="shared" si="2"/>
        <v>0.20699999999999993</v>
      </c>
      <c r="G37" s="3">
        <f t="shared" si="3"/>
        <v>1.7999999999999995E-2</v>
      </c>
      <c r="H37" s="3">
        <f t="shared" si="4"/>
        <v>4.9499999999999988E-2</v>
      </c>
      <c r="I37" s="3">
        <f t="shared" si="5"/>
        <v>0.15449999999999997</v>
      </c>
      <c r="J37" s="5">
        <f t="shared" ref="J37:J54" si="7">SIGN(G37)*MIN($D$8*ABS(G37),$D$7)</f>
        <v>60</v>
      </c>
      <c r="K37" s="5">
        <f t="shared" si="6"/>
        <v>60</v>
      </c>
      <c r="L37" s="5">
        <f t="shared" si="6"/>
        <v>60</v>
      </c>
      <c r="M37" s="10">
        <f t="shared" ref="M37:M54" si="8">$D$26*J37</f>
        <v>1747.2</v>
      </c>
      <c r="N37" s="10">
        <f t="shared" ref="N37:N54" si="9">$D$27*K37*2</f>
        <v>940.80000000000007</v>
      </c>
      <c r="O37" s="10">
        <f t="shared" ref="O37:O54" si="10">$D$28*L37*2</f>
        <v>940.80000000000007</v>
      </c>
      <c r="P37" s="10">
        <f t="shared" ref="P37:P54" si="11">$D$15*C37*$D$11*(-0.85*$D$6)</f>
        <v>-2632.28</v>
      </c>
      <c r="Q37" s="10">
        <f t="shared" ref="Q37:Q54" si="12">SUM(M37:P37)</f>
        <v>996.52</v>
      </c>
      <c r="R37" s="10">
        <f t="shared" ref="R37:R54" si="13">(P37*($D$18-$D$15*C37/2)+M37*($D$18-$D$20)+N37*($D$18-$D$21)+O37*($D$18-$D$22))/12</f>
        <v>-9286.9113209876541</v>
      </c>
      <c r="S37" s="2">
        <f t="shared" ref="S37:S54" si="14">MAX(0.65,MIN(0.9,0.65+(F37-0.002)*250/3))</f>
        <v>0.9</v>
      </c>
      <c r="T37" s="10">
        <f t="shared" ref="T37:T54" si="15">S37*Q37</f>
        <v>896.86800000000005</v>
      </c>
      <c r="U37" s="10">
        <f t="shared" ref="U37:U54" si="16">S37*R37</f>
        <v>-8358.2201888888885</v>
      </c>
    </row>
    <row r="38" spans="1:21" x14ac:dyDescent="0.25">
      <c r="B38" s="6">
        <v>0.1</v>
      </c>
      <c r="C38" s="8">
        <f>B38/$D$15*$D$13</f>
        <v>4.0000000000000009</v>
      </c>
      <c r="D38" s="17">
        <f>C38/$D$10</f>
        <v>2.8571428571428577E-2</v>
      </c>
      <c r="E38" s="9">
        <f t="shared" si="1"/>
        <v>-7.499999999999998E-4</v>
      </c>
      <c r="F38" s="4">
        <f t="shared" si="2"/>
        <v>0.10199999999999998</v>
      </c>
      <c r="G38" s="3">
        <f t="shared" si="3"/>
        <v>7.499999999999998E-3</v>
      </c>
      <c r="H38" s="3">
        <f t="shared" si="4"/>
        <v>2.3249999999999993E-2</v>
      </c>
      <c r="I38" s="3">
        <f t="shared" si="5"/>
        <v>7.5749999999999984E-2</v>
      </c>
      <c r="J38" s="5">
        <f t="shared" si="7"/>
        <v>60</v>
      </c>
      <c r="K38" s="5">
        <f t="shared" si="6"/>
        <v>60</v>
      </c>
      <c r="L38" s="5">
        <f t="shared" si="6"/>
        <v>60</v>
      </c>
      <c r="M38" s="10">
        <f t="shared" si="8"/>
        <v>1747.2</v>
      </c>
      <c r="N38" s="10">
        <f t="shared" si="9"/>
        <v>940.80000000000007</v>
      </c>
      <c r="O38" s="10">
        <f t="shared" si="10"/>
        <v>940.80000000000007</v>
      </c>
      <c r="P38" s="10">
        <f t="shared" si="11"/>
        <v>-5264.56</v>
      </c>
      <c r="Q38" s="10">
        <f t="shared" si="12"/>
        <v>-1635.7600000000002</v>
      </c>
      <c r="R38" s="10">
        <f t="shared" si="13"/>
        <v>-18266.723308641976</v>
      </c>
      <c r="S38" s="2">
        <f t="shared" si="14"/>
        <v>0.9</v>
      </c>
      <c r="T38" s="10">
        <f t="shared" si="15"/>
        <v>-1472.1840000000002</v>
      </c>
      <c r="U38" s="10">
        <f t="shared" si="16"/>
        <v>-16440.050977777781</v>
      </c>
    </row>
    <row r="39" spans="1:21" x14ac:dyDescent="0.25">
      <c r="B39" s="6">
        <v>0.15</v>
      </c>
      <c r="C39" s="8">
        <f>B39/$D$15*$D$13</f>
        <v>6</v>
      </c>
      <c r="D39" s="17">
        <f t="shared" ref="D39:D53" si="17">C39/$D$10</f>
        <v>4.2857142857142858E-2</v>
      </c>
      <c r="E39" s="9">
        <f t="shared" si="1"/>
        <v>-5.0000000000000001E-4</v>
      </c>
      <c r="F39" s="4">
        <f t="shared" si="2"/>
        <v>6.7000000000000004E-2</v>
      </c>
      <c r="G39" s="3">
        <f t="shared" si="3"/>
        <v>4.0000000000000001E-3</v>
      </c>
      <c r="H39" s="3">
        <f t="shared" si="4"/>
        <v>1.4500000000000001E-2</v>
      </c>
      <c r="I39" s="3">
        <f t="shared" si="5"/>
        <v>4.9500000000000002E-2</v>
      </c>
      <c r="J39" s="5">
        <f t="shared" si="7"/>
        <v>60</v>
      </c>
      <c r="K39" s="5">
        <f t="shared" si="6"/>
        <v>60</v>
      </c>
      <c r="L39" s="5">
        <f t="shared" si="6"/>
        <v>60</v>
      </c>
      <c r="M39" s="10">
        <f t="shared" si="8"/>
        <v>1747.2</v>
      </c>
      <c r="N39" s="10">
        <f t="shared" si="9"/>
        <v>940.80000000000007</v>
      </c>
      <c r="O39" s="10">
        <f t="shared" si="10"/>
        <v>940.80000000000007</v>
      </c>
      <c r="P39" s="10">
        <f t="shared" si="11"/>
        <v>-7896.8399999999992</v>
      </c>
      <c r="Q39" s="10">
        <f t="shared" si="12"/>
        <v>-4268.0399999999991</v>
      </c>
      <c r="R39" s="10">
        <f t="shared" si="13"/>
        <v>-26939.435962962965</v>
      </c>
      <c r="S39" s="2">
        <f t="shared" si="14"/>
        <v>0.9</v>
      </c>
      <c r="T39" s="10">
        <f t="shared" si="15"/>
        <v>-3841.2359999999994</v>
      </c>
      <c r="U39" s="10">
        <f t="shared" si="16"/>
        <v>-24245.492366666669</v>
      </c>
    </row>
    <row r="40" spans="1:21" x14ac:dyDescent="0.25">
      <c r="B40" s="6">
        <v>0.2</v>
      </c>
      <c r="C40" s="8">
        <f>B40/$D$15*$D$13</f>
        <v>8.0000000000000018</v>
      </c>
      <c r="D40" s="17">
        <f t="shared" si="17"/>
        <v>5.7142857142857155E-2</v>
      </c>
      <c r="E40" s="9">
        <f t="shared" si="1"/>
        <v>-3.749999999999999E-4</v>
      </c>
      <c r="F40" s="4">
        <f t="shared" si="2"/>
        <v>4.9499999999999988E-2</v>
      </c>
      <c r="G40" s="3">
        <f t="shared" si="3"/>
        <v>2.2499999999999985E-3</v>
      </c>
      <c r="H40" s="3">
        <f t="shared" si="4"/>
        <v>1.0124999999999997E-2</v>
      </c>
      <c r="I40" s="3">
        <f t="shared" si="5"/>
        <v>3.6374999999999991E-2</v>
      </c>
      <c r="J40" s="5">
        <f t="shared" si="7"/>
        <v>60</v>
      </c>
      <c r="K40" s="5">
        <f t="shared" si="6"/>
        <v>60</v>
      </c>
      <c r="L40" s="5">
        <f t="shared" si="6"/>
        <v>60</v>
      </c>
      <c r="M40" s="10">
        <f t="shared" si="8"/>
        <v>1747.2</v>
      </c>
      <c r="N40" s="10">
        <f t="shared" si="9"/>
        <v>940.80000000000007</v>
      </c>
      <c r="O40" s="10">
        <f t="shared" si="10"/>
        <v>940.80000000000007</v>
      </c>
      <c r="P40" s="10">
        <f t="shared" si="11"/>
        <v>-10529.12</v>
      </c>
      <c r="Q40" s="10">
        <f t="shared" si="12"/>
        <v>-6900.3200000000006</v>
      </c>
      <c r="R40" s="10">
        <f t="shared" si="13"/>
        <v>-35305.049283950626</v>
      </c>
      <c r="S40" s="2">
        <f t="shared" si="14"/>
        <v>0.9</v>
      </c>
      <c r="T40" s="10">
        <f t="shared" si="15"/>
        <v>-6210.2880000000005</v>
      </c>
      <c r="U40" s="10">
        <f t="shared" si="16"/>
        <v>-31774.544355555565</v>
      </c>
    </row>
    <row r="41" spans="1:21" x14ac:dyDescent="0.25">
      <c r="B41" s="6">
        <v>0.25</v>
      </c>
      <c r="C41" s="8">
        <f>B41/$D$15*$D$13</f>
        <v>10</v>
      </c>
      <c r="D41" s="17">
        <f t="shared" si="17"/>
        <v>7.1428571428571425E-2</v>
      </c>
      <c r="E41" s="9">
        <f t="shared" si="1"/>
        <v>-3.0000000000000003E-4</v>
      </c>
      <c r="F41" s="4">
        <f t="shared" si="2"/>
        <v>3.9000000000000007E-2</v>
      </c>
      <c r="G41" s="3">
        <f t="shared" si="3"/>
        <v>1.2000000000000001E-3</v>
      </c>
      <c r="H41" s="3">
        <f t="shared" si="4"/>
        <v>7.5000000000000006E-3</v>
      </c>
      <c r="I41" s="3">
        <f t="shared" si="5"/>
        <v>2.8500000000000001E-2</v>
      </c>
      <c r="J41" s="5">
        <f t="shared" si="7"/>
        <v>34.800000000000004</v>
      </c>
      <c r="K41" s="5">
        <f t="shared" si="6"/>
        <v>60</v>
      </c>
      <c r="L41" s="5">
        <f t="shared" si="6"/>
        <v>60</v>
      </c>
      <c r="M41" s="10">
        <f t="shared" si="8"/>
        <v>1013.3760000000002</v>
      </c>
      <c r="N41" s="10">
        <f t="shared" si="9"/>
        <v>940.80000000000007</v>
      </c>
      <c r="O41" s="10">
        <f t="shared" si="10"/>
        <v>940.80000000000007</v>
      </c>
      <c r="P41" s="10">
        <f t="shared" si="11"/>
        <v>-13161.4</v>
      </c>
      <c r="Q41" s="10">
        <f t="shared" si="12"/>
        <v>-10266.423999999999</v>
      </c>
      <c r="R41" s="10">
        <f t="shared" si="13"/>
        <v>-45139.236160493827</v>
      </c>
      <c r="S41" s="2">
        <f t="shared" si="14"/>
        <v>0.9</v>
      </c>
      <c r="T41" s="10">
        <f t="shared" si="15"/>
        <v>-9239.7816000000003</v>
      </c>
      <c r="U41" s="10">
        <f t="shared" si="16"/>
        <v>-40625.312544444445</v>
      </c>
    </row>
    <row r="42" spans="1:21" x14ac:dyDescent="0.25">
      <c r="B42" s="6">
        <v>0.3</v>
      </c>
      <c r="C42" s="8">
        <f t="shared" si="0"/>
        <v>12</v>
      </c>
      <c r="D42" s="17">
        <f t="shared" si="17"/>
        <v>8.5714285714285715E-2</v>
      </c>
      <c r="E42" s="9">
        <f t="shared" si="1"/>
        <v>-2.5000000000000001E-4</v>
      </c>
      <c r="F42" s="4">
        <f t="shared" si="2"/>
        <v>3.2000000000000001E-2</v>
      </c>
      <c r="G42" s="3">
        <f t="shared" si="3"/>
        <v>5.0000000000000001E-4</v>
      </c>
      <c r="H42" s="3">
        <f t="shared" si="4"/>
        <v>5.7499999999999999E-3</v>
      </c>
      <c r="I42" s="3">
        <f t="shared" si="5"/>
        <v>2.325E-2</v>
      </c>
      <c r="J42" s="5">
        <f t="shared" si="7"/>
        <v>14.5</v>
      </c>
      <c r="K42" s="5">
        <f t="shared" si="6"/>
        <v>60</v>
      </c>
      <c r="L42" s="5">
        <f t="shared" si="6"/>
        <v>60</v>
      </c>
      <c r="M42" s="10">
        <f t="shared" si="8"/>
        <v>422.24</v>
      </c>
      <c r="N42" s="10">
        <f t="shared" si="9"/>
        <v>940.80000000000007</v>
      </c>
      <c r="O42" s="10">
        <f t="shared" si="10"/>
        <v>940.80000000000007</v>
      </c>
      <c r="P42" s="10">
        <f t="shared" si="11"/>
        <v>-15793.679999999998</v>
      </c>
      <c r="Q42" s="10">
        <f t="shared" si="12"/>
        <v>-13489.839999999998</v>
      </c>
      <c r="R42" s="10">
        <f t="shared" si="13"/>
        <v>-54321.053975308641</v>
      </c>
      <c r="S42" s="2">
        <f t="shared" si="14"/>
        <v>0.9</v>
      </c>
      <c r="T42" s="10">
        <f t="shared" si="15"/>
        <v>-12140.855999999998</v>
      </c>
      <c r="U42" s="10">
        <f t="shared" si="16"/>
        <v>-48888.948577777781</v>
      </c>
    </row>
    <row r="43" spans="1:21" x14ac:dyDescent="0.25">
      <c r="B43" s="6">
        <v>0.35</v>
      </c>
      <c r="C43" s="8">
        <f t="shared" si="0"/>
        <v>14</v>
      </c>
      <c r="D43" s="17">
        <f t="shared" si="17"/>
        <v>0.1</v>
      </c>
      <c r="E43" s="9">
        <f t="shared" si="1"/>
        <v>-2.142857142857143E-4</v>
      </c>
      <c r="F43" s="4">
        <f t="shared" si="2"/>
        <v>2.7000000000000003E-2</v>
      </c>
      <c r="G43" s="3">
        <f t="shared" si="3"/>
        <v>0</v>
      </c>
      <c r="H43" s="3">
        <f t="shared" si="4"/>
        <v>4.5000000000000005E-3</v>
      </c>
      <c r="I43" s="3">
        <f t="shared" si="5"/>
        <v>1.95E-2</v>
      </c>
      <c r="J43" s="5">
        <f t="shared" si="7"/>
        <v>0</v>
      </c>
      <c r="K43" s="5">
        <f t="shared" si="6"/>
        <v>60</v>
      </c>
      <c r="L43" s="5">
        <f t="shared" si="6"/>
        <v>60</v>
      </c>
      <c r="M43" s="10">
        <f t="shared" si="8"/>
        <v>0</v>
      </c>
      <c r="N43" s="10">
        <f t="shared" si="9"/>
        <v>940.80000000000007</v>
      </c>
      <c r="O43" s="10">
        <f t="shared" si="10"/>
        <v>940.80000000000007</v>
      </c>
      <c r="P43" s="10">
        <f t="shared" si="11"/>
        <v>-18425.96</v>
      </c>
      <c r="Q43" s="10">
        <f t="shared" si="12"/>
        <v>-16544.36</v>
      </c>
      <c r="R43" s="10">
        <f t="shared" si="13"/>
        <v>-62787.08583950618</v>
      </c>
      <c r="S43" s="2">
        <f t="shared" si="14"/>
        <v>0.9</v>
      </c>
      <c r="T43" s="10">
        <f t="shared" si="15"/>
        <v>-14889.924000000001</v>
      </c>
      <c r="U43" s="10">
        <f t="shared" si="16"/>
        <v>-56508.377255555562</v>
      </c>
    </row>
    <row r="44" spans="1:21" x14ac:dyDescent="0.25">
      <c r="B44" s="6">
        <v>0.4</v>
      </c>
      <c r="C44" s="8">
        <f t="shared" si="0"/>
        <v>16.000000000000004</v>
      </c>
      <c r="D44" s="17">
        <f t="shared" si="17"/>
        <v>0.11428571428571431</v>
      </c>
      <c r="E44" s="9">
        <f t="shared" si="1"/>
        <v>-1.8749999999999995E-4</v>
      </c>
      <c r="F44" s="4">
        <f t="shared" si="2"/>
        <v>2.3249999999999993E-2</v>
      </c>
      <c r="G44" s="3">
        <f t="shared" si="3"/>
        <v>-3.7500000000000055E-4</v>
      </c>
      <c r="H44" s="3">
        <f t="shared" si="4"/>
        <v>3.5624999999999984E-3</v>
      </c>
      <c r="I44" s="3">
        <f t="shared" si="5"/>
        <v>1.6687499999999994E-2</v>
      </c>
      <c r="J44" s="5">
        <f t="shared" si="7"/>
        <v>-10.875000000000016</v>
      </c>
      <c r="K44" s="5">
        <f t="shared" si="6"/>
        <v>60</v>
      </c>
      <c r="L44" s="5">
        <f t="shared" si="6"/>
        <v>60</v>
      </c>
      <c r="M44" s="10">
        <f t="shared" si="8"/>
        <v>-316.68000000000046</v>
      </c>
      <c r="N44" s="10">
        <f t="shared" si="9"/>
        <v>940.80000000000007</v>
      </c>
      <c r="O44" s="10">
        <f t="shared" si="10"/>
        <v>940.80000000000007</v>
      </c>
      <c r="P44" s="10">
        <f t="shared" si="11"/>
        <v>-21058.240000000002</v>
      </c>
      <c r="Q44" s="10">
        <f t="shared" si="12"/>
        <v>-19493.320000000003</v>
      </c>
      <c r="R44" s="10">
        <f t="shared" si="13"/>
        <v>-70690.589234567917</v>
      </c>
      <c r="S44" s="2">
        <f t="shared" si="14"/>
        <v>0.9</v>
      </c>
      <c r="T44" s="10">
        <f t="shared" si="15"/>
        <v>-17543.988000000005</v>
      </c>
      <c r="U44" s="10">
        <f t="shared" si="16"/>
        <v>-63621.530311111128</v>
      </c>
    </row>
    <row r="45" spans="1:21" x14ac:dyDescent="0.25">
      <c r="B45" s="6">
        <v>0.45</v>
      </c>
      <c r="C45" s="8">
        <f t="shared" si="0"/>
        <v>18</v>
      </c>
      <c r="D45" s="17">
        <f t="shared" si="17"/>
        <v>0.12857142857142856</v>
      </c>
      <c r="E45" s="9">
        <f t="shared" si="1"/>
        <v>-1.6666666666666666E-4</v>
      </c>
      <c r="F45" s="4">
        <f t="shared" si="2"/>
        <v>2.0333333333333332E-2</v>
      </c>
      <c r="G45" s="3">
        <f t="shared" si="3"/>
        <v>-6.6666666666666664E-4</v>
      </c>
      <c r="H45" s="3">
        <f t="shared" si="4"/>
        <v>2.8333333333333331E-3</v>
      </c>
      <c r="I45" s="3">
        <f t="shared" si="5"/>
        <v>1.4499999999999999E-2</v>
      </c>
      <c r="J45" s="5">
        <f t="shared" si="7"/>
        <v>-19.333333333333332</v>
      </c>
      <c r="K45" s="5">
        <f t="shared" si="6"/>
        <v>60</v>
      </c>
      <c r="L45" s="5">
        <f t="shared" si="6"/>
        <v>60</v>
      </c>
      <c r="M45" s="10">
        <f t="shared" si="8"/>
        <v>-562.98666666666668</v>
      </c>
      <c r="N45" s="10">
        <f t="shared" si="9"/>
        <v>940.80000000000007</v>
      </c>
      <c r="O45" s="10">
        <f t="shared" si="10"/>
        <v>940.80000000000007</v>
      </c>
      <c r="P45" s="10">
        <f t="shared" si="11"/>
        <v>-23690.52</v>
      </c>
      <c r="Q45" s="10">
        <f t="shared" si="12"/>
        <v>-22371.906666666666</v>
      </c>
      <c r="R45" s="10">
        <f t="shared" si="13"/>
        <v>-78116.707205761326</v>
      </c>
      <c r="S45" s="2">
        <f t="shared" si="14"/>
        <v>0.9</v>
      </c>
      <c r="T45" s="10">
        <f t="shared" si="15"/>
        <v>-20134.716</v>
      </c>
      <c r="U45" s="10">
        <f t="shared" si="16"/>
        <v>-70305.036485185192</v>
      </c>
    </row>
    <row r="46" spans="1:21" x14ac:dyDescent="0.25">
      <c r="B46" s="6">
        <v>0.5</v>
      </c>
      <c r="C46" s="8">
        <f t="shared" si="0"/>
        <v>20</v>
      </c>
      <c r="D46" s="17">
        <f t="shared" si="17"/>
        <v>0.14285714285714285</v>
      </c>
      <c r="E46" s="9">
        <f t="shared" si="1"/>
        <v>-1.5000000000000001E-4</v>
      </c>
      <c r="F46" s="4">
        <f t="shared" si="2"/>
        <v>1.8000000000000002E-2</v>
      </c>
      <c r="G46" s="3">
        <f t="shared" si="3"/>
        <v>-9.0000000000000008E-4</v>
      </c>
      <c r="H46" s="3">
        <f t="shared" si="4"/>
        <v>2.2500000000000003E-3</v>
      </c>
      <c r="I46" s="3">
        <f t="shared" si="5"/>
        <v>1.2750000000000001E-2</v>
      </c>
      <c r="J46" s="5">
        <f t="shared" si="7"/>
        <v>-26.1</v>
      </c>
      <c r="K46" s="5">
        <f t="shared" si="6"/>
        <v>60</v>
      </c>
      <c r="L46" s="5">
        <f t="shared" si="6"/>
        <v>60</v>
      </c>
      <c r="M46" s="10">
        <f t="shared" si="8"/>
        <v>-760.03200000000004</v>
      </c>
      <c r="N46" s="10">
        <f t="shared" si="9"/>
        <v>940.80000000000007</v>
      </c>
      <c r="O46" s="10">
        <f t="shared" si="10"/>
        <v>940.80000000000007</v>
      </c>
      <c r="P46" s="10">
        <f t="shared" si="11"/>
        <v>-26322.799999999999</v>
      </c>
      <c r="Q46" s="10">
        <f t="shared" si="12"/>
        <v>-25201.232</v>
      </c>
      <c r="R46" s="10">
        <f t="shared" si="13"/>
        <v>-85116.525580246918</v>
      </c>
      <c r="S46" s="2">
        <f t="shared" si="14"/>
        <v>0.9</v>
      </c>
      <c r="T46" s="10">
        <f t="shared" si="15"/>
        <v>-22681.108800000002</v>
      </c>
      <c r="U46" s="10">
        <f t="shared" si="16"/>
        <v>-76604.873022222222</v>
      </c>
    </row>
    <row r="47" spans="1:21" x14ac:dyDescent="0.25">
      <c r="B47" s="6">
        <v>0.55000000000000004</v>
      </c>
      <c r="C47" s="8">
        <f t="shared" si="0"/>
        <v>22.000000000000004</v>
      </c>
      <c r="D47" s="17">
        <f t="shared" si="17"/>
        <v>0.15714285714285717</v>
      </c>
      <c r="E47" s="9">
        <f t="shared" si="1"/>
        <v>-1.3636363636363634E-4</v>
      </c>
      <c r="F47" s="4">
        <f t="shared" si="2"/>
        <v>1.609090909090909E-2</v>
      </c>
      <c r="G47" s="3">
        <f t="shared" si="3"/>
        <v>-1.0909090909090912E-3</v>
      </c>
      <c r="H47" s="3">
        <f t="shared" si="4"/>
        <v>1.772727272727272E-3</v>
      </c>
      <c r="I47" s="3">
        <f t="shared" si="5"/>
        <v>1.1318181818181816E-2</v>
      </c>
      <c r="J47" s="5">
        <f t="shared" si="7"/>
        <v>-31.636363636363644</v>
      </c>
      <c r="K47" s="5">
        <f t="shared" si="6"/>
        <v>51.409090909090885</v>
      </c>
      <c r="L47" s="5">
        <f t="shared" si="6"/>
        <v>60</v>
      </c>
      <c r="M47" s="10">
        <f t="shared" si="8"/>
        <v>-921.25090909090932</v>
      </c>
      <c r="N47" s="10">
        <f t="shared" si="9"/>
        <v>806.09454545454514</v>
      </c>
      <c r="O47" s="10">
        <f t="shared" si="10"/>
        <v>940.80000000000007</v>
      </c>
      <c r="P47" s="10">
        <f t="shared" si="11"/>
        <v>-28955.080000000005</v>
      </c>
      <c r="Q47" s="10">
        <f t="shared" si="12"/>
        <v>-28129.436363636371</v>
      </c>
      <c r="R47" s="10">
        <f t="shared" si="13"/>
        <v>-91812.772914702582</v>
      </c>
      <c r="S47" s="2">
        <f t="shared" si="14"/>
        <v>0.9</v>
      </c>
      <c r="T47" s="10">
        <f t="shared" si="15"/>
        <v>-25316.492727272733</v>
      </c>
      <c r="U47" s="10">
        <f t="shared" si="16"/>
        <v>-82631.495623232331</v>
      </c>
    </row>
    <row r="48" spans="1:21" x14ac:dyDescent="0.25">
      <c r="B48" s="6">
        <v>0.6</v>
      </c>
      <c r="C48" s="8">
        <f t="shared" si="0"/>
        <v>24</v>
      </c>
      <c r="D48" s="17">
        <f t="shared" si="17"/>
        <v>0.17142857142857143</v>
      </c>
      <c r="E48" s="9">
        <f t="shared" si="1"/>
        <v>-1.25E-4</v>
      </c>
      <c r="F48" s="4">
        <f t="shared" si="2"/>
        <v>1.4500000000000001E-2</v>
      </c>
      <c r="G48" s="3">
        <f t="shared" si="3"/>
        <v>-1.25E-3</v>
      </c>
      <c r="H48" s="3">
        <f t="shared" si="4"/>
        <v>1.3749999999999999E-3</v>
      </c>
      <c r="I48" s="3">
        <f t="shared" si="5"/>
        <v>1.0125E-2</v>
      </c>
      <c r="J48" s="5">
        <f t="shared" si="7"/>
        <v>-36.25</v>
      </c>
      <c r="K48" s="5">
        <f t="shared" si="6"/>
        <v>39.875</v>
      </c>
      <c r="L48" s="5">
        <f t="shared" si="6"/>
        <v>60</v>
      </c>
      <c r="M48" s="10">
        <f t="shared" si="8"/>
        <v>-1055.6000000000001</v>
      </c>
      <c r="N48" s="10">
        <f t="shared" si="9"/>
        <v>625.24</v>
      </c>
      <c r="O48" s="10">
        <f t="shared" si="10"/>
        <v>940.80000000000007</v>
      </c>
      <c r="P48" s="10">
        <f t="shared" si="11"/>
        <v>-31587.359999999997</v>
      </c>
      <c r="Q48" s="10">
        <f t="shared" si="12"/>
        <v>-31076.92</v>
      </c>
      <c r="R48" s="10">
        <f t="shared" si="13"/>
        <v>-98167.811086419737</v>
      </c>
      <c r="S48" s="2">
        <f t="shared" si="14"/>
        <v>0.9</v>
      </c>
      <c r="T48" s="10">
        <f t="shared" si="15"/>
        <v>-27969.227999999999</v>
      </c>
      <c r="U48" s="10">
        <f t="shared" si="16"/>
        <v>-88351.029977777769</v>
      </c>
    </row>
    <row r="49" spans="1:21" x14ac:dyDescent="0.25">
      <c r="B49" s="6">
        <v>0.65</v>
      </c>
      <c r="C49" s="8">
        <f t="shared" si="0"/>
        <v>26.000000000000004</v>
      </c>
      <c r="D49" s="17">
        <f t="shared" si="17"/>
        <v>0.18571428571428575</v>
      </c>
      <c r="E49" s="9">
        <f t="shared" si="1"/>
        <v>-1.1538461538461537E-4</v>
      </c>
      <c r="F49" s="4">
        <f t="shared" si="2"/>
        <v>1.3153846153846151E-2</v>
      </c>
      <c r="G49" s="3">
        <f t="shared" si="3"/>
        <v>-1.3846153846153847E-3</v>
      </c>
      <c r="H49" s="3">
        <f t="shared" si="4"/>
        <v>1.0384615384615378E-3</v>
      </c>
      <c r="I49" s="3">
        <f t="shared" si="5"/>
        <v>9.1153846153846137E-3</v>
      </c>
      <c r="J49" s="5">
        <f t="shared" si="7"/>
        <v>-40.15384615384616</v>
      </c>
      <c r="K49" s="5">
        <f t="shared" si="6"/>
        <v>30.115384615384595</v>
      </c>
      <c r="L49" s="5">
        <f t="shared" si="6"/>
        <v>60</v>
      </c>
      <c r="M49" s="10">
        <f t="shared" si="8"/>
        <v>-1169.2800000000002</v>
      </c>
      <c r="N49" s="10">
        <f t="shared" si="9"/>
        <v>472.20923076923049</v>
      </c>
      <c r="O49" s="10">
        <f t="shared" si="10"/>
        <v>940.80000000000007</v>
      </c>
      <c r="P49" s="10">
        <f t="shared" si="11"/>
        <v>-34219.640000000007</v>
      </c>
      <c r="Q49" s="10">
        <f t="shared" si="12"/>
        <v>-33975.910769230773</v>
      </c>
      <c r="R49" s="10">
        <f t="shared" si="13"/>
        <v>-104147.10076828113</v>
      </c>
      <c r="S49" s="2">
        <f t="shared" si="14"/>
        <v>0.9</v>
      </c>
      <c r="T49" s="10">
        <f t="shared" si="15"/>
        <v>-30578.319692307698</v>
      </c>
      <c r="U49" s="10">
        <f t="shared" si="16"/>
        <v>-93732.390691453023</v>
      </c>
    </row>
    <row r="50" spans="1:21" x14ac:dyDescent="0.25">
      <c r="B50" s="6">
        <v>0.7</v>
      </c>
      <c r="C50" s="8">
        <f t="shared" si="0"/>
        <v>28</v>
      </c>
      <c r="D50" s="17">
        <f t="shared" si="17"/>
        <v>0.2</v>
      </c>
      <c r="E50" s="9">
        <f t="shared" si="1"/>
        <v>-1.0714285714285715E-4</v>
      </c>
      <c r="F50" s="4">
        <f t="shared" si="2"/>
        <v>1.2E-2</v>
      </c>
      <c r="G50" s="3">
        <f t="shared" si="3"/>
        <v>-1.5E-3</v>
      </c>
      <c r="H50" s="3">
        <f t="shared" si="4"/>
        <v>7.5000000000000002E-4</v>
      </c>
      <c r="I50" s="3">
        <f t="shared" si="5"/>
        <v>8.2500000000000004E-3</v>
      </c>
      <c r="J50" s="5">
        <f t="shared" si="7"/>
        <v>-43.5</v>
      </c>
      <c r="K50" s="5">
        <f t="shared" si="6"/>
        <v>21.75</v>
      </c>
      <c r="L50" s="5">
        <f t="shared" si="6"/>
        <v>60</v>
      </c>
      <c r="M50" s="10">
        <f t="shared" si="8"/>
        <v>-1266.72</v>
      </c>
      <c r="N50" s="10">
        <f t="shared" si="9"/>
        <v>341.04</v>
      </c>
      <c r="O50" s="10">
        <f t="shared" si="10"/>
        <v>940.80000000000007</v>
      </c>
      <c r="P50" s="10">
        <f t="shared" si="11"/>
        <v>-36851.919999999998</v>
      </c>
      <c r="Q50" s="10">
        <f t="shared" si="12"/>
        <v>-36836.799999999996</v>
      </c>
      <c r="R50" s="10">
        <f t="shared" si="13"/>
        <v>-109765.35249382716</v>
      </c>
      <c r="S50" s="2">
        <f t="shared" si="14"/>
        <v>0.9</v>
      </c>
      <c r="T50" s="10">
        <f t="shared" si="15"/>
        <v>-33153.119999999995</v>
      </c>
      <c r="U50" s="10">
        <f t="shared" si="16"/>
        <v>-98788.81724444445</v>
      </c>
    </row>
    <row r="51" spans="1:21" x14ac:dyDescent="0.25">
      <c r="B51" s="6">
        <v>0.75</v>
      </c>
      <c r="C51" s="8">
        <f t="shared" si="0"/>
        <v>30</v>
      </c>
      <c r="D51" s="17">
        <f t="shared" si="17"/>
        <v>0.21428571428571427</v>
      </c>
      <c r="E51" s="9">
        <f t="shared" si="1"/>
        <v>-1E-4</v>
      </c>
      <c r="F51" s="4">
        <f t="shared" si="2"/>
        <v>1.1000000000000001E-2</v>
      </c>
      <c r="G51" s="3">
        <f t="shared" si="3"/>
        <v>-1.6000000000000001E-3</v>
      </c>
      <c r="H51" s="3">
        <f t="shared" si="4"/>
        <v>5.0000000000000001E-4</v>
      </c>
      <c r="I51" s="3">
        <f t="shared" si="5"/>
        <v>7.5000000000000006E-3</v>
      </c>
      <c r="J51" s="5">
        <f t="shared" si="7"/>
        <v>-46.400000000000006</v>
      </c>
      <c r="K51" s="5">
        <f t="shared" si="6"/>
        <v>14.5</v>
      </c>
      <c r="L51" s="5">
        <f t="shared" si="6"/>
        <v>60</v>
      </c>
      <c r="M51" s="10">
        <f t="shared" si="8"/>
        <v>-1351.1680000000001</v>
      </c>
      <c r="N51" s="10">
        <f t="shared" si="9"/>
        <v>227.36</v>
      </c>
      <c r="O51" s="10">
        <f t="shared" si="10"/>
        <v>940.80000000000007</v>
      </c>
      <c r="P51" s="10">
        <f t="shared" si="11"/>
        <v>-39484.200000000004</v>
      </c>
      <c r="Q51" s="10">
        <f t="shared" si="12"/>
        <v>-39667.208000000006</v>
      </c>
      <c r="R51" s="10">
        <f t="shared" si="13"/>
        <v>-115033.35398765432</v>
      </c>
      <c r="S51" s="2">
        <f t="shared" si="14"/>
        <v>0.9</v>
      </c>
      <c r="T51" s="10">
        <f t="shared" si="15"/>
        <v>-35700.487200000003</v>
      </c>
      <c r="U51" s="10">
        <f t="shared" si="16"/>
        <v>-103530.0185888889</v>
      </c>
    </row>
    <row r="52" spans="1:21" x14ac:dyDescent="0.25">
      <c r="B52" s="6">
        <v>0.8</v>
      </c>
      <c r="C52" s="8">
        <f t="shared" si="0"/>
        <v>32.000000000000007</v>
      </c>
      <c r="D52" s="17">
        <f t="shared" si="17"/>
        <v>0.22857142857142862</v>
      </c>
      <c r="E52" s="9">
        <f t="shared" si="1"/>
        <v>-9.3749999999999975E-5</v>
      </c>
      <c r="F52" s="4">
        <f t="shared" si="2"/>
        <v>1.0124999999999997E-2</v>
      </c>
      <c r="G52" s="3">
        <f t="shared" si="3"/>
        <v>-1.6875000000000002E-3</v>
      </c>
      <c r="H52" s="3">
        <f t="shared" si="4"/>
        <v>2.8124999999999927E-4</v>
      </c>
      <c r="I52" s="3">
        <f t="shared" si="5"/>
        <v>6.8437499999999983E-3</v>
      </c>
      <c r="J52" s="5">
        <f t="shared" si="7"/>
        <v>-48.937500000000007</v>
      </c>
      <c r="K52" s="5">
        <f t="shared" si="6"/>
        <v>8.1562499999999787</v>
      </c>
      <c r="L52" s="5">
        <f t="shared" si="6"/>
        <v>60</v>
      </c>
      <c r="M52" s="10">
        <f t="shared" si="8"/>
        <v>-1425.0600000000002</v>
      </c>
      <c r="N52" s="10">
        <f t="shared" si="9"/>
        <v>127.88999999999967</v>
      </c>
      <c r="O52" s="10">
        <f t="shared" si="10"/>
        <v>940.80000000000007</v>
      </c>
      <c r="P52" s="10">
        <f t="shared" si="11"/>
        <v>-42116.480000000003</v>
      </c>
      <c r="Q52" s="10">
        <f t="shared" si="12"/>
        <v>-42472.850000000006</v>
      </c>
      <c r="R52" s="10">
        <f t="shared" si="13"/>
        <v>-119959.19604320987</v>
      </c>
      <c r="S52" s="2">
        <f t="shared" si="14"/>
        <v>0.9</v>
      </c>
      <c r="T52" s="10">
        <f t="shared" si="15"/>
        <v>-38225.56500000001</v>
      </c>
      <c r="U52" s="10">
        <f t="shared" si="16"/>
        <v>-107963.27643888889</v>
      </c>
    </row>
    <row r="53" spans="1:21" x14ac:dyDescent="0.25">
      <c r="B53" s="6">
        <v>0.85</v>
      </c>
      <c r="C53" s="8">
        <f t="shared" si="0"/>
        <v>34</v>
      </c>
      <c r="D53" s="17">
        <f t="shared" si="17"/>
        <v>0.24285714285714285</v>
      </c>
      <c r="E53" s="9">
        <f t="shared" si="1"/>
        <v>-8.8235294117647065E-5</v>
      </c>
      <c r="F53" s="4">
        <f t="shared" si="2"/>
        <v>9.3529411764705882E-3</v>
      </c>
      <c r="G53" s="3">
        <f t="shared" si="3"/>
        <v>-1.7647058823529412E-3</v>
      </c>
      <c r="H53" s="3">
        <f t="shared" si="4"/>
        <v>8.8235294117647065E-5</v>
      </c>
      <c r="I53" s="3">
        <f t="shared" si="5"/>
        <v>6.2647058823529413E-3</v>
      </c>
      <c r="J53" s="5">
        <f t="shared" si="7"/>
        <v>-51.176470588235297</v>
      </c>
      <c r="K53" s="5">
        <f t="shared" si="6"/>
        <v>2.5588235294117649</v>
      </c>
      <c r="L53" s="5">
        <f t="shared" si="6"/>
        <v>60</v>
      </c>
      <c r="M53" s="10">
        <f t="shared" si="8"/>
        <v>-1490.258823529412</v>
      </c>
      <c r="N53" s="10">
        <f t="shared" si="9"/>
        <v>40.12235294117648</v>
      </c>
      <c r="O53" s="10">
        <f t="shared" si="10"/>
        <v>940.80000000000007</v>
      </c>
      <c r="P53" s="10">
        <f t="shared" si="11"/>
        <v>-44748.759999999995</v>
      </c>
      <c r="Q53" s="10">
        <f t="shared" si="12"/>
        <v>-45258.096470588229</v>
      </c>
      <c r="R53" s="10">
        <f t="shared" si="13"/>
        <v>-124549.06573783584</v>
      </c>
      <c r="S53" s="2">
        <f t="shared" si="14"/>
        <v>0.9</v>
      </c>
      <c r="T53" s="10">
        <f t="shared" si="15"/>
        <v>-40732.286823529408</v>
      </c>
      <c r="U53" s="10">
        <f t="shared" si="16"/>
        <v>-112094.15916405227</v>
      </c>
    </row>
    <row r="54" spans="1:21" x14ac:dyDescent="0.25">
      <c r="B54" s="6">
        <v>0.9</v>
      </c>
      <c r="C54" s="8">
        <f t="shared" si="0"/>
        <v>36</v>
      </c>
      <c r="D54" s="17">
        <f>C54/$D$10</f>
        <v>0.25714285714285712</v>
      </c>
      <c r="E54" s="9">
        <f t="shared" si="1"/>
        <v>-8.3333333333333331E-5</v>
      </c>
      <c r="F54" s="4">
        <f t="shared" si="2"/>
        <v>8.6666666666666663E-3</v>
      </c>
      <c r="G54" s="3">
        <f t="shared" si="3"/>
        <v>-1.8333333333333333E-3</v>
      </c>
      <c r="H54" s="3">
        <f t="shared" si="4"/>
        <v>-8.3333333333333331E-5</v>
      </c>
      <c r="I54" s="3">
        <f t="shared" si="5"/>
        <v>5.7499999999999999E-3</v>
      </c>
      <c r="J54" s="5">
        <f t="shared" si="7"/>
        <v>-53.166666666666664</v>
      </c>
      <c r="K54" s="5">
        <f t="shared" si="6"/>
        <v>-2.4166666666666665</v>
      </c>
      <c r="L54" s="5">
        <f t="shared" si="6"/>
        <v>60</v>
      </c>
      <c r="M54" s="10">
        <f t="shared" si="8"/>
        <v>-1548.2133333333334</v>
      </c>
      <c r="N54" s="10">
        <f t="shared" si="9"/>
        <v>-37.893333333333338</v>
      </c>
      <c r="O54" s="10">
        <f t="shared" si="10"/>
        <v>940.80000000000007</v>
      </c>
      <c r="P54" s="10">
        <f t="shared" si="11"/>
        <v>-47381.04</v>
      </c>
      <c r="Q54" s="10">
        <f t="shared" si="12"/>
        <v>-48026.346666666665</v>
      </c>
      <c r="R54" s="10">
        <f t="shared" si="13"/>
        <v>-128807.77524279837</v>
      </c>
      <c r="S54" s="2">
        <f t="shared" si="14"/>
        <v>0.9</v>
      </c>
      <c r="T54" s="10">
        <f t="shared" si="15"/>
        <v>-43223.712</v>
      </c>
      <c r="U54" s="10">
        <f t="shared" si="16"/>
        <v>-115926.99771851853</v>
      </c>
    </row>
    <row r="56" spans="1:21" x14ac:dyDescent="0.25">
      <c r="B56" s="11" t="s">
        <v>43</v>
      </c>
      <c r="C56" s="11" t="s">
        <v>37</v>
      </c>
      <c r="D56" s="11" t="s">
        <v>47</v>
      </c>
      <c r="E56" s="12" t="s">
        <v>19</v>
      </c>
      <c r="F56" s="12" t="s">
        <v>20</v>
      </c>
      <c r="G56" s="12" t="s">
        <v>21</v>
      </c>
      <c r="H56" s="12" t="s">
        <v>22</v>
      </c>
      <c r="I56" s="12" t="s">
        <v>23</v>
      </c>
      <c r="J56" s="12" t="s">
        <v>24</v>
      </c>
      <c r="K56" s="12" t="s">
        <v>25</v>
      </c>
      <c r="L56" s="12" t="s">
        <v>26</v>
      </c>
      <c r="M56" s="12" t="s">
        <v>27</v>
      </c>
      <c r="N56" s="12" t="s">
        <v>28</v>
      </c>
      <c r="O56" s="12" t="s">
        <v>29</v>
      </c>
      <c r="P56" s="12" t="s">
        <v>30</v>
      </c>
      <c r="Q56" s="12" t="s">
        <v>31</v>
      </c>
      <c r="R56" s="12" t="s">
        <v>32</v>
      </c>
      <c r="S56" s="12" t="s">
        <v>33</v>
      </c>
    </row>
    <row r="57" spans="1:21" x14ac:dyDescent="0.25">
      <c r="C57" s="14" t="s">
        <v>14</v>
      </c>
      <c r="D57" s="14"/>
      <c r="E57" s="14" t="s">
        <v>39</v>
      </c>
      <c r="F57" s="13"/>
      <c r="G57" s="13"/>
      <c r="H57" s="13"/>
      <c r="I57" s="13"/>
      <c r="J57" s="14" t="s">
        <v>13</v>
      </c>
      <c r="K57" s="14" t="s">
        <v>13</v>
      </c>
      <c r="L57" s="14" t="s">
        <v>13</v>
      </c>
      <c r="M57" s="14" t="s">
        <v>41</v>
      </c>
      <c r="N57" s="14" t="s">
        <v>41</v>
      </c>
      <c r="O57" s="14" t="s">
        <v>41</v>
      </c>
      <c r="P57" s="14" t="s">
        <v>41</v>
      </c>
      <c r="Q57" s="14" t="s">
        <v>41</v>
      </c>
      <c r="R57" s="14" t="s">
        <v>42</v>
      </c>
      <c r="S57" s="14"/>
    </row>
    <row r="58" spans="1:21" x14ac:dyDescent="0.25">
      <c r="A58" s="15" t="s">
        <v>44</v>
      </c>
      <c r="B58" s="6"/>
      <c r="C58" s="8"/>
      <c r="D58" s="8"/>
      <c r="E58" s="9"/>
      <c r="F58" s="4"/>
      <c r="G58" s="3"/>
      <c r="H58" s="3"/>
      <c r="I58" s="3"/>
      <c r="J58" s="5"/>
      <c r="K58" s="5"/>
      <c r="L58" s="5"/>
      <c r="M58" s="10"/>
      <c r="N58" s="10"/>
      <c r="O58" s="10"/>
      <c r="P58" s="10"/>
      <c r="Q58" s="10"/>
      <c r="R58" s="10"/>
      <c r="S58" s="2"/>
      <c r="T58" s="10"/>
      <c r="U58" s="10"/>
    </row>
    <row r="59" spans="1:21" x14ac:dyDescent="0.25">
      <c r="B59" s="6">
        <v>1.0000000000000001E-5</v>
      </c>
      <c r="C59" s="5">
        <f t="shared" ref="C59:C74" si="18">B59/$D$15*($D$10-$D$13)</f>
        <v>1.6000000000000001E-3</v>
      </c>
      <c r="D59" s="17">
        <f>C59/$D$10</f>
        <v>1.1428571428571429E-5</v>
      </c>
      <c r="E59" s="9">
        <f t="shared" ref="E59:E77" si="19">-0.003/C59</f>
        <v>-1.875</v>
      </c>
      <c r="F59" s="26">
        <f>E59*($D$10-C59)</f>
        <v>-262.49700000000001</v>
      </c>
      <c r="G59" s="3">
        <f>E59*($D$10-C59-$D$20)</f>
        <v>-236.24700000000001</v>
      </c>
      <c r="H59" s="3">
        <f>E59*($D$10-C59-$D$21)</f>
        <v>-196.87200000000001</v>
      </c>
      <c r="I59" s="3">
        <f>E59*($D$10-C59-$D$22)</f>
        <v>-65.622000000000014</v>
      </c>
      <c r="J59" s="5">
        <f>SIGN(G59)*MIN($D$8*ABS(G59),$D$7)</f>
        <v>-60</v>
      </c>
      <c r="K59" s="5">
        <f t="shared" ref="K59:L59" si="20">SIGN(H59)*MIN($D$8*ABS(H59),$D$7)</f>
        <v>-60</v>
      </c>
      <c r="L59" s="5">
        <f t="shared" si="20"/>
        <v>-60</v>
      </c>
      <c r="M59" s="10">
        <f>$D$26*J59</f>
        <v>-1747.2</v>
      </c>
      <c r="N59" s="10">
        <f>$D$27*K59*2</f>
        <v>-940.80000000000007</v>
      </c>
      <c r="O59" s="10">
        <f>$D$28*L59*2</f>
        <v>-940.80000000000007</v>
      </c>
      <c r="P59" s="10">
        <f>$D$15*C59*2*$D$13*(-0.85*$D$6)</f>
        <v>-0.37318400000000002</v>
      </c>
      <c r="Q59" s="10">
        <f>SUM(M59:P59)</f>
        <v>-3629.1731840000002</v>
      </c>
      <c r="R59" s="10">
        <f>(P59*(($D$11-$D$18)-$D$15*C59/2)+M59*($D$18-$D$20)+N59*($D$18-$D$21)+O59*($D$18-$D$22))/12</f>
        <v>-8.4887667822774038</v>
      </c>
      <c r="S59" s="2">
        <f>MAX(0.65,MIN(0.9,0.65+(F59-0.002)*250/3))</f>
        <v>0.65</v>
      </c>
      <c r="T59" s="10">
        <f>Q59*S59</f>
        <v>-2358.9625696000003</v>
      </c>
      <c r="U59" s="10">
        <f>S59*R59</f>
        <v>-5.5176984084803129</v>
      </c>
    </row>
    <row r="60" spans="1:21" s="21" customFormat="1" x14ac:dyDescent="0.25">
      <c r="B60" s="22">
        <v>0.05</v>
      </c>
      <c r="C60" s="23">
        <f t="shared" si="18"/>
        <v>8.0000000000000018</v>
      </c>
      <c r="D60" s="24">
        <f t="shared" ref="D60:D74" si="21">C60/$D$10</f>
        <v>5.7142857142857155E-2</v>
      </c>
      <c r="E60" s="25">
        <f t="shared" si="19"/>
        <v>-3.749999999999999E-4</v>
      </c>
      <c r="F60" s="26">
        <f>E60*($D$10-C60)</f>
        <v>-4.9499999999999988E-2</v>
      </c>
      <c r="G60" s="3">
        <f t="shared" ref="G60:H74" si="22">E60*($D$10-C60-$D$20)</f>
        <v>-4.4249999999999991E-2</v>
      </c>
      <c r="H60" s="3">
        <f t="shared" ref="H60:H74" si="23">E60*($D$10-C60-$D$21)</f>
        <v>-3.6374999999999991E-2</v>
      </c>
      <c r="I60" s="3">
        <f t="shared" ref="I60:I74" si="24">E60*($D$10-C60-$D$22)</f>
        <v>-1.0124999999999997E-2</v>
      </c>
      <c r="J60" s="23">
        <f t="shared" ref="J60:J74" si="25">SIGN(G60)*MIN($D$8*ABS(G60),$D$7)</f>
        <v>-60</v>
      </c>
      <c r="K60" s="23">
        <f t="shared" ref="K60:K74" si="26">SIGN(H60)*MIN($D$8*ABS(H60),$D$7)</f>
        <v>-60</v>
      </c>
      <c r="L60" s="23">
        <f t="shared" ref="L60:L74" si="27">SIGN(I60)*MIN($D$8*ABS(I60),$D$7)</f>
        <v>-60</v>
      </c>
      <c r="M60" s="27">
        <f t="shared" ref="M60:M77" si="28">$D$26*J60</f>
        <v>-1747.2</v>
      </c>
      <c r="N60" s="27">
        <f t="shared" ref="N60:N77" si="29">$D$27*K60*2</f>
        <v>-940.80000000000007</v>
      </c>
      <c r="O60" s="27">
        <f t="shared" ref="O60:O77" si="30">$D$28*L60*2</f>
        <v>-940.80000000000007</v>
      </c>
      <c r="P60" s="27">
        <f t="shared" ref="P60:P74" si="31">$D$15*C60*2*$D$13*(-0.85*$D$6)</f>
        <v>-1865.9200000000003</v>
      </c>
      <c r="Q60" s="27">
        <f t="shared" ref="Q60:Q74" si="32">SUM(M60:P60)</f>
        <v>-5494.72</v>
      </c>
      <c r="R60" s="27">
        <f t="shared" ref="R60:R74" si="33">(P60*(($D$11-$D$18)-$D$15*C60/2)+M60*($D$18-$D$20)+N60*($D$18-$D$21)+O60*($D$18-$D$22))/12</f>
        <v>-42008.539654320986</v>
      </c>
      <c r="S60" s="28">
        <f t="shared" ref="S60:S74" si="34">MAX(0.65,MIN(0.9,0.65+(F60-0.002)*250/3))</f>
        <v>0.65</v>
      </c>
      <c r="T60" s="27">
        <f t="shared" ref="T60:T74" si="35">Q60*S60</f>
        <v>-3571.5680000000002</v>
      </c>
      <c r="U60" s="27">
        <f t="shared" ref="U60:U74" si="36">S60*R60</f>
        <v>-27305.550775308642</v>
      </c>
    </row>
    <row r="61" spans="1:21" x14ac:dyDescent="0.25">
      <c r="B61" s="6">
        <v>9.9900000000000003E-2</v>
      </c>
      <c r="C61" s="5">
        <f t="shared" si="18"/>
        <v>15.984000000000002</v>
      </c>
      <c r="D61" s="20">
        <f t="shared" si="21"/>
        <v>0.11417142857142859</v>
      </c>
      <c r="E61" s="9">
        <f t="shared" si="19"/>
        <v>-1.8768768768768766E-4</v>
      </c>
      <c r="F61" s="26">
        <f t="shared" ref="F61:F74" si="37">E61*($D$10-C61)</f>
        <v>-2.3276276276276271E-2</v>
      </c>
      <c r="G61" s="3">
        <f t="shared" si="22"/>
        <v>-2.0648648648648644E-2</v>
      </c>
      <c r="H61" s="3">
        <f t="shared" si="23"/>
        <v>-1.6707207207207204E-2</v>
      </c>
      <c r="I61" s="3">
        <f t="shared" si="24"/>
        <v>-3.5690690690690667E-3</v>
      </c>
      <c r="J61" s="5">
        <f t="shared" si="25"/>
        <v>-60</v>
      </c>
      <c r="K61" s="5">
        <f t="shared" si="26"/>
        <v>-60</v>
      </c>
      <c r="L61" s="5">
        <f t="shared" si="27"/>
        <v>-60</v>
      </c>
      <c r="M61" s="10">
        <f t="shared" si="28"/>
        <v>-1747.2</v>
      </c>
      <c r="N61" s="10">
        <f t="shared" si="29"/>
        <v>-940.80000000000007</v>
      </c>
      <c r="O61" s="10">
        <f t="shared" si="30"/>
        <v>-940.80000000000007</v>
      </c>
      <c r="P61" s="10">
        <f t="shared" si="31"/>
        <v>-3728.1081600000002</v>
      </c>
      <c r="Q61" s="10">
        <f t="shared" si="32"/>
        <v>-7356.9081600000009</v>
      </c>
      <c r="R61" s="10">
        <f t="shared" si="33"/>
        <v>-83064.910109141332</v>
      </c>
      <c r="S61" s="2">
        <f t="shared" si="34"/>
        <v>0.65</v>
      </c>
      <c r="T61" s="10">
        <f t="shared" si="35"/>
        <v>-4781.9903040000008</v>
      </c>
      <c r="U61" s="10">
        <f t="shared" si="36"/>
        <v>-53992.191570941868</v>
      </c>
    </row>
    <row r="62" spans="1:21" x14ac:dyDescent="0.25">
      <c r="B62" s="6">
        <v>0.14979999999999999</v>
      </c>
      <c r="C62" s="5">
        <f t="shared" si="18"/>
        <v>23.968</v>
      </c>
      <c r="D62" s="20">
        <f t="shared" si="21"/>
        <v>0.17119999999999999</v>
      </c>
      <c r="E62" s="9">
        <f t="shared" si="19"/>
        <v>-1.2516688918558078E-4</v>
      </c>
      <c r="F62" s="26">
        <f t="shared" si="37"/>
        <v>-1.4523364485981309E-2</v>
      </c>
      <c r="G62" s="3">
        <f t="shared" si="22"/>
        <v>-1.2771028037383178E-2</v>
      </c>
      <c r="H62" s="3">
        <f t="shared" si="23"/>
        <v>-1.0142523364485982E-2</v>
      </c>
      <c r="I62" s="3">
        <f t="shared" si="24"/>
        <v>-1.3808411214953269E-3</v>
      </c>
      <c r="J62" s="5">
        <f t="shared" si="25"/>
        <v>-60</v>
      </c>
      <c r="K62" s="5">
        <f t="shared" si="26"/>
        <v>-60</v>
      </c>
      <c r="L62" s="5">
        <f t="shared" si="27"/>
        <v>-40.044392523364479</v>
      </c>
      <c r="M62" s="10">
        <f t="shared" si="28"/>
        <v>-1747.2</v>
      </c>
      <c r="N62" s="10">
        <f t="shared" si="29"/>
        <v>-940.80000000000007</v>
      </c>
      <c r="O62" s="10">
        <f t="shared" si="30"/>
        <v>-627.89607476635513</v>
      </c>
      <c r="P62" s="10">
        <f t="shared" si="31"/>
        <v>-5590.2963199999995</v>
      </c>
      <c r="Q62" s="10">
        <f t="shared" si="32"/>
        <v>-8906.1923947663545</v>
      </c>
      <c r="R62" s="10">
        <f t="shared" si="33"/>
        <v>-124869.70199242917</v>
      </c>
      <c r="S62" s="2">
        <f t="shared" si="34"/>
        <v>0.65</v>
      </c>
      <c r="T62" s="10">
        <f t="shared" si="35"/>
        <v>-5789.0250565981305</v>
      </c>
      <c r="U62" s="10">
        <f t="shared" si="36"/>
        <v>-81165.306295078961</v>
      </c>
    </row>
    <row r="63" spans="1:21" x14ac:dyDescent="0.25">
      <c r="B63" s="6">
        <v>0.19969999999999999</v>
      </c>
      <c r="C63" s="5">
        <f t="shared" si="18"/>
        <v>31.952000000000002</v>
      </c>
      <c r="D63" s="20">
        <f t="shared" si="21"/>
        <v>0.22822857142857145</v>
      </c>
      <c r="E63" s="9">
        <f t="shared" si="19"/>
        <v>-9.3890836254381576E-5</v>
      </c>
      <c r="F63" s="26">
        <f t="shared" si="37"/>
        <v>-1.0144717075613421E-2</v>
      </c>
      <c r="G63" s="3">
        <f t="shared" si="22"/>
        <v>-8.8302453680520789E-3</v>
      </c>
      <c r="H63" s="3">
        <f t="shared" si="23"/>
        <v>-6.8585378067100656E-3</v>
      </c>
      <c r="I63" s="3">
        <f t="shared" si="24"/>
        <v>-2.8617926890335522E-4</v>
      </c>
      <c r="J63" s="5">
        <f t="shared" si="25"/>
        <v>-60</v>
      </c>
      <c r="K63" s="5">
        <f t="shared" si="26"/>
        <v>-60</v>
      </c>
      <c r="L63" s="5">
        <f t="shared" si="27"/>
        <v>-8.2991987981973008</v>
      </c>
      <c r="M63" s="10">
        <f t="shared" si="28"/>
        <v>-1747.2</v>
      </c>
      <c r="N63" s="10">
        <f t="shared" si="29"/>
        <v>-940.80000000000007</v>
      </c>
      <c r="O63" s="10">
        <f t="shared" si="30"/>
        <v>-130.13143715573369</v>
      </c>
      <c r="P63" s="10">
        <f t="shared" si="31"/>
        <v>-7452.4844800000001</v>
      </c>
      <c r="Q63" s="10">
        <f t="shared" si="32"/>
        <v>-10270.615917155734</v>
      </c>
      <c r="R63" s="10">
        <f t="shared" si="33"/>
        <v>-166761.75389952652</v>
      </c>
      <c r="S63" s="2">
        <f t="shared" si="34"/>
        <v>0.65</v>
      </c>
      <c r="T63" s="10">
        <f t="shared" si="35"/>
        <v>-6675.9003461512275</v>
      </c>
      <c r="U63" s="10">
        <f t="shared" si="36"/>
        <v>-108395.14003469225</v>
      </c>
    </row>
    <row r="64" spans="1:21" x14ac:dyDescent="0.25">
      <c r="B64" s="6">
        <v>0.24959999999999999</v>
      </c>
      <c r="C64" s="5">
        <f t="shared" si="18"/>
        <v>39.936</v>
      </c>
      <c r="D64" s="17">
        <f t="shared" si="21"/>
        <v>0.28525714285714288</v>
      </c>
      <c r="E64" s="9">
        <f t="shared" si="19"/>
        <v>-7.5120192307692312E-5</v>
      </c>
      <c r="F64" s="26">
        <f t="shared" si="37"/>
        <v>-7.5168269230769229E-3</v>
      </c>
      <c r="G64" s="3">
        <f t="shared" si="22"/>
        <v>-6.4651442307692309E-3</v>
      </c>
      <c r="H64" s="3">
        <f t="shared" si="23"/>
        <v>-4.887620192307692E-3</v>
      </c>
      <c r="I64" s="3">
        <f t="shared" si="24"/>
        <v>3.707932692307698E-4</v>
      </c>
      <c r="J64" s="5">
        <f t="shared" si="25"/>
        <v>-60</v>
      </c>
      <c r="K64" s="5">
        <f t="shared" si="26"/>
        <v>-60</v>
      </c>
      <c r="L64" s="5">
        <f t="shared" si="27"/>
        <v>10.753004807692324</v>
      </c>
      <c r="M64" s="10">
        <f t="shared" si="28"/>
        <v>-1747.2</v>
      </c>
      <c r="N64" s="10">
        <f t="shared" si="29"/>
        <v>-940.80000000000007</v>
      </c>
      <c r="O64" s="10">
        <f t="shared" si="30"/>
        <v>168.60711538461567</v>
      </c>
      <c r="P64" s="10">
        <f t="shared" si="31"/>
        <v>-9314.6726400000007</v>
      </c>
      <c r="Q64" s="10">
        <f t="shared" si="32"/>
        <v>-11834.065524615386</v>
      </c>
      <c r="R64" s="10">
        <f t="shared" si="33"/>
        <v>-206758.83554608372</v>
      </c>
      <c r="S64" s="2">
        <f t="shared" si="34"/>
        <v>0.65</v>
      </c>
      <c r="T64" s="10">
        <f t="shared" si="35"/>
        <v>-7692.1425910000007</v>
      </c>
      <c r="U64" s="10">
        <f t="shared" si="36"/>
        <v>-134393.24310495442</v>
      </c>
    </row>
    <row r="65" spans="2:21" x14ac:dyDescent="0.25">
      <c r="B65" s="6">
        <v>0.29949999999999999</v>
      </c>
      <c r="C65" s="5">
        <f t="shared" si="18"/>
        <v>47.92</v>
      </c>
      <c r="D65" s="17">
        <f t="shared" si="21"/>
        <v>0.3422857142857143</v>
      </c>
      <c r="E65" s="9">
        <f t="shared" si="19"/>
        <v>-6.2604340567612684E-5</v>
      </c>
      <c r="F65" s="26">
        <f t="shared" si="37"/>
        <v>-5.7646076794657759E-3</v>
      </c>
      <c r="G65" s="3">
        <f t="shared" si="22"/>
        <v>-4.8881469115191981E-3</v>
      </c>
      <c r="H65" s="3">
        <f t="shared" si="23"/>
        <v>-3.5734557595993319E-3</v>
      </c>
      <c r="I65" s="3">
        <f t="shared" si="24"/>
        <v>8.0884808013355596E-4</v>
      </c>
      <c r="J65" s="5">
        <f t="shared" si="25"/>
        <v>-60</v>
      </c>
      <c r="K65" s="5">
        <f t="shared" si="26"/>
        <v>-60</v>
      </c>
      <c r="L65" s="5">
        <f t="shared" si="27"/>
        <v>23.456594323873123</v>
      </c>
      <c r="M65" s="10">
        <f t="shared" si="28"/>
        <v>-1747.2</v>
      </c>
      <c r="N65" s="10">
        <f t="shared" si="29"/>
        <v>-940.80000000000007</v>
      </c>
      <c r="O65" s="10">
        <f t="shared" si="30"/>
        <v>367.79939899833062</v>
      </c>
      <c r="P65" s="10">
        <f t="shared" si="31"/>
        <v>-11176.8608</v>
      </c>
      <c r="Q65" s="10">
        <f t="shared" si="32"/>
        <v>-13497.061401001669</v>
      </c>
      <c r="R65" s="10">
        <f t="shared" si="33"/>
        <v>-245374.61894570678</v>
      </c>
      <c r="S65" s="2">
        <f t="shared" si="34"/>
        <v>0.65</v>
      </c>
      <c r="T65" s="10">
        <f t="shared" si="35"/>
        <v>-8773.0899106510842</v>
      </c>
      <c r="U65" s="10">
        <f t="shared" si="36"/>
        <v>-159493.50231470942</v>
      </c>
    </row>
    <row r="66" spans="2:21" x14ac:dyDescent="0.25">
      <c r="B66" s="6">
        <v>0.34939999999999999</v>
      </c>
      <c r="C66" s="5">
        <f t="shared" si="18"/>
        <v>55.904000000000003</v>
      </c>
      <c r="D66" s="17">
        <f t="shared" si="21"/>
        <v>0.39931428571428573</v>
      </c>
      <c r="E66" s="9">
        <f t="shared" si="19"/>
        <v>-5.3663423010875783E-5</v>
      </c>
      <c r="F66" s="26">
        <f t="shared" si="37"/>
        <v>-4.5128792215226102E-3</v>
      </c>
      <c r="G66" s="3">
        <f t="shared" si="22"/>
        <v>-3.7615912993703492E-3</v>
      </c>
      <c r="H66" s="3">
        <f t="shared" si="23"/>
        <v>-2.6346594161419578E-3</v>
      </c>
      <c r="I66" s="3">
        <f t="shared" si="24"/>
        <v>1.1217801946193471E-3</v>
      </c>
      <c r="J66" s="5">
        <f t="shared" si="25"/>
        <v>-60</v>
      </c>
      <c r="K66" s="5">
        <f t="shared" si="26"/>
        <v>-60</v>
      </c>
      <c r="L66" s="5">
        <f t="shared" si="27"/>
        <v>32.531625643961064</v>
      </c>
      <c r="M66" s="10">
        <f t="shared" si="28"/>
        <v>-1747.2</v>
      </c>
      <c r="N66" s="10">
        <f t="shared" si="29"/>
        <v>-940.80000000000007</v>
      </c>
      <c r="O66" s="10">
        <f t="shared" si="30"/>
        <v>510.09589009730951</v>
      </c>
      <c r="P66" s="10">
        <f t="shared" si="31"/>
        <v>-13039.048960000002</v>
      </c>
      <c r="Q66" s="10">
        <f t="shared" si="32"/>
        <v>-15216.953069902693</v>
      </c>
      <c r="R66" s="10">
        <f t="shared" si="33"/>
        <v>-282829.33325591765</v>
      </c>
      <c r="S66" s="2">
        <f t="shared" si="34"/>
        <v>0.65</v>
      </c>
      <c r="T66" s="10">
        <f t="shared" si="35"/>
        <v>-9891.0194954367507</v>
      </c>
      <c r="U66" s="10">
        <f t="shared" si="36"/>
        <v>-183839.06661634648</v>
      </c>
    </row>
    <row r="67" spans="2:21" x14ac:dyDescent="0.25">
      <c r="B67" s="6">
        <v>0.39929999999999999</v>
      </c>
      <c r="C67" s="5">
        <f t="shared" si="18"/>
        <v>63.887999999999998</v>
      </c>
      <c r="D67" s="17">
        <f t="shared" si="21"/>
        <v>0.45634285714285711</v>
      </c>
      <c r="E67" s="9">
        <f t="shared" si="19"/>
        <v>-4.6957175056348613E-5</v>
      </c>
      <c r="F67" s="26">
        <f t="shared" si="37"/>
        <v>-3.5740045078888052E-3</v>
      </c>
      <c r="G67" s="3">
        <f t="shared" si="22"/>
        <v>-2.9166040570999248E-3</v>
      </c>
      <c r="H67" s="3">
        <f t="shared" si="23"/>
        <v>-1.9305033809166039E-3</v>
      </c>
      <c r="I67" s="3">
        <f t="shared" si="24"/>
        <v>1.356498873027799E-3</v>
      </c>
      <c r="J67" s="5">
        <f t="shared" si="25"/>
        <v>-60</v>
      </c>
      <c r="K67" s="5">
        <f t="shared" si="26"/>
        <v>-55.98459804658151</v>
      </c>
      <c r="L67" s="5">
        <f t="shared" si="27"/>
        <v>39.33846731780617</v>
      </c>
      <c r="M67" s="10">
        <f t="shared" si="28"/>
        <v>-1747.2</v>
      </c>
      <c r="N67" s="10">
        <f t="shared" si="29"/>
        <v>-877.83849737039816</v>
      </c>
      <c r="O67" s="10">
        <f t="shared" si="30"/>
        <v>616.82716754320086</v>
      </c>
      <c r="P67" s="10">
        <f t="shared" si="31"/>
        <v>-14901.23712</v>
      </c>
      <c r="Q67" s="10">
        <f t="shared" si="32"/>
        <v>-16909.448449827196</v>
      </c>
      <c r="R67" s="10">
        <f t="shared" si="33"/>
        <v>-319190.95197166962</v>
      </c>
      <c r="S67" s="2">
        <f t="shared" si="34"/>
        <v>0.65</v>
      </c>
      <c r="T67" s="10">
        <f t="shared" si="35"/>
        <v>-10991.141492387678</v>
      </c>
      <c r="U67" s="10">
        <f t="shared" si="36"/>
        <v>-207474.11878158528</v>
      </c>
    </row>
    <row r="68" spans="2:21" x14ac:dyDescent="0.25">
      <c r="B68" s="6">
        <v>0.44919999999999999</v>
      </c>
      <c r="C68" s="5">
        <f t="shared" si="18"/>
        <v>71.872000000000014</v>
      </c>
      <c r="D68" s="17">
        <f t="shared" si="21"/>
        <v>0.5133714285714287</v>
      </c>
      <c r="E68" s="9">
        <f t="shared" si="19"/>
        <v>-4.1740872662511125E-5</v>
      </c>
      <c r="F68" s="26">
        <f t="shared" si="37"/>
        <v>-2.8437221727515573E-3</v>
      </c>
      <c r="G68" s="3">
        <f t="shared" si="22"/>
        <v>-2.2593499554764015E-3</v>
      </c>
      <c r="H68" s="3">
        <f t="shared" si="23"/>
        <v>-1.3827916295636679E-3</v>
      </c>
      <c r="I68" s="3">
        <f t="shared" si="24"/>
        <v>1.5390694568121108E-3</v>
      </c>
      <c r="J68" s="5">
        <f t="shared" si="25"/>
        <v>-60</v>
      </c>
      <c r="K68" s="5">
        <f t="shared" si="26"/>
        <v>-40.100957257346366</v>
      </c>
      <c r="L68" s="5">
        <f t="shared" si="27"/>
        <v>44.633014247551216</v>
      </c>
      <c r="M68" s="10">
        <f t="shared" si="28"/>
        <v>-1747.2</v>
      </c>
      <c r="N68" s="10">
        <f t="shared" si="29"/>
        <v>-628.78300979519111</v>
      </c>
      <c r="O68" s="10">
        <f t="shared" si="30"/>
        <v>699.84566340160313</v>
      </c>
      <c r="P68" s="10">
        <f t="shared" si="31"/>
        <v>-16763.425280000003</v>
      </c>
      <c r="Q68" s="10">
        <f t="shared" si="32"/>
        <v>-18439.562626393592</v>
      </c>
      <c r="R68" s="10">
        <f t="shared" si="33"/>
        <v>-354438.20771698497</v>
      </c>
      <c r="S68" s="2">
        <f t="shared" si="34"/>
        <v>0.65</v>
      </c>
      <c r="T68" s="10">
        <f t="shared" si="35"/>
        <v>-11985.715707155836</v>
      </c>
      <c r="U68" s="10">
        <f t="shared" si="36"/>
        <v>-230384.83501604025</v>
      </c>
    </row>
    <row r="69" spans="2:21" x14ac:dyDescent="0.25">
      <c r="B69" s="6">
        <v>0.49909999999999999</v>
      </c>
      <c r="C69" s="5">
        <f t="shared" si="18"/>
        <v>79.856000000000009</v>
      </c>
      <c r="D69" s="17">
        <f t="shared" si="21"/>
        <v>0.57040000000000002</v>
      </c>
      <c r="E69" s="9">
        <f t="shared" si="19"/>
        <v>-3.7567621719094367E-5</v>
      </c>
      <c r="F69" s="26">
        <f t="shared" si="37"/>
        <v>-2.2594670406732111E-3</v>
      </c>
      <c r="G69" s="3">
        <f t="shared" si="22"/>
        <v>-1.7335203366058902E-3</v>
      </c>
      <c r="H69" s="3">
        <f t="shared" si="23"/>
        <v>-9.4460028050490845E-4</v>
      </c>
      <c r="I69" s="3">
        <f t="shared" si="24"/>
        <v>1.6851332398316972E-3</v>
      </c>
      <c r="J69" s="5">
        <f t="shared" si="25"/>
        <v>-50.272089761570818</v>
      </c>
      <c r="K69" s="5">
        <f t="shared" si="26"/>
        <v>-27.393408134642346</v>
      </c>
      <c r="L69" s="5">
        <f t="shared" si="27"/>
        <v>48.868863955119217</v>
      </c>
      <c r="M69" s="10">
        <f t="shared" si="28"/>
        <v>-1463.9232538569422</v>
      </c>
      <c r="N69" s="10">
        <f t="shared" si="29"/>
        <v>-429.52863955119204</v>
      </c>
      <c r="O69" s="10">
        <f t="shared" si="30"/>
        <v>766.26378681626943</v>
      </c>
      <c r="P69" s="10">
        <f t="shared" si="31"/>
        <v>-18625.613440000001</v>
      </c>
      <c r="Q69" s="10">
        <f t="shared" si="32"/>
        <v>-19752.801546591865</v>
      </c>
      <c r="R69" s="10">
        <f t="shared" si="33"/>
        <v>-388080.35767925676</v>
      </c>
      <c r="S69" s="2">
        <f t="shared" si="34"/>
        <v>0.65</v>
      </c>
      <c r="T69" s="10">
        <f t="shared" si="35"/>
        <v>-12839.321005284713</v>
      </c>
      <c r="U69" s="10">
        <f t="shared" si="36"/>
        <v>-252252.23249151692</v>
      </c>
    </row>
    <row r="70" spans="2:21" x14ac:dyDescent="0.25">
      <c r="B70" s="6">
        <v>0.54900000000000004</v>
      </c>
      <c r="C70" s="5">
        <f t="shared" si="18"/>
        <v>87.84</v>
      </c>
      <c r="D70" s="17">
        <f t="shared" si="21"/>
        <v>0.62742857142857145</v>
      </c>
      <c r="E70" s="9">
        <f t="shared" si="19"/>
        <v>-3.4153005464480874E-5</v>
      </c>
      <c r="F70" s="26">
        <f t="shared" si="37"/>
        <v>-1.7814207650273222E-3</v>
      </c>
      <c r="G70" s="3">
        <f t="shared" si="22"/>
        <v>-1.3032786885245902E-3</v>
      </c>
      <c r="H70" s="3">
        <f t="shared" si="23"/>
        <v>-5.8606557377049171E-4</v>
      </c>
      <c r="I70" s="3">
        <f t="shared" si="24"/>
        <v>1.8046448087431694E-3</v>
      </c>
      <c r="J70" s="5">
        <f t="shared" si="25"/>
        <v>-37.795081967213115</v>
      </c>
      <c r="K70" s="5">
        <f t="shared" si="26"/>
        <v>-16.995901639344261</v>
      </c>
      <c r="L70" s="5">
        <f t="shared" si="27"/>
        <v>52.334699453551913</v>
      </c>
      <c r="M70" s="10">
        <f t="shared" si="28"/>
        <v>-1100.5927868852459</v>
      </c>
      <c r="N70" s="10">
        <f t="shared" si="29"/>
        <v>-266.49573770491804</v>
      </c>
      <c r="O70" s="10">
        <f t="shared" si="30"/>
        <v>820.60808743169412</v>
      </c>
      <c r="P70" s="10">
        <f t="shared" si="31"/>
        <v>-20487.801599999999</v>
      </c>
      <c r="Q70" s="10">
        <f t="shared" si="32"/>
        <v>-21034.282037158468</v>
      </c>
      <c r="R70" s="10">
        <f t="shared" si="33"/>
        <v>-420623.42959176662</v>
      </c>
      <c r="S70" s="2">
        <f t="shared" si="34"/>
        <v>0.65</v>
      </c>
      <c r="T70" s="10">
        <f t="shared" si="35"/>
        <v>-13672.283324153004</v>
      </c>
      <c r="U70" s="10">
        <f t="shared" si="36"/>
        <v>-273405.22923464829</v>
      </c>
    </row>
    <row r="71" spans="2:21" x14ac:dyDescent="0.25">
      <c r="B71" s="6">
        <v>0.59889999999999999</v>
      </c>
      <c r="C71" s="5">
        <f t="shared" si="18"/>
        <v>95.824000000000012</v>
      </c>
      <c r="D71" s="17">
        <f t="shared" si="21"/>
        <v>0.68445714285714299</v>
      </c>
      <c r="E71" s="9">
        <f t="shared" si="19"/>
        <v>-3.1307396894306222E-5</v>
      </c>
      <c r="F71" s="26">
        <f t="shared" si="37"/>
        <v>-1.3830355652028714E-3</v>
      </c>
      <c r="G71" s="3">
        <f t="shared" si="22"/>
        <v>-9.4473200868258416E-4</v>
      </c>
      <c r="H71" s="3">
        <f t="shared" si="23"/>
        <v>-2.8727667390215353E-4</v>
      </c>
      <c r="I71" s="3">
        <f t="shared" si="24"/>
        <v>1.9042411086992821E-3</v>
      </c>
      <c r="J71" s="5">
        <f t="shared" si="25"/>
        <v>-27.397228251794942</v>
      </c>
      <c r="K71" s="5">
        <f t="shared" si="26"/>
        <v>-8.331023543162452</v>
      </c>
      <c r="L71" s="5">
        <f t="shared" si="27"/>
        <v>55.222992152279183</v>
      </c>
      <c r="M71" s="10">
        <f t="shared" si="28"/>
        <v>-797.8072866922688</v>
      </c>
      <c r="N71" s="10">
        <f t="shared" si="29"/>
        <v>-130.63044915678725</v>
      </c>
      <c r="O71" s="10">
        <f t="shared" si="30"/>
        <v>865.89651694773772</v>
      </c>
      <c r="P71" s="10">
        <f t="shared" si="31"/>
        <v>-22349.989760000004</v>
      </c>
      <c r="Q71" s="10">
        <f t="shared" si="32"/>
        <v>-22412.530978901323</v>
      </c>
      <c r="R71" s="10">
        <f t="shared" si="33"/>
        <v>-452417.15715118567</v>
      </c>
      <c r="S71" s="2">
        <f t="shared" si="34"/>
        <v>0.65</v>
      </c>
      <c r="T71" s="10">
        <f t="shared" si="35"/>
        <v>-14568.145136285861</v>
      </c>
      <c r="U71" s="10">
        <f t="shared" si="36"/>
        <v>-294071.15214827069</v>
      </c>
    </row>
    <row r="72" spans="2:21" x14ac:dyDescent="0.25">
      <c r="B72" s="6">
        <v>0.64880000000000004</v>
      </c>
      <c r="C72" s="5">
        <f t="shared" si="18"/>
        <v>103.80800000000001</v>
      </c>
      <c r="D72" s="17">
        <f t="shared" si="21"/>
        <v>0.7414857142857143</v>
      </c>
      <c r="E72" s="9">
        <f t="shared" si="19"/>
        <v>-2.8899506781750922E-5</v>
      </c>
      <c r="F72" s="26">
        <f t="shared" si="37"/>
        <v>-1.0459309494451291E-3</v>
      </c>
      <c r="G72" s="3">
        <f t="shared" si="22"/>
        <v>-6.4133785450061628E-4</v>
      </c>
      <c r="H72" s="3">
        <f t="shared" si="23"/>
        <v>-3.4448212083846896E-5</v>
      </c>
      <c r="I72" s="3">
        <f t="shared" si="24"/>
        <v>1.9885172626387176E-3</v>
      </c>
      <c r="J72" s="5">
        <f t="shared" si="25"/>
        <v>-18.598797780517874</v>
      </c>
      <c r="K72" s="5">
        <f t="shared" si="26"/>
        <v>-0.99899815043156004</v>
      </c>
      <c r="L72" s="5">
        <f t="shared" si="27"/>
        <v>57.667000616522813</v>
      </c>
      <c r="M72" s="10">
        <f t="shared" si="28"/>
        <v>-541.59699136868051</v>
      </c>
      <c r="N72" s="10">
        <f t="shared" si="29"/>
        <v>-15.664290998766862</v>
      </c>
      <c r="O72" s="10">
        <f t="shared" si="30"/>
        <v>904.21856966707776</v>
      </c>
      <c r="P72" s="10">
        <f t="shared" si="31"/>
        <v>-24212.177920000002</v>
      </c>
      <c r="Q72" s="10">
        <f t="shared" si="32"/>
        <v>-23865.220632700373</v>
      </c>
      <c r="R72" s="10">
        <f t="shared" si="33"/>
        <v>-483434.32791874954</v>
      </c>
      <c r="S72" s="2">
        <f t="shared" si="34"/>
        <v>0.65</v>
      </c>
      <c r="T72" s="10">
        <f t="shared" si="35"/>
        <v>-15512.393411255243</v>
      </c>
      <c r="U72" s="10">
        <f t="shared" si="36"/>
        <v>-314232.31314718723</v>
      </c>
    </row>
    <row r="73" spans="2:21" x14ac:dyDescent="0.25">
      <c r="B73" s="6">
        <v>0.69869999999999999</v>
      </c>
      <c r="C73" s="5">
        <f t="shared" si="18"/>
        <v>111.792</v>
      </c>
      <c r="D73" s="17">
        <f t="shared" si="21"/>
        <v>0.79851428571428573</v>
      </c>
      <c r="E73" s="9">
        <f t="shared" si="19"/>
        <v>-2.6835551738943754E-5</v>
      </c>
      <c r="F73" s="26">
        <f t="shared" si="37"/>
        <v>-7.5697724345212536E-4</v>
      </c>
      <c r="G73" s="3">
        <f t="shared" si="22"/>
        <v>-3.8127951910691283E-4</v>
      </c>
      <c r="H73" s="3">
        <f t="shared" si="23"/>
        <v>1.8226706741090602E-4</v>
      </c>
      <c r="I73" s="3">
        <f t="shared" si="24"/>
        <v>2.0607556891369689E-3</v>
      </c>
      <c r="J73" s="5">
        <f t="shared" si="25"/>
        <v>-11.057106054100473</v>
      </c>
      <c r="K73" s="5">
        <f t="shared" si="26"/>
        <v>5.2857449549162743</v>
      </c>
      <c r="L73" s="5">
        <f t="shared" si="27"/>
        <v>59.761914984972101</v>
      </c>
      <c r="M73" s="10">
        <f t="shared" si="28"/>
        <v>-321.98292829540577</v>
      </c>
      <c r="N73" s="10">
        <f t="shared" si="29"/>
        <v>82.880480893087181</v>
      </c>
      <c r="O73" s="10">
        <f t="shared" si="30"/>
        <v>937.06682696436269</v>
      </c>
      <c r="P73" s="10">
        <f t="shared" si="31"/>
        <v>-26074.366079999996</v>
      </c>
      <c r="Q73" s="10">
        <f t="shared" si="32"/>
        <v>-25376.401700437953</v>
      </c>
      <c r="R73" s="10">
        <f t="shared" si="33"/>
        <v>-513655.50332541973</v>
      </c>
      <c r="S73" s="2">
        <f t="shared" si="34"/>
        <v>0.65</v>
      </c>
      <c r="T73" s="10">
        <f t="shared" si="35"/>
        <v>-16494.661105284671</v>
      </c>
      <c r="U73" s="10">
        <f t="shared" si="36"/>
        <v>-333876.07716152282</v>
      </c>
    </row>
    <row r="74" spans="2:21" x14ac:dyDescent="0.25">
      <c r="B74" s="6">
        <v>0.74860000000000004</v>
      </c>
      <c r="C74" s="5">
        <f t="shared" si="18"/>
        <v>119.77600000000002</v>
      </c>
      <c r="D74" s="17">
        <f t="shared" si="21"/>
        <v>0.85554285714285727</v>
      </c>
      <c r="E74" s="9">
        <f t="shared" si="19"/>
        <v>-2.5046753940689282E-5</v>
      </c>
      <c r="F74" s="26">
        <f t="shared" si="37"/>
        <v>-5.0654555169649942E-4</v>
      </c>
      <c r="G74" s="3">
        <f t="shared" si="22"/>
        <v>-1.5589099652684948E-4</v>
      </c>
      <c r="H74" s="3">
        <f t="shared" si="23"/>
        <v>3.7009083622762545E-4</v>
      </c>
      <c r="I74" s="3">
        <f t="shared" si="24"/>
        <v>2.1233636120758753E-3</v>
      </c>
      <c r="J74" s="5">
        <f t="shared" si="25"/>
        <v>-4.520838899278635</v>
      </c>
      <c r="K74" s="5">
        <f t="shared" si="26"/>
        <v>10.732634250601137</v>
      </c>
      <c r="L74" s="5">
        <f t="shared" si="27"/>
        <v>60</v>
      </c>
      <c r="M74" s="10">
        <f t="shared" si="28"/>
        <v>-131.64682874699386</v>
      </c>
      <c r="N74" s="10">
        <f t="shared" si="29"/>
        <v>168.28770504942585</v>
      </c>
      <c r="O74" s="10">
        <f t="shared" si="30"/>
        <v>940.80000000000007</v>
      </c>
      <c r="P74" s="10">
        <f t="shared" si="31"/>
        <v>-27936.554240000005</v>
      </c>
      <c r="Q74" s="10">
        <f t="shared" si="32"/>
        <v>-26959.113363697572</v>
      </c>
      <c r="R74" s="10">
        <f t="shared" si="33"/>
        <v>-542938.70191480604</v>
      </c>
      <c r="S74" s="2">
        <f t="shared" si="34"/>
        <v>0.65</v>
      </c>
      <c r="T74" s="10">
        <f t="shared" si="35"/>
        <v>-17523.423686403421</v>
      </c>
      <c r="U74" s="10">
        <f t="shared" si="36"/>
        <v>-352910.15624462394</v>
      </c>
    </row>
    <row r="75" spans="2:21" x14ac:dyDescent="0.25">
      <c r="B75" s="6"/>
      <c r="C75" s="5"/>
      <c r="D75" s="17"/>
      <c r="E75" s="9"/>
      <c r="M75" s="10"/>
      <c r="N75" s="10"/>
      <c r="O75" s="10"/>
    </row>
    <row r="76" spans="2:21" x14ac:dyDescent="0.25">
      <c r="B76" s="6"/>
      <c r="C76" s="5"/>
      <c r="D76" s="17"/>
      <c r="E76" s="9"/>
      <c r="M76" s="10"/>
      <c r="N76" s="10"/>
      <c r="O76" s="10"/>
    </row>
    <row r="77" spans="2:21" x14ac:dyDescent="0.25">
      <c r="B77" s="6"/>
      <c r="C77" s="5"/>
      <c r="D77" s="17"/>
      <c r="E77" s="9"/>
      <c r="M77" s="10"/>
      <c r="N77" s="10"/>
      <c r="O77" s="10"/>
    </row>
    <row r="78" spans="2:21" x14ac:dyDescent="0.25">
      <c r="B78" s="1" t="s">
        <v>7</v>
      </c>
      <c r="D78" s="7">
        <v>6.0000000000000001E-3</v>
      </c>
    </row>
    <row r="79" spans="2:21" x14ac:dyDescent="0.25">
      <c r="B79" t="s">
        <v>8</v>
      </c>
      <c r="C79" t="s">
        <v>15</v>
      </c>
      <c r="D79" s="5">
        <f>D78*($D$11-2*$D$12)*$D$13</f>
        <v>43.68</v>
      </c>
    </row>
    <row r="80" spans="2:21" x14ac:dyDescent="0.25">
      <c r="B80" t="s">
        <v>9</v>
      </c>
      <c r="C80" t="s">
        <v>15</v>
      </c>
      <c r="D80" s="5">
        <f>D78*$D$10/2*$D$12</f>
        <v>11.76</v>
      </c>
    </row>
    <row r="81" spans="1:21" x14ac:dyDescent="0.25">
      <c r="B81" t="s">
        <v>10</v>
      </c>
      <c r="C81" t="s">
        <v>15</v>
      </c>
      <c r="D81" s="5">
        <f>D80</f>
        <v>11.76</v>
      </c>
    </row>
    <row r="83" spans="1:21" x14ac:dyDescent="0.25">
      <c r="B83" s="11" t="s">
        <v>38</v>
      </c>
      <c r="C83" s="11" t="s">
        <v>37</v>
      </c>
      <c r="D83" s="11" t="s">
        <v>47</v>
      </c>
      <c r="E83" s="12" t="s">
        <v>19</v>
      </c>
      <c r="F83" s="12" t="s">
        <v>20</v>
      </c>
      <c r="G83" s="12" t="s">
        <v>21</v>
      </c>
      <c r="H83" s="12" t="s">
        <v>22</v>
      </c>
      <c r="I83" s="12" t="s">
        <v>23</v>
      </c>
      <c r="J83" s="12" t="s">
        <v>24</v>
      </c>
      <c r="K83" s="12" t="s">
        <v>25</v>
      </c>
      <c r="L83" s="12" t="s">
        <v>26</v>
      </c>
      <c r="M83" s="12" t="s">
        <v>27</v>
      </c>
      <c r="N83" s="12" t="s">
        <v>28</v>
      </c>
      <c r="O83" s="12" t="s">
        <v>29</v>
      </c>
      <c r="P83" s="12" t="s">
        <v>30</v>
      </c>
      <c r="Q83" s="12" t="s">
        <v>31</v>
      </c>
      <c r="R83" s="12" t="s">
        <v>32</v>
      </c>
      <c r="S83" s="12" t="s">
        <v>33</v>
      </c>
      <c r="T83" s="12"/>
      <c r="U83" s="12"/>
    </row>
    <row r="84" spans="1:21" x14ac:dyDescent="0.25">
      <c r="B84" s="13"/>
      <c r="C84" s="14" t="s">
        <v>14</v>
      </c>
      <c r="D84" s="14"/>
      <c r="E84" s="14" t="s">
        <v>39</v>
      </c>
      <c r="F84" s="13"/>
      <c r="G84" s="13"/>
      <c r="H84" s="13"/>
      <c r="I84" s="13"/>
      <c r="J84" s="14" t="s">
        <v>13</v>
      </c>
      <c r="K84" s="14" t="s">
        <v>13</v>
      </c>
      <c r="L84" s="14" t="s">
        <v>13</v>
      </c>
      <c r="M84" s="14" t="s">
        <v>41</v>
      </c>
      <c r="N84" s="14" t="s">
        <v>41</v>
      </c>
      <c r="O84" s="14" t="s">
        <v>41</v>
      </c>
      <c r="P84" s="14" t="s">
        <v>41</v>
      </c>
      <c r="Q84" s="14" t="s">
        <v>41</v>
      </c>
      <c r="R84" s="14" t="s">
        <v>42</v>
      </c>
      <c r="S84" s="14"/>
      <c r="T84" s="14"/>
      <c r="U84" s="14"/>
    </row>
    <row r="85" spans="1:21" x14ac:dyDescent="0.25">
      <c r="A85" s="15" t="s">
        <v>36</v>
      </c>
      <c r="B85" s="6"/>
      <c r="C85" s="8"/>
      <c r="D85" s="8"/>
      <c r="E85" s="9"/>
      <c r="F85" s="4"/>
      <c r="G85" s="3"/>
      <c r="H85" s="3"/>
      <c r="I85" s="3"/>
      <c r="J85" s="5"/>
      <c r="K85" s="5"/>
      <c r="L85" s="5"/>
      <c r="M85" s="10"/>
      <c r="N85" s="10"/>
      <c r="O85" s="10"/>
      <c r="P85" s="10"/>
      <c r="Q85" s="10"/>
      <c r="R85" s="10"/>
      <c r="S85" s="2"/>
      <c r="T85" s="10"/>
      <c r="U85" s="10"/>
    </row>
    <row r="86" spans="1:21" x14ac:dyDescent="0.25">
      <c r="B86" s="6">
        <v>1.0000000000000001E-5</v>
      </c>
      <c r="C86" s="8">
        <f t="shared" ref="C86:C104" si="38">B86/$D$15*$D$13</f>
        <v>4.0000000000000002E-4</v>
      </c>
      <c r="D86" s="17">
        <f>C86/$D$10</f>
        <v>2.8571428571428573E-6</v>
      </c>
      <c r="E86" s="9">
        <f t="shared" ref="E86:E104" si="39">-0.003/C86</f>
        <v>-7.5</v>
      </c>
      <c r="F86" s="4">
        <f t="shared" ref="F86:F104" si="40">E86*(C86-$D$10)</f>
        <v>1049.9969999999998</v>
      </c>
      <c r="G86" s="3">
        <f t="shared" ref="G86:G104" si="41">E86*(C86-$D$20)</f>
        <v>104.997</v>
      </c>
      <c r="H86" s="3">
        <f t="shared" ref="H86:H104" si="42">E86*(C86-$D$21)</f>
        <v>262.49700000000001</v>
      </c>
      <c r="I86" s="3">
        <f t="shared" ref="I86:I104" si="43">E86*(C86-$D$22)</f>
        <v>787.49699999999996</v>
      </c>
      <c r="J86" s="5">
        <f t="shared" ref="J86:L104" si="44">SIGN(G86)*MIN($D$8*ABS(G86),$D$7)</f>
        <v>60</v>
      </c>
      <c r="K86" s="5">
        <f t="shared" si="44"/>
        <v>60</v>
      </c>
      <c r="L86" s="5">
        <f t="shared" si="44"/>
        <v>60</v>
      </c>
      <c r="M86" s="10">
        <f t="shared" ref="M86:M104" si="45">$D$79*J86</f>
        <v>2620.8000000000002</v>
      </c>
      <c r="N86" s="10">
        <f t="shared" ref="N86:N104" si="46">$D$80*K86*2</f>
        <v>1411.2</v>
      </c>
      <c r="O86" s="10">
        <f t="shared" ref="O86:O104" si="47">$D$81*L86*2</f>
        <v>1411.2</v>
      </c>
      <c r="P86" s="10">
        <f t="shared" ref="P86:P104" si="48">$D$15*C86*$D$11*(-0.85*$D$6)</f>
        <v>-0.52645599999999992</v>
      </c>
      <c r="Q86" s="10">
        <f t="shared" ref="Q86:Q104" si="49">SUM(M86:P86)</f>
        <v>5442.6735440000002</v>
      </c>
      <c r="R86" s="10">
        <f t="shared" ref="R86:R104" si="50">(P86*($D$18-$D$15*C86/2)+M86*($D$18-$D$20)+N86*($D$18-$D$21)+O86*($D$18-$D$22))/12</f>
        <v>-1.8880860555424686</v>
      </c>
      <c r="S86" s="2">
        <f t="shared" ref="S86:S104" si="51">MAX(0.65,MIN(0.9,0.65+(F86-0.002)*250/3))</f>
        <v>0.9</v>
      </c>
      <c r="T86" s="10">
        <f t="shared" ref="T86:T104" si="52">S86*Q86</f>
        <v>4898.4061896000003</v>
      </c>
      <c r="U86" s="10">
        <f t="shared" ref="U86:U104" si="53">S86*R86</f>
        <v>-1.6992774499882217</v>
      </c>
    </row>
    <row r="87" spans="1:21" x14ac:dyDescent="0.25">
      <c r="B87" s="6">
        <v>0.05</v>
      </c>
      <c r="C87" s="8">
        <f t="shared" si="38"/>
        <v>2.0000000000000004</v>
      </c>
      <c r="D87" s="17">
        <f t="shared" ref="D87:D103" si="54">C87/$D$10</f>
        <v>1.4285714285714289E-2</v>
      </c>
      <c r="E87" s="9">
        <f t="shared" si="39"/>
        <v>-1.4999999999999996E-3</v>
      </c>
      <c r="F87" s="4">
        <f t="shared" si="40"/>
        <v>0.20699999999999993</v>
      </c>
      <c r="G87" s="3">
        <f t="shared" si="41"/>
        <v>1.7999999999999995E-2</v>
      </c>
      <c r="H87" s="3">
        <f t="shared" si="42"/>
        <v>4.9499999999999988E-2</v>
      </c>
      <c r="I87" s="3">
        <f t="shared" si="43"/>
        <v>0.15449999999999997</v>
      </c>
      <c r="J87" s="5">
        <f t="shared" si="44"/>
        <v>60</v>
      </c>
      <c r="K87" s="5">
        <f t="shared" si="44"/>
        <v>60</v>
      </c>
      <c r="L87" s="5">
        <f t="shared" si="44"/>
        <v>60</v>
      </c>
      <c r="M87" s="10">
        <f t="shared" si="45"/>
        <v>2620.8000000000002</v>
      </c>
      <c r="N87" s="10">
        <f t="shared" si="46"/>
        <v>1411.2</v>
      </c>
      <c r="O87" s="10">
        <f t="shared" si="47"/>
        <v>1411.2</v>
      </c>
      <c r="P87" s="10">
        <f t="shared" si="48"/>
        <v>-2632.28</v>
      </c>
      <c r="Q87" s="10">
        <f t="shared" si="49"/>
        <v>2810.9199999999996</v>
      </c>
      <c r="R87" s="10">
        <f t="shared" si="50"/>
        <v>-9286.9113209876541</v>
      </c>
      <c r="S87" s="2">
        <f t="shared" si="51"/>
        <v>0.9</v>
      </c>
      <c r="T87" s="10">
        <f t="shared" si="52"/>
        <v>2529.8279999999995</v>
      </c>
      <c r="U87" s="10">
        <f t="shared" si="53"/>
        <v>-8358.2201888888885</v>
      </c>
    </row>
    <row r="88" spans="1:21" x14ac:dyDescent="0.25">
      <c r="B88" s="6">
        <v>0.1</v>
      </c>
      <c r="C88" s="8">
        <f t="shared" si="38"/>
        <v>4.0000000000000009</v>
      </c>
      <c r="D88" s="17">
        <f t="shared" si="54"/>
        <v>2.8571428571428577E-2</v>
      </c>
      <c r="E88" s="9">
        <f t="shared" si="39"/>
        <v>-7.499999999999998E-4</v>
      </c>
      <c r="F88" s="4">
        <f t="shared" si="40"/>
        <v>0.10199999999999998</v>
      </c>
      <c r="G88" s="3">
        <f t="shared" si="41"/>
        <v>7.499999999999998E-3</v>
      </c>
      <c r="H88" s="3">
        <f t="shared" si="42"/>
        <v>2.3249999999999993E-2</v>
      </c>
      <c r="I88" s="3">
        <f t="shared" si="43"/>
        <v>7.5749999999999984E-2</v>
      </c>
      <c r="J88" s="5">
        <f t="shared" si="44"/>
        <v>60</v>
      </c>
      <c r="K88" s="5">
        <f t="shared" si="44"/>
        <v>60</v>
      </c>
      <c r="L88" s="5">
        <f t="shared" si="44"/>
        <v>60</v>
      </c>
      <c r="M88" s="10">
        <f t="shared" si="45"/>
        <v>2620.8000000000002</v>
      </c>
      <c r="N88" s="10">
        <f t="shared" si="46"/>
        <v>1411.2</v>
      </c>
      <c r="O88" s="10">
        <f t="shared" si="47"/>
        <v>1411.2</v>
      </c>
      <c r="P88" s="10">
        <f t="shared" si="48"/>
        <v>-5264.56</v>
      </c>
      <c r="Q88" s="10">
        <f t="shared" si="49"/>
        <v>178.63999999999942</v>
      </c>
      <c r="R88" s="10">
        <f t="shared" si="50"/>
        <v>-18266.723308641976</v>
      </c>
      <c r="S88" s="2">
        <f t="shared" si="51"/>
        <v>0.9</v>
      </c>
      <c r="T88" s="10">
        <f t="shared" si="52"/>
        <v>160.77599999999947</v>
      </c>
      <c r="U88" s="10">
        <f t="shared" si="53"/>
        <v>-16440.050977777781</v>
      </c>
    </row>
    <row r="89" spans="1:21" x14ac:dyDescent="0.25">
      <c r="B89" s="6">
        <v>0.15</v>
      </c>
      <c r="C89" s="8">
        <f t="shared" si="38"/>
        <v>6</v>
      </c>
      <c r="D89" s="17">
        <f t="shared" si="54"/>
        <v>4.2857142857142858E-2</v>
      </c>
      <c r="E89" s="9">
        <f t="shared" si="39"/>
        <v>-5.0000000000000001E-4</v>
      </c>
      <c r="F89" s="4">
        <f t="shared" si="40"/>
        <v>6.7000000000000004E-2</v>
      </c>
      <c r="G89" s="3">
        <f t="shared" si="41"/>
        <v>4.0000000000000001E-3</v>
      </c>
      <c r="H89" s="3">
        <f t="shared" si="42"/>
        <v>1.4500000000000001E-2</v>
      </c>
      <c r="I89" s="3">
        <f t="shared" si="43"/>
        <v>4.9500000000000002E-2</v>
      </c>
      <c r="J89" s="5">
        <f t="shared" si="44"/>
        <v>60</v>
      </c>
      <c r="K89" s="5">
        <f t="shared" si="44"/>
        <v>60</v>
      </c>
      <c r="L89" s="5">
        <f t="shared" si="44"/>
        <v>60</v>
      </c>
      <c r="M89" s="10">
        <f t="shared" si="45"/>
        <v>2620.8000000000002</v>
      </c>
      <c r="N89" s="10">
        <f t="shared" si="46"/>
        <v>1411.2</v>
      </c>
      <c r="O89" s="10">
        <f t="shared" si="47"/>
        <v>1411.2</v>
      </c>
      <c r="P89" s="10">
        <f t="shared" si="48"/>
        <v>-7896.8399999999992</v>
      </c>
      <c r="Q89" s="10">
        <f t="shared" si="49"/>
        <v>-2453.6399999999994</v>
      </c>
      <c r="R89" s="10">
        <f t="shared" si="50"/>
        <v>-26939.435962962962</v>
      </c>
      <c r="S89" s="2">
        <f t="shared" si="51"/>
        <v>0.9</v>
      </c>
      <c r="T89" s="10">
        <f t="shared" si="52"/>
        <v>-2208.2759999999994</v>
      </c>
      <c r="U89" s="10">
        <f t="shared" si="53"/>
        <v>-24245.492366666665</v>
      </c>
    </row>
    <row r="90" spans="1:21" x14ac:dyDescent="0.25">
      <c r="B90" s="6">
        <v>0.2</v>
      </c>
      <c r="C90" s="8">
        <f t="shared" si="38"/>
        <v>8.0000000000000018</v>
      </c>
      <c r="D90" s="17">
        <f t="shared" si="54"/>
        <v>5.7142857142857155E-2</v>
      </c>
      <c r="E90" s="9">
        <f t="shared" si="39"/>
        <v>-3.749999999999999E-4</v>
      </c>
      <c r="F90" s="4">
        <f t="shared" si="40"/>
        <v>4.9499999999999988E-2</v>
      </c>
      <c r="G90" s="3">
        <f t="shared" si="41"/>
        <v>2.2499999999999985E-3</v>
      </c>
      <c r="H90" s="3">
        <f t="shared" si="42"/>
        <v>1.0124999999999997E-2</v>
      </c>
      <c r="I90" s="3">
        <f t="shared" si="43"/>
        <v>3.6374999999999991E-2</v>
      </c>
      <c r="J90" s="5">
        <f t="shared" si="44"/>
        <v>60</v>
      </c>
      <c r="K90" s="5">
        <f t="shared" si="44"/>
        <v>60</v>
      </c>
      <c r="L90" s="5">
        <f t="shared" si="44"/>
        <v>60</v>
      </c>
      <c r="M90" s="10">
        <f t="shared" si="45"/>
        <v>2620.8000000000002</v>
      </c>
      <c r="N90" s="10">
        <f t="shared" si="46"/>
        <v>1411.2</v>
      </c>
      <c r="O90" s="10">
        <f t="shared" si="47"/>
        <v>1411.2</v>
      </c>
      <c r="P90" s="10">
        <f t="shared" si="48"/>
        <v>-10529.12</v>
      </c>
      <c r="Q90" s="10">
        <f t="shared" si="49"/>
        <v>-5085.920000000001</v>
      </c>
      <c r="R90" s="10">
        <f t="shared" si="50"/>
        <v>-35305.049283950619</v>
      </c>
      <c r="S90" s="2">
        <f t="shared" si="51"/>
        <v>0.9</v>
      </c>
      <c r="T90" s="10">
        <f t="shared" si="52"/>
        <v>-4577.3280000000013</v>
      </c>
      <c r="U90" s="10">
        <f t="shared" si="53"/>
        <v>-31774.544355555558</v>
      </c>
    </row>
    <row r="91" spans="1:21" x14ac:dyDescent="0.25">
      <c r="B91" s="6">
        <v>0.25</v>
      </c>
      <c r="C91" s="8">
        <f t="shared" si="38"/>
        <v>10</v>
      </c>
      <c r="D91" s="17">
        <f t="shared" si="54"/>
        <v>7.1428571428571425E-2</v>
      </c>
      <c r="E91" s="9">
        <f t="shared" si="39"/>
        <v>-3.0000000000000003E-4</v>
      </c>
      <c r="F91" s="4">
        <f t="shared" si="40"/>
        <v>3.9000000000000007E-2</v>
      </c>
      <c r="G91" s="3">
        <f t="shared" si="41"/>
        <v>1.2000000000000001E-3</v>
      </c>
      <c r="H91" s="3">
        <f t="shared" si="42"/>
        <v>7.5000000000000006E-3</v>
      </c>
      <c r="I91" s="3">
        <f t="shared" si="43"/>
        <v>2.8500000000000001E-2</v>
      </c>
      <c r="J91" s="5">
        <f t="shared" si="44"/>
        <v>34.800000000000004</v>
      </c>
      <c r="K91" s="5">
        <f t="shared" si="44"/>
        <v>60</v>
      </c>
      <c r="L91" s="5">
        <f t="shared" si="44"/>
        <v>60</v>
      </c>
      <c r="M91" s="10">
        <f t="shared" si="45"/>
        <v>1520.0640000000001</v>
      </c>
      <c r="N91" s="10">
        <f t="shared" si="46"/>
        <v>1411.2</v>
      </c>
      <c r="O91" s="10">
        <f t="shared" si="47"/>
        <v>1411.2</v>
      </c>
      <c r="P91" s="10">
        <f t="shared" si="48"/>
        <v>-13161.4</v>
      </c>
      <c r="Q91" s="10">
        <f t="shared" si="49"/>
        <v>-8818.9359999999997</v>
      </c>
      <c r="R91" s="10">
        <f t="shared" si="50"/>
        <v>-46027.072604938265</v>
      </c>
      <c r="S91" s="2">
        <f t="shared" si="51"/>
        <v>0.9</v>
      </c>
      <c r="T91" s="10">
        <f t="shared" si="52"/>
        <v>-7937.0424000000003</v>
      </c>
      <c r="U91" s="10">
        <f t="shared" si="53"/>
        <v>-41424.365344444443</v>
      </c>
    </row>
    <row r="92" spans="1:21" x14ac:dyDescent="0.25">
      <c r="B92" s="6">
        <v>0.3</v>
      </c>
      <c r="C92" s="8">
        <f t="shared" si="38"/>
        <v>12</v>
      </c>
      <c r="D92" s="17">
        <f t="shared" si="54"/>
        <v>8.5714285714285715E-2</v>
      </c>
      <c r="E92" s="9">
        <f t="shared" si="39"/>
        <v>-2.5000000000000001E-4</v>
      </c>
      <c r="F92" s="4">
        <f t="shared" si="40"/>
        <v>3.2000000000000001E-2</v>
      </c>
      <c r="G92" s="3">
        <f t="shared" si="41"/>
        <v>5.0000000000000001E-4</v>
      </c>
      <c r="H92" s="3">
        <f t="shared" si="42"/>
        <v>5.7499999999999999E-3</v>
      </c>
      <c r="I92" s="3">
        <f t="shared" si="43"/>
        <v>2.325E-2</v>
      </c>
      <c r="J92" s="5">
        <f t="shared" si="44"/>
        <v>14.5</v>
      </c>
      <c r="K92" s="5">
        <f t="shared" si="44"/>
        <v>60</v>
      </c>
      <c r="L92" s="5">
        <f t="shared" si="44"/>
        <v>60</v>
      </c>
      <c r="M92" s="10">
        <f t="shared" si="45"/>
        <v>633.36</v>
      </c>
      <c r="N92" s="10">
        <f t="shared" si="46"/>
        <v>1411.2</v>
      </c>
      <c r="O92" s="10">
        <f t="shared" si="47"/>
        <v>1411.2</v>
      </c>
      <c r="P92" s="10">
        <f t="shared" si="48"/>
        <v>-15793.679999999998</v>
      </c>
      <c r="Q92" s="10">
        <f t="shared" si="49"/>
        <v>-12337.919999999998</v>
      </c>
      <c r="R92" s="10">
        <f t="shared" si="50"/>
        <v>-55924.091999999997</v>
      </c>
      <c r="S92" s="2">
        <f t="shared" si="51"/>
        <v>0.9</v>
      </c>
      <c r="T92" s="10">
        <f t="shared" si="52"/>
        <v>-11104.127999999999</v>
      </c>
      <c r="U92" s="10">
        <f t="shared" si="53"/>
        <v>-50331.682799999995</v>
      </c>
    </row>
    <row r="93" spans="1:21" x14ac:dyDescent="0.25">
      <c r="B93" s="6">
        <v>0.35</v>
      </c>
      <c r="C93" s="8">
        <f t="shared" si="38"/>
        <v>14</v>
      </c>
      <c r="D93" s="17">
        <f t="shared" si="54"/>
        <v>0.1</v>
      </c>
      <c r="E93" s="9">
        <f t="shared" si="39"/>
        <v>-2.142857142857143E-4</v>
      </c>
      <c r="F93" s="4">
        <f t="shared" si="40"/>
        <v>2.7000000000000003E-2</v>
      </c>
      <c r="G93" s="3">
        <f t="shared" si="41"/>
        <v>0</v>
      </c>
      <c r="H93" s="3">
        <f t="shared" si="42"/>
        <v>4.5000000000000005E-3</v>
      </c>
      <c r="I93" s="3">
        <f t="shared" si="43"/>
        <v>1.95E-2</v>
      </c>
      <c r="J93" s="5">
        <f t="shared" si="44"/>
        <v>0</v>
      </c>
      <c r="K93" s="5">
        <f t="shared" si="44"/>
        <v>60</v>
      </c>
      <c r="L93" s="5">
        <f t="shared" si="44"/>
        <v>60</v>
      </c>
      <c r="M93" s="10">
        <f t="shared" si="45"/>
        <v>0</v>
      </c>
      <c r="N93" s="10">
        <f t="shared" si="46"/>
        <v>1411.2</v>
      </c>
      <c r="O93" s="10">
        <f t="shared" si="47"/>
        <v>1411.2</v>
      </c>
      <c r="P93" s="10">
        <f t="shared" si="48"/>
        <v>-18425.96</v>
      </c>
      <c r="Q93" s="10">
        <f t="shared" si="49"/>
        <v>-15603.56</v>
      </c>
      <c r="R93" s="10">
        <f t="shared" si="50"/>
        <v>-64900.982135802471</v>
      </c>
      <c r="S93" s="2">
        <f t="shared" si="51"/>
        <v>0.9</v>
      </c>
      <c r="T93" s="10">
        <f t="shared" si="52"/>
        <v>-14043.204</v>
      </c>
      <c r="U93" s="10">
        <f t="shared" si="53"/>
        <v>-58410.883922222223</v>
      </c>
    </row>
    <row r="94" spans="1:21" x14ac:dyDescent="0.25">
      <c r="B94" s="6">
        <v>0.4</v>
      </c>
      <c r="C94" s="8">
        <f t="shared" si="38"/>
        <v>16.000000000000004</v>
      </c>
      <c r="D94" s="17">
        <f t="shared" si="54"/>
        <v>0.11428571428571431</v>
      </c>
      <c r="E94" s="9">
        <f t="shared" si="39"/>
        <v>-1.8749999999999995E-4</v>
      </c>
      <c r="F94" s="4">
        <f t="shared" si="40"/>
        <v>2.3249999999999993E-2</v>
      </c>
      <c r="G94" s="3">
        <f t="shared" si="41"/>
        <v>-3.7500000000000055E-4</v>
      </c>
      <c r="H94" s="3">
        <f t="shared" si="42"/>
        <v>3.5624999999999984E-3</v>
      </c>
      <c r="I94" s="3">
        <f t="shared" si="43"/>
        <v>1.6687499999999994E-2</v>
      </c>
      <c r="J94" s="5">
        <f t="shared" si="44"/>
        <v>-10.875000000000016</v>
      </c>
      <c r="K94" s="5">
        <f t="shared" si="44"/>
        <v>60</v>
      </c>
      <c r="L94" s="5">
        <f t="shared" si="44"/>
        <v>60</v>
      </c>
      <c r="M94" s="10">
        <f t="shared" si="45"/>
        <v>-475.02000000000072</v>
      </c>
      <c r="N94" s="10">
        <f t="shared" si="46"/>
        <v>1411.2</v>
      </c>
      <c r="O94" s="10">
        <f t="shared" si="47"/>
        <v>1411.2</v>
      </c>
      <c r="P94" s="10">
        <f t="shared" si="48"/>
        <v>-21058.240000000002</v>
      </c>
      <c r="Q94" s="10">
        <f t="shared" si="49"/>
        <v>-18710.86</v>
      </c>
      <c r="R94" s="10">
        <f t="shared" si="50"/>
        <v>-73187.62923456791</v>
      </c>
      <c r="S94" s="2">
        <f t="shared" si="51"/>
        <v>0.9</v>
      </c>
      <c r="T94" s="10">
        <f t="shared" si="52"/>
        <v>-16839.774000000001</v>
      </c>
      <c r="U94" s="10">
        <f t="shared" si="53"/>
        <v>-65868.866311111124</v>
      </c>
    </row>
    <row r="95" spans="1:21" x14ac:dyDescent="0.25">
      <c r="B95" s="6">
        <v>0.45</v>
      </c>
      <c r="C95" s="8">
        <f t="shared" si="38"/>
        <v>18</v>
      </c>
      <c r="D95" s="17">
        <f t="shared" si="54"/>
        <v>0.12857142857142856</v>
      </c>
      <c r="E95" s="9">
        <f t="shared" si="39"/>
        <v>-1.6666666666666666E-4</v>
      </c>
      <c r="F95" s="4">
        <f t="shared" si="40"/>
        <v>2.0333333333333332E-2</v>
      </c>
      <c r="G95" s="3">
        <f t="shared" si="41"/>
        <v>-6.6666666666666664E-4</v>
      </c>
      <c r="H95" s="3">
        <f t="shared" si="42"/>
        <v>2.8333333333333331E-3</v>
      </c>
      <c r="I95" s="3">
        <f t="shared" si="43"/>
        <v>1.4499999999999999E-2</v>
      </c>
      <c r="J95" s="5">
        <f t="shared" si="44"/>
        <v>-19.333333333333332</v>
      </c>
      <c r="K95" s="5">
        <f t="shared" si="44"/>
        <v>60</v>
      </c>
      <c r="L95" s="5">
        <f t="shared" si="44"/>
        <v>60</v>
      </c>
      <c r="M95" s="10">
        <f t="shared" si="45"/>
        <v>-844.4799999999999</v>
      </c>
      <c r="N95" s="10">
        <f t="shared" si="46"/>
        <v>1411.2</v>
      </c>
      <c r="O95" s="10">
        <f t="shared" si="47"/>
        <v>1411.2</v>
      </c>
      <c r="P95" s="10">
        <f t="shared" si="48"/>
        <v>-23690.52</v>
      </c>
      <c r="Q95" s="10">
        <f t="shared" si="49"/>
        <v>-21712.6</v>
      </c>
      <c r="R95" s="10">
        <f t="shared" si="50"/>
        <v>-80911.747864197532</v>
      </c>
      <c r="S95" s="2">
        <f t="shared" si="51"/>
        <v>0.9</v>
      </c>
      <c r="T95" s="10">
        <f t="shared" si="52"/>
        <v>-19541.34</v>
      </c>
      <c r="U95" s="10">
        <f t="shared" si="53"/>
        <v>-72820.573077777779</v>
      </c>
    </row>
    <row r="96" spans="1:21" x14ac:dyDescent="0.25">
      <c r="B96" s="6">
        <v>0.5</v>
      </c>
      <c r="C96" s="8">
        <f t="shared" si="38"/>
        <v>20</v>
      </c>
      <c r="D96" s="17">
        <f t="shared" si="54"/>
        <v>0.14285714285714285</v>
      </c>
      <c r="E96" s="9">
        <f t="shared" si="39"/>
        <v>-1.5000000000000001E-4</v>
      </c>
      <c r="F96" s="4">
        <f t="shared" si="40"/>
        <v>1.8000000000000002E-2</v>
      </c>
      <c r="G96" s="3">
        <f t="shared" si="41"/>
        <v>-9.0000000000000008E-4</v>
      </c>
      <c r="H96" s="3">
        <f t="shared" si="42"/>
        <v>2.2500000000000003E-3</v>
      </c>
      <c r="I96" s="3">
        <f t="shared" si="43"/>
        <v>1.2750000000000001E-2</v>
      </c>
      <c r="J96" s="5">
        <f t="shared" si="44"/>
        <v>-26.1</v>
      </c>
      <c r="K96" s="5">
        <f t="shared" si="44"/>
        <v>60</v>
      </c>
      <c r="L96" s="5">
        <f t="shared" si="44"/>
        <v>60</v>
      </c>
      <c r="M96" s="10">
        <f t="shared" si="45"/>
        <v>-1140.048</v>
      </c>
      <c r="N96" s="10">
        <f t="shared" si="46"/>
        <v>1411.2</v>
      </c>
      <c r="O96" s="10">
        <f t="shared" si="47"/>
        <v>1411.2</v>
      </c>
      <c r="P96" s="10">
        <f t="shared" si="48"/>
        <v>-26322.799999999999</v>
      </c>
      <c r="Q96" s="10">
        <f t="shared" si="49"/>
        <v>-24640.448</v>
      </c>
      <c r="R96" s="10">
        <f t="shared" si="50"/>
        <v>-88149.966765432095</v>
      </c>
      <c r="S96" s="2">
        <f t="shared" si="51"/>
        <v>0.9</v>
      </c>
      <c r="T96" s="10">
        <f t="shared" si="52"/>
        <v>-22176.403200000001</v>
      </c>
      <c r="U96" s="10">
        <f t="shared" si="53"/>
        <v>-79334.970088888891</v>
      </c>
    </row>
    <row r="97" spans="1:21" x14ac:dyDescent="0.25">
      <c r="B97" s="6">
        <v>0.55000000000000004</v>
      </c>
      <c r="C97" s="8">
        <f t="shared" si="38"/>
        <v>22.000000000000004</v>
      </c>
      <c r="D97" s="17">
        <f t="shared" si="54"/>
        <v>0.15714285714285717</v>
      </c>
      <c r="E97" s="9">
        <f t="shared" si="39"/>
        <v>-1.3636363636363634E-4</v>
      </c>
      <c r="F97" s="4">
        <f t="shared" si="40"/>
        <v>1.609090909090909E-2</v>
      </c>
      <c r="G97" s="3">
        <f t="shared" si="41"/>
        <v>-1.0909090909090912E-3</v>
      </c>
      <c r="H97" s="3">
        <f t="shared" si="42"/>
        <v>1.772727272727272E-3</v>
      </c>
      <c r="I97" s="3">
        <f t="shared" si="43"/>
        <v>1.1318181818181816E-2</v>
      </c>
      <c r="J97" s="5">
        <f t="shared" si="44"/>
        <v>-31.636363636363644</v>
      </c>
      <c r="K97" s="5">
        <f t="shared" si="44"/>
        <v>51.409090909090885</v>
      </c>
      <c r="L97" s="5">
        <f t="shared" si="44"/>
        <v>60</v>
      </c>
      <c r="M97" s="10">
        <f t="shared" si="45"/>
        <v>-1381.876363636364</v>
      </c>
      <c r="N97" s="10">
        <f t="shared" si="46"/>
        <v>1209.1418181818176</v>
      </c>
      <c r="O97" s="10">
        <f t="shared" si="47"/>
        <v>1411.2</v>
      </c>
      <c r="P97" s="10">
        <f t="shared" si="48"/>
        <v>-28955.080000000005</v>
      </c>
      <c r="Q97" s="10">
        <f t="shared" si="49"/>
        <v>-27716.614545454551</v>
      </c>
      <c r="R97" s="10">
        <f t="shared" si="50"/>
        <v>-95086.378773288452</v>
      </c>
      <c r="S97" s="2">
        <f t="shared" si="51"/>
        <v>0.9</v>
      </c>
      <c r="T97" s="10">
        <f t="shared" si="52"/>
        <v>-24944.953090909097</v>
      </c>
      <c r="U97" s="10">
        <f t="shared" si="53"/>
        <v>-85577.740895959607</v>
      </c>
    </row>
    <row r="98" spans="1:21" x14ac:dyDescent="0.25">
      <c r="B98" s="6">
        <v>0.6</v>
      </c>
      <c r="C98" s="8">
        <f t="shared" si="38"/>
        <v>24</v>
      </c>
      <c r="D98" s="17">
        <f t="shared" si="54"/>
        <v>0.17142857142857143</v>
      </c>
      <c r="E98" s="9">
        <f t="shared" si="39"/>
        <v>-1.25E-4</v>
      </c>
      <c r="F98" s="4">
        <f t="shared" si="40"/>
        <v>1.4500000000000001E-2</v>
      </c>
      <c r="G98" s="3">
        <f t="shared" si="41"/>
        <v>-1.25E-3</v>
      </c>
      <c r="H98" s="3">
        <f t="shared" si="42"/>
        <v>1.3749999999999999E-3</v>
      </c>
      <c r="I98" s="3">
        <f t="shared" si="43"/>
        <v>1.0125E-2</v>
      </c>
      <c r="J98" s="5">
        <f t="shared" si="44"/>
        <v>-36.25</v>
      </c>
      <c r="K98" s="5">
        <f t="shared" si="44"/>
        <v>39.875</v>
      </c>
      <c r="L98" s="5">
        <f t="shared" si="44"/>
        <v>60</v>
      </c>
      <c r="M98" s="10">
        <f t="shared" si="45"/>
        <v>-1583.4</v>
      </c>
      <c r="N98" s="10">
        <f t="shared" si="46"/>
        <v>937.86</v>
      </c>
      <c r="O98" s="10">
        <f t="shared" si="47"/>
        <v>1411.2</v>
      </c>
      <c r="P98" s="10">
        <f t="shared" si="48"/>
        <v>-31587.359999999997</v>
      </c>
      <c r="Q98" s="10">
        <f t="shared" si="49"/>
        <v>-30821.699999999997</v>
      </c>
      <c r="R98" s="10">
        <f t="shared" si="50"/>
        <v>-101664.5267037037</v>
      </c>
      <c r="S98" s="2">
        <f t="shared" si="51"/>
        <v>0.9</v>
      </c>
      <c r="T98" s="10">
        <f t="shared" si="52"/>
        <v>-27739.53</v>
      </c>
      <c r="U98" s="10">
        <f t="shared" si="53"/>
        <v>-91498.074033333323</v>
      </c>
    </row>
    <row r="99" spans="1:21" x14ac:dyDescent="0.25">
      <c r="B99" s="6">
        <v>0.65</v>
      </c>
      <c r="C99" s="8">
        <f t="shared" si="38"/>
        <v>26.000000000000004</v>
      </c>
      <c r="D99" s="17">
        <f t="shared" si="54"/>
        <v>0.18571428571428575</v>
      </c>
      <c r="E99" s="9">
        <f t="shared" si="39"/>
        <v>-1.1538461538461537E-4</v>
      </c>
      <c r="F99" s="4">
        <f t="shared" si="40"/>
        <v>1.3153846153846151E-2</v>
      </c>
      <c r="G99" s="3">
        <f t="shared" si="41"/>
        <v>-1.3846153846153847E-3</v>
      </c>
      <c r="H99" s="3">
        <f t="shared" si="42"/>
        <v>1.0384615384615378E-3</v>
      </c>
      <c r="I99" s="3">
        <f t="shared" si="43"/>
        <v>9.1153846153846137E-3</v>
      </c>
      <c r="J99" s="5">
        <f t="shared" si="44"/>
        <v>-40.15384615384616</v>
      </c>
      <c r="K99" s="5">
        <f t="shared" si="44"/>
        <v>30.115384615384595</v>
      </c>
      <c r="L99" s="5">
        <f t="shared" si="44"/>
        <v>60</v>
      </c>
      <c r="M99" s="10">
        <f t="shared" si="45"/>
        <v>-1753.9200000000003</v>
      </c>
      <c r="N99" s="10">
        <f t="shared" si="46"/>
        <v>708.3138461538457</v>
      </c>
      <c r="O99" s="10">
        <f t="shared" si="47"/>
        <v>1411.2</v>
      </c>
      <c r="P99" s="10">
        <f t="shared" si="48"/>
        <v>-34219.640000000007</v>
      </c>
      <c r="Q99" s="10">
        <f t="shared" si="49"/>
        <v>-33854.04615384616</v>
      </c>
      <c r="R99" s="10">
        <f t="shared" si="50"/>
        <v>-107832.6015660019</v>
      </c>
      <c r="S99" s="2">
        <f t="shared" si="51"/>
        <v>0.9</v>
      </c>
      <c r="T99" s="10">
        <f t="shared" si="52"/>
        <v>-30468.641538461547</v>
      </c>
      <c r="U99" s="10">
        <f t="shared" si="53"/>
        <v>-97049.341409401721</v>
      </c>
    </row>
    <row r="100" spans="1:21" x14ac:dyDescent="0.25">
      <c r="B100" s="6">
        <v>0.7</v>
      </c>
      <c r="C100" s="8">
        <f t="shared" si="38"/>
        <v>28</v>
      </c>
      <c r="D100" s="17">
        <f t="shared" si="54"/>
        <v>0.2</v>
      </c>
      <c r="E100" s="9">
        <f t="shared" si="39"/>
        <v>-1.0714285714285715E-4</v>
      </c>
      <c r="F100" s="4">
        <f t="shared" si="40"/>
        <v>1.2E-2</v>
      </c>
      <c r="G100" s="3">
        <f t="shared" si="41"/>
        <v>-1.5E-3</v>
      </c>
      <c r="H100" s="3">
        <f t="shared" si="42"/>
        <v>7.5000000000000002E-4</v>
      </c>
      <c r="I100" s="3">
        <f t="shared" si="43"/>
        <v>8.2500000000000004E-3</v>
      </c>
      <c r="J100" s="5">
        <f t="shared" si="44"/>
        <v>-43.5</v>
      </c>
      <c r="K100" s="5">
        <f t="shared" si="44"/>
        <v>21.75</v>
      </c>
      <c r="L100" s="5">
        <f t="shared" si="44"/>
        <v>60</v>
      </c>
      <c r="M100" s="10">
        <f t="shared" si="45"/>
        <v>-1900.08</v>
      </c>
      <c r="N100" s="10">
        <f t="shared" si="46"/>
        <v>511.56</v>
      </c>
      <c r="O100" s="10">
        <f t="shared" si="47"/>
        <v>1411.2</v>
      </c>
      <c r="P100" s="10">
        <f t="shared" si="48"/>
        <v>-36851.919999999998</v>
      </c>
      <c r="Q100" s="10">
        <f t="shared" si="49"/>
        <v>-36829.24</v>
      </c>
      <c r="R100" s="10">
        <f t="shared" si="50"/>
        <v>-113612.66916049382</v>
      </c>
      <c r="S100" s="2">
        <f t="shared" si="51"/>
        <v>0.9</v>
      </c>
      <c r="T100" s="10">
        <f t="shared" si="52"/>
        <v>-33146.315999999999</v>
      </c>
      <c r="U100" s="10">
        <f t="shared" si="53"/>
        <v>-102251.40224444444</v>
      </c>
    </row>
    <row r="101" spans="1:21" x14ac:dyDescent="0.25">
      <c r="B101" s="6">
        <v>0.75</v>
      </c>
      <c r="C101" s="8">
        <f t="shared" si="38"/>
        <v>30</v>
      </c>
      <c r="D101" s="17">
        <f t="shared" si="54"/>
        <v>0.21428571428571427</v>
      </c>
      <c r="E101" s="9">
        <f t="shared" si="39"/>
        <v>-1E-4</v>
      </c>
      <c r="F101" s="4">
        <f t="shared" si="40"/>
        <v>1.1000000000000001E-2</v>
      </c>
      <c r="G101" s="3">
        <f t="shared" si="41"/>
        <v>-1.6000000000000001E-3</v>
      </c>
      <c r="H101" s="3">
        <f t="shared" si="42"/>
        <v>5.0000000000000001E-4</v>
      </c>
      <c r="I101" s="3">
        <f t="shared" si="43"/>
        <v>7.5000000000000006E-3</v>
      </c>
      <c r="J101" s="5">
        <f t="shared" si="44"/>
        <v>-46.400000000000006</v>
      </c>
      <c r="K101" s="5">
        <f t="shared" si="44"/>
        <v>14.5</v>
      </c>
      <c r="L101" s="5">
        <f t="shared" si="44"/>
        <v>60</v>
      </c>
      <c r="M101" s="10">
        <f t="shared" si="45"/>
        <v>-2026.7520000000002</v>
      </c>
      <c r="N101" s="10">
        <f t="shared" si="46"/>
        <v>341.04</v>
      </c>
      <c r="O101" s="10">
        <f t="shared" si="47"/>
        <v>1411.2</v>
      </c>
      <c r="P101" s="10">
        <f t="shared" si="48"/>
        <v>-39484.200000000004</v>
      </c>
      <c r="Q101" s="10">
        <f t="shared" si="49"/>
        <v>-39758.712000000007</v>
      </c>
      <c r="R101" s="10">
        <f t="shared" si="50"/>
        <v>-119020.91107407409</v>
      </c>
      <c r="S101" s="2">
        <f t="shared" si="51"/>
        <v>0.9</v>
      </c>
      <c r="T101" s="10">
        <f t="shared" si="52"/>
        <v>-35782.840800000005</v>
      </c>
      <c r="U101" s="10">
        <f t="shared" si="53"/>
        <v>-107118.81996666668</v>
      </c>
    </row>
    <row r="102" spans="1:21" x14ac:dyDescent="0.25">
      <c r="B102" s="6">
        <v>0.8</v>
      </c>
      <c r="C102" s="8">
        <f t="shared" si="38"/>
        <v>32.000000000000007</v>
      </c>
      <c r="D102" s="17">
        <f t="shared" si="54"/>
        <v>0.22857142857142862</v>
      </c>
      <c r="E102" s="9">
        <f t="shared" si="39"/>
        <v>-9.3749999999999975E-5</v>
      </c>
      <c r="F102" s="4">
        <f t="shared" si="40"/>
        <v>1.0124999999999997E-2</v>
      </c>
      <c r="G102" s="3">
        <f t="shared" si="41"/>
        <v>-1.6875000000000002E-3</v>
      </c>
      <c r="H102" s="3">
        <f t="shared" si="42"/>
        <v>2.8124999999999927E-4</v>
      </c>
      <c r="I102" s="3">
        <f t="shared" si="43"/>
        <v>6.8437499999999983E-3</v>
      </c>
      <c r="J102" s="5">
        <f t="shared" si="44"/>
        <v>-48.937500000000007</v>
      </c>
      <c r="K102" s="5">
        <f t="shared" si="44"/>
        <v>8.1562499999999787</v>
      </c>
      <c r="L102" s="5">
        <f t="shared" si="44"/>
        <v>60</v>
      </c>
      <c r="M102" s="10">
        <f t="shared" si="45"/>
        <v>-2137.59</v>
      </c>
      <c r="N102" s="10">
        <f t="shared" si="46"/>
        <v>191.8349999999995</v>
      </c>
      <c r="O102" s="10">
        <f t="shared" si="47"/>
        <v>1411.2</v>
      </c>
      <c r="P102" s="10">
        <f t="shared" si="48"/>
        <v>-42116.480000000003</v>
      </c>
      <c r="Q102" s="10">
        <f t="shared" si="49"/>
        <v>-42651.035000000003</v>
      </c>
      <c r="R102" s="10">
        <f t="shared" si="50"/>
        <v>-124069.4634969136</v>
      </c>
      <c r="S102" s="2">
        <f t="shared" si="51"/>
        <v>0.9</v>
      </c>
      <c r="T102" s="10">
        <f t="shared" si="52"/>
        <v>-38385.931500000006</v>
      </c>
      <c r="U102" s="10">
        <f t="shared" si="53"/>
        <v>-111662.51714722224</v>
      </c>
    </row>
    <row r="103" spans="1:21" x14ac:dyDescent="0.25">
      <c r="B103" s="6">
        <v>0.85</v>
      </c>
      <c r="C103" s="8">
        <f t="shared" si="38"/>
        <v>34</v>
      </c>
      <c r="D103" s="17">
        <f t="shared" si="54"/>
        <v>0.24285714285714285</v>
      </c>
      <c r="E103" s="9">
        <f t="shared" si="39"/>
        <v>-8.8235294117647065E-5</v>
      </c>
      <c r="F103" s="4">
        <f t="shared" si="40"/>
        <v>9.3529411764705882E-3</v>
      </c>
      <c r="G103" s="3">
        <f t="shared" si="41"/>
        <v>-1.7647058823529412E-3</v>
      </c>
      <c r="H103" s="3">
        <f t="shared" si="42"/>
        <v>8.8235294117647065E-5</v>
      </c>
      <c r="I103" s="3">
        <f t="shared" si="43"/>
        <v>6.2647058823529413E-3</v>
      </c>
      <c r="J103" s="5">
        <f t="shared" si="44"/>
        <v>-51.176470588235297</v>
      </c>
      <c r="K103" s="5">
        <f t="shared" si="44"/>
        <v>2.5588235294117649</v>
      </c>
      <c r="L103" s="5">
        <f t="shared" si="44"/>
        <v>60</v>
      </c>
      <c r="M103" s="10">
        <f t="shared" si="45"/>
        <v>-2235.3882352941177</v>
      </c>
      <c r="N103" s="10">
        <f t="shared" si="46"/>
        <v>60.183529411764709</v>
      </c>
      <c r="O103" s="10">
        <f t="shared" si="47"/>
        <v>1411.2</v>
      </c>
      <c r="P103" s="10">
        <f t="shared" si="48"/>
        <v>-44748.759999999995</v>
      </c>
      <c r="Q103" s="10">
        <f t="shared" si="49"/>
        <v>-45512.76470588235</v>
      </c>
      <c r="R103" s="10">
        <f t="shared" si="50"/>
        <v>-128767.6070450254</v>
      </c>
      <c r="S103" s="2">
        <f t="shared" si="51"/>
        <v>0.9</v>
      </c>
      <c r="T103" s="10">
        <f t="shared" si="52"/>
        <v>-40961.488235294113</v>
      </c>
      <c r="U103" s="10">
        <f t="shared" si="53"/>
        <v>-115890.84634052287</v>
      </c>
    </row>
    <row r="104" spans="1:21" x14ac:dyDescent="0.25">
      <c r="B104" s="6">
        <v>0.9</v>
      </c>
      <c r="C104" s="8">
        <f t="shared" si="38"/>
        <v>36</v>
      </c>
      <c r="D104" s="17">
        <f>C104/$D$10</f>
        <v>0.25714285714285712</v>
      </c>
      <c r="E104" s="9">
        <f t="shared" si="39"/>
        <v>-8.3333333333333331E-5</v>
      </c>
      <c r="F104" s="4">
        <f t="shared" si="40"/>
        <v>8.6666666666666663E-3</v>
      </c>
      <c r="G104" s="3">
        <f t="shared" si="41"/>
        <v>-1.8333333333333333E-3</v>
      </c>
      <c r="H104" s="3">
        <f t="shared" si="42"/>
        <v>-8.3333333333333331E-5</v>
      </c>
      <c r="I104" s="3">
        <f t="shared" si="43"/>
        <v>5.7499999999999999E-3</v>
      </c>
      <c r="J104" s="5">
        <f t="shared" si="44"/>
        <v>-53.166666666666664</v>
      </c>
      <c r="K104" s="5">
        <f t="shared" si="44"/>
        <v>-2.4166666666666665</v>
      </c>
      <c r="L104" s="5">
        <f t="shared" si="44"/>
        <v>60</v>
      </c>
      <c r="M104" s="10">
        <f t="shared" si="45"/>
        <v>-2322.3199999999997</v>
      </c>
      <c r="N104" s="10">
        <f t="shared" si="46"/>
        <v>-56.839999999999996</v>
      </c>
      <c r="O104" s="10">
        <f t="shared" si="47"/>
        <v>1411.2</v>
      </c>
      <c r="P104" s="10">
        <f t="shared" si="48"/>
        <v>-47381.04</v>
      </c>
      <c r="Q104" s="10">
        <f t="shared" si="49"/>
        <v>-48349</v>
      </c>
      <c r="R104" s="10">
        <f t="shared" si="50"/>
        <v>-133122.55997530866</v>
      </c>
      <c r="S104" s="2">
        <f t="shared" si="51"/>
        <v>0.9</v>
      </c>
      <c r="T104" s="10">
        <f t="shared" si="52"/>
        <v>-43514.1</v>
      </c>
      <c r="U104" s="10">
        <f t="shared" si="53"/>
        <v>-119810.30397777779</v>
      </c>
    </row>
    <row r="106" spans="1:21" x14ac:dyDescent="0.25">
      <c r="B106" s="11" t="s">
        <v>43</v>
      </c>
      <c r="C106" s="11" t="s">
        <v>37</v>
      </c>
      <c r="D106" s="11" t="s">
        <v>47</v>
      </c>
      <c r="E106" s="12" t="s">
        <v>19</v>
      </c>
      <c r="F106" s="12" t="s">
        <v>20</v>
      </c>
      <c r="G106" s="12" t="s">
        <v>21</v>
      </c>
      <c r="H106" s="12" t="s">
        <v>22</v>
      </c>
      <c r="I106" s="12" t="s">
        <v>23</v>
      </c>
      <c r="J106" s="12" t="s">
        <v>24</v>
      </c>
      <c r="K106" s="12" t="s">
        <v>25</v>
      </c>
      <c r="L106" s="12" t="s">
        <v>26</v>
      </c>
      <c r="M106" s="12" t="s">
        <v>27</v>
      </c>
      <c r="N106" s="12" t="s">
        <v>28</v>
      </c>
      <c r="O106" s="12" t="s">
        <v>29</v>
      </c>
      <c r="P106" s="12" t="s">
        <v>30</v>
      </c>
      <c r="Q106" s="12" t="s">
        <v>31</v>
      </c>
      <c r="R106" s="12" t="s">
        <v>32</v>
      </c>
      <c r="S106" s="12" t="s">
        <v>33</v>
      </c>
    </row>
    <row r="107" spans="1:21" x14ac:dyDescent="0.25">
      <c r="C107" s="14" t="s">
        <v>14</v>
      </c>
      <c r="D107" s="14"/>
      <c r="E107" s="14" t="s">
        <v>39</v>
      </c>
      <c r="F107" s="13"/>
      <c r="G107" s="13"/>
      <c r="H107" s="13"/>
      <c r="I107" s="13"/>
      <c r="J107" s="14" t="s">
        <v>13</v>
      </c>
      <c r="K107" s="14" t="s">
        <v>13</v>
      </c>
      <c r="L107" s="14" t="s">
        <v>13</v>
      </c>
      <c r="M107" s="14" t="s">
        <v>41</v>
      </c>
      <c r="N107" s="14" t="s">
        <v>41</v>
      </c>
      <c r="O107" s="14" t="s">
        <v>41</v>
      </c>
      <c r="P107" s="14" t="s">
        <v>41</v>
      </c>
      <c r="Q107" s="14" t="s">
        <v>41</v>
      </c>
      <c r="R107" s="14" t="s">
        <v>42</v>
      </c>
      <c r="S107" s="14"/>
    </row>
    <row r="108" spans="1:21" x14ac:dyDescent="0.25">
      <c r="A108" s="15" t="s">
        <v>44</v>
      </c>
      <c r="B108" s="6"/>
      <c r="C108" s="8"/>
      <c r="D108" s="8"/>
      <c r="E108" s="9"/>
      <c r="F108" s="4"/>
      <c r="G108" s="3"/>
      <c r="H108" s="3"/>
      <c r="I108" s="3"/>
      <c r="J108" s="5"/>
      <c r="K108" s="5"/>
      <c r="L108" s="5"/>
      <c r="M108" s="10"/>
      <c r="N108" s="10"/>
      <c r="O108" s="10"/>
      <c r="P108" s="10"/>
      <c r="Q108" s="10"/>
      <c r="R108" s="10"/>
      <c r="S108" s="2"/>
      <c r="T108" s="10"/>
      <c r="U108" s="10"/>
    </row>
    <row r="109" spans="1:21" x14ac:dyDescent="0.25">
      <c r="B109" s="6">
        <v>1.0000000000000001E-5</v>
      </c>
      <c r="C109" s="5">
        <f t="shared" ref="C109:C124" si="55">B109/$D$15*($D$10-$D$13)</f>
        <v>1.6000000000000001E-3</v>
      </c>
      <c r="D109" s="17">
        <f>C109/$D$10</f>
        <v>1.1428571428571429E-5</v>
      </c>
      <c r="E109" s="9">
        <f t="shared" ref="E109:E124" si="56">-0.003/C109</f>
        <v>-1.875</v>
      </c>
      <c r="F109" s="4">
        <f t="shared" ref="F109:F124" si="57">E109*(C109-$D$10)</f>
        <v>262.49700000000001</v>
      </c>
      <c r="G109" s="3">
        <f t="shared" ref="G109:G124" si="58">E109*(C109-$D$20)</f>
        <v>26.247</v>
      </c>
      <c r="H109" s="3">
        <f t="shared" ref="H109:H124" si="59">E109*(C109-$D$21)</f>
        <v>65.622</v>
      </c>
      <c r="I109" s="3">
        <f t="shared" ref="I109:I124" si="60">E109*(C109-$D$22)</f>
        <v>196.87200000000001</v>
      </c>
      <c r="J109" s="5">
        <f>SIGN(G109)*MIN($D$8*ABS(G109),$D$7)</f>
        <v>60</v>
      </c>
      <c r="K109" s="5">
        <f t="shared" ref="K109:K124" si="61">SIGN(H109)*MIN($D$8*ABS(H109),$D$7)</f>
        <v>60</v>
      </c>
      <c r="L109" s="5">
        <f t="shared" ref="L109:L124" si="62">SIGN(I109)*MIN($D$8*ABS(I109),$D$7)</f>
        <v>60</v>
      </c>
      <c r="M109" s="10">
        <f>$D$79*J109</f>
        <v>2620.8000000000002</v>
      </c>
      <c r="N109" s="10">
        <f>$D$80*K109*2</f>
        <v>1411.2</v>
      </c>
      <c r="O109" s="10">
        <f>$D$81*L109*2</f>
        <v>1411.2</v>
      </c>
      <c r="P109" s="10">
        <f>$D$15*C109*2*$D$13*(-0.85*$D$6)</f>
        <v>-0.37318400000000002</v>
      </c>
      <c r="Q109" s="10">
        <f>SUM(M109:P109)</f>
        <v>5442.8268159999998</v>
      </c>
      <c r="R109" s="10">
        <f>(P109*(($D$11-$D$18)-$D$15*C109/2)+M109*($D$18-$D$20)+N109*($D$18-$D$21)+O109*($D$18-$D$22))/12</f>
        <v>-8.488766782276798</v>
      </c>
      <c r="S109" s="2">
        <f>MAX(0.65,MIN(0.9,0.65+(F109-0.002)*250/3))</f>
        <v>0.9</v>
      </c>
      <c r="T109" s="10">
        <f>Q109*S109</f>
        <v>4898.5441344000001</v>
      </c>
      <c r="U109" s="10">
        <f>S109*R109</f>
        <v>-7.6398901040491181</v>
      </c>
    </row>
    <row r="110" spans="1:21" x14ac:dyDescent="0.25">
      <c r="B110" s="6">
        <v>0.05</v>
      </c>
      <c r="C110" s="5">
        <f t="shared" si="55"/>
        <v>8.0000000000000018</v>
      </c>
      <c r="D110" s="17">
        <f t="shared" ref="D110:D124" si="63">C110/$D$10</f>
        <v>5.7142857142857155E-2</v>
      </c>
      <c r="E110" s="9">
        <f t="shared" si="56"/>
        <v>-3.749999999999999E-4</v>
      </c>
      <c r="F110" s="4">
        <f t="shared" si="57"/>
        <v>4.9499999999999988E-2</v>
      </c>
      <c r="G110" s="3">
        <f t="shared" si="58"/>
        <v>2.2499999999999985E-3</v>
      </c>
      <c r="H110" s="3">
        <f t="shared" si="59"/>
        <v>1.0124999999999997E-2</v>
      </c>
      <c r="I110" s="3">
        <f t="shared" si="60"/>
        <v>3.6374999999999991E-2</v>
      </c>
      <c r="J110" s="5">
        <f t="shared" ref="J110:J124" si="64">SIGN(G110)*MIN($D$8*ABS(G110),$D$7)</f>
        <v>60</v>
      </c>
      <c r="K110" s="5">
        <f t="shared" si="61"/>
        <v>60</v>
      </c>
      <c r="L110" s="5">
        <f t="shared" si="62"/>
        <v>60</v>
      </c>
      <c r="M110" s="10">
        <f t="shared" ref="M110:M124" si="65">$D$79*J110</f>
        <v>2620.8000000000002</v>
      </c>
      <c r="N110" s="10">
        <f t="shared" ref="N110:N124" si="66">$D$80*K110*2</f>
        <v>1411.2</v>
      </c>
      <c r="O110" s="10">
        <f t="shared" ref="O110:O124" si="67">$D$81*L110*2</f>
        <v>1411.2</v>
      </c>
      <c r="P110" s="10">
        <f t="shared" ref="P110:P124" si="68">$D$15*C110*2*$D$13*(-0.85*$D$6)</f>
        <v>-1865.9200000000003</v>
      </c>
      <c r="Q110" s="10">
        <f t="shared" ref="Q110:Q124" si="69">SUM(M110:P110)</f>
        <v>3577.2799999999997</v>
      </c>
      <c r="R110" s="10">
        <f t="shared" ref="R110:R124" si="70">(P110*(($D$11-$D$18)-$D$15*C110/2)+M110*($D$18-$D$20)+N110*($D$18-$D$21)+O110*($D$18-$D$22))/12</f>
        <v>-42008.539654320986</v>
      </c>
      <c r="S110" s="2">
        <f t="shared" ref="S110:S124" si="71">MAX(0.65,MIN(0.9,0.65+(F110-0.002)*250/3))</f>
        <v>0.9</v>
      </c>
      <c r="T110" s="10">
        <f t="shared" ref="T110:T124" si="72">Q110*S110</f>
        <v>3219.5519999999997</v>
      </c>
      <c r="U110" s="10">
        <f t="shared" ref="U110:U124" si="73">S110*R110</f>
        <v>-37807.685688888887</v>
      </c>
    </row>
    <row r="111" spans="1:21" x14ac:dyDescent="0.25">
      <c r="B111" s="6">
        <v>9.9900000000000003E-2</v>
      </c>
      <c r="C111" s="5">
        <f t="shared" si="55"/>
        <v>15.984000000000002</v>
      </c>
      <c r="D111" s="17">
        <f t="shared" si="63"/>
        <v>0.11417142857142859</v>
      </c>
      <c r="E111" s="9">
        <f t="shared" si="56"/>
        <v>-1.8768768768768766E-4</v>
      </c>
      <c r="F111" s="4">
        <f t="shared" si="57"/>
        <v>2.3276276276276271E-2</v>
      </c>
      <c r="G111" s="3">
        <f t="shared" si="58"/>
        <v>-3.7237237237237262E-4</v>
      </c>
      <c r="H111" s="3">
        <f t="shared" si="59"/>
        <v>3.5690690690690684E-3</v>
      </c>
      <c r="I111" s="3">
        <f t="shared" si="60"/>
        <v>1.6707207207207204E-2</v>
      </c>
      <c r="J111" s="5">
        <f t="shared" si="64"/>
        <v>-10.798798798798806</v>
      </c>
      <c r="K111" s="5">
        <f t="shared" si="61"/>
        <v>60</v>
      </c>
      <c r="L111" s="5">
        <f t="shared" si="62"/>
        <v>60</v>
      </c>
      <c r="M111" s="10">
        <f t="shared" si="65"/>
        <v>-471.69153153153184</v>
      </c>
      <c r="N111" s="10">
        <f t="shared" si="66"/>
        <v>1411.2</v>
      </c>
      <c r="O111" s="10">
        <f t="shared" si="67"/>
        <v>1411.2</v>
      </c>
      <c r="P111" s="10">
        <f t="shared" si="68"/>
        <v>-3728.1081600000002</v>
      </c>
      <c r="Q111" s="10">
        <f t="shared" si="69"/>
        <v>-1377.399691531532</v>
      </c>
      <c r="R111" s="10">
        <f t="shared" si="70"/>
        <v>-90547.976037291694</v>
      </c>
      <c r="S111" s="2">
        <f t="shared" si="71"/>
        <v>0.9</v>
      </c>
      <c r="T111" s="10">
        <f t="shared" si="72"/>
        <v>-1239.6597223783788</v>
      </c>
      <c r="U111" s="10">
        <f t="shared" si="73"/>
        <v>-81493.178433562527</v>
      </c>
    </row>
    <row r="112" spans="1:21" x14ac:dyDescent="0.25">
      <c r="B112" s="6">
        <v>0.14979999999999999</v>
      </c>
      <c r="C112" s="5">
        <f t="shared" si="55"/>
        <v>23.968</v>
      </c>
      <c r="D112" s="17">
        <f t="shared" si="63"/>
        <v>0.17119999999999999</v>
      </c>
      <c r="E112" s="9">
        <f t="shared" si="56"/>
        <v>-1.2516688918558078E-4</v>
      </c>
      <c r="F112" s="4">
        <f t="shared" si="57"/>
        <v>1.4523364485981309E-2</v>
      </c>
      <c r="G112" s="3">
        <f t="shared" si="58"/>
        <v>-1.2476635514018692E-3</v>
      </c>
      <c r="H112" s="3">
        <f t="shared" si="59"/>
        <v>1.3808411214953273E-3</v>
      </c>
      <c r="I112" s="3">
        <f t="shared" si="60"/>
        <v>1.0142523364485982E-2</v>
      </c>
      <c r="J112" s="5">
        <f t="shared" si="64"/>
        <v>-36.18224299065421</v>
      </c>
      <c r="K112" s="5">
        <f t="shared" si="61"/>
        <v>40.044392523364493</v>
      </c>
      <c r="L112" s="5">
        <f t="shared" si="62"/>
        <v>60</v>
      </c>
      <c r="M112" s="10">
        <f t="shared" si="65"/>
        <v>-1580.4403738317758</v>
      </c>
      <c r="N112" s="10">
        <f t="shared" si="66"/>
        <v>941.84411214953286</v>
      </c>
      <c r="O112" s="10">
        <f t="shared" si="67"/>
        <v>1411.2</v>
      </c>
      <c r="P112" s="10">
        <f t="shared" si="68"/>
        <v>-5590.2963199999995</v>
      </c>
      <c r="Q112" s="10">
        <f t="shared" si="69"/>
        <v>-4817.6925816822422</v>
      </c>
      <c r="R112" s="10">
        <f t="shared" si="70"/>
        <v>-133734.31438079884</v>
      </c>
      <c r="S112" s="2">
        <f t="shared" si="71"/>
        <v>0.9</v>
      </c>
      <c r="T112" s="10">
        <f t="shared" si="72"/>
        <v>-4335.9233235140182</v>
      </c>
      <c r="U112" s="10">
        <f t="shared" si="73"/>
        <v>-120360.88294271896</v>
      </c>
    </row>
    <row r="113" spans="2:21" x14ac:dyDescent="0.25">
      <c r="B113" s="6">
        <v>0.19969999999999999</v>
      </c>
      <c r="C113" s="5">
        <f t="shared" si="55"/>
        <v>31.952000000000002</v>
      </c>
      <c r="D113" s="17">
        <f t="shared" si="63"/>
        <v>0.22822857142857145</v>
      </c>
      <c r="E113" s="9">
        <f t="shared" si="56"/>
        <v>-9.3890836254381576E-5</v>
      </c>
      <c r="F113" s="4">
        <f t="shared" si="57"/>
        <v>1.0144717075613421E-2</v>
      </c>
      <c r="G113" s="3">
        <f t="shared" si="58"/>
        <v>-1.6855282924386583E-3</v>
      </c>
      <c r="H113" s="3">
        <f t="shared" si="59"/>
        <v>2.8617926890335489E-4</v>
      </c>
      <c r="I113" s="3">
        <f t="shared" si="60"/>
        <v>6.8585378067100656E-3</v>
      </c>
      <c r="J113" s="5">
        <f t="shared" si="64"/>
        <v>-48.880320480721089</v>
      </c>
      <c r="K113" s="5">
        <f t="shared" si="61"/>
        <v>8.2991987981972919</v>
      </c>
      <c r="L113" s="5">
        <f t="shared" si="62"/>
        <v>60</v>
      </c>
      <c r="M113" s="10">
        <f t="shared" si="65"/>
        <v>-2135.092398597897</v>
      </c>
      <c r="N113" s="10">
        <f t="shared" si="66"/>
        <v>195.19715573360031</v>
      </c>
      <c r="O113" s="10">
        <f t="shared" si="67"/>
        <v>1411.2</v>
      </c>
      <c r="P113" s="10">
        <f t="shared" si="68"/>
        <v>-7452.4844800000001</v>
      </c>
      <c r="Q113" s="10">
        <f t="shared" si="69"/>
        <v>-7981.1797228642972</v>
      </c>
      <c r="R113" s="10">
        <f t="shared" si="70"/>
        <v>-174898.30868986016</v>
      </c>
      <c r="S113" s="2">
        <f t="shared" si="71"/>
        <v>0.9</v>
      </c>
      <c r="T113" s="10">
        <f t="shared" si="72"/>
        <v>-7183.0617505778673</v>
      </c>
      <c r="U113" s="10">
        <f t="shared" si="73"/>
        <v>-157408.47782087416</v>
      </c>
    </row>
    <row r="114" spans="2:21" x14ac:dyDescent="0.25">
      <c r="B114" s="6">
        <v>0.24959999999999999</v>
      </c>
      <c r="C114" s="5">
        <f t="shared" si="55"/>
        <v>39.936</v>
      </c>
      <c r="D114" s="17">
        <f t="shared" si="63"/>
        <v>0.28525714285714288</v>
      </c>
      <c r="E114" s="9">
        <f t="shared" si="56"/>
        <v>-7.5120192307692312E-5</v>
      </c>
      <c r="F114" s="4">
        <f t="shared" si="57"/>
        <v>7.5168269230769229E-3</v>
      </c>
      <c r="G114" s="3">
        <f t="shared" si="58"/>
        <v>-1.9483173076923078E-3</v>
      </c>
      <c r="H114" s="3">
        <f t="shared" si="59"/>
        <v>-3.7079326923076926E-4</v>
      </c>
      <c r="I114" s="3">
        <f t="shared" si="60"/>
        <v>4.887620192307692E-3</v>
      </c>
      <c r="J114" s="5">
        <f t="shared" si="64"/>
        <v>-56.501201923076927</v>
      </c>
      <c r="K114" s="5">
        <f t="shared" si="61"/>
        <v>-10.753004807692308</v>
      </c>
      <c r="L114" s="5">
        <f t="shared" si="62"/>
        <v>60</v>
      </c>
      <c r="M114" s="10">
        <f t="shared" si="65"/>
        <v>-2467.9725000000003</v>
      </c>
      <c r="N114" s="10">
        <f t="shared" si="66"/>
        <v>-252.91067307692308</v>
      </c>
      <c r="O114" s="10">
        <f t="shared" si="67"/>
        <v>1411.2</v>
      </c>
      <c r="P114" s="10">
        <f t="shared" si="68"/>
        <v>-9314.6726400000007</v>
      </c>
      <c r="Q114" s="10">
        <f t="shared" si="69"/>
        <v>-10624.355813076923</v>
      </c>
      <c r="R114" s="10">
        <f t="shared" si="70"/>
        <v>-214458.4391016986</v>
      </c>
      <c r="S114" s="2">
        <f t="shared" si="71"/>
        <v>0.9</v>
      </c>
      <c r="T114" s="10">
        <f t="shared" si="72"/>
        <v>-9561.9202317692307</v>
      </c>
      <c r="U114" s="10">
        <f t="shared" si="73"/>
        <v>-193012.59519152876</v>
      </c>
    </row>
    <row r="115" spans="2:21" x14ac:dyDescent="0.25">
      <c r="B115" s="6">
        <v>0.29949999999999999</v>
      </c>
      <c r="C115" s="5">
        <f t="shared" si="55"/>
        <v>47.92</v>
      </c>
      <c r="D115" s="17">
        <f t="shared" si="63"/>
        <v>0.3422857142857143</v>
      </c>
      <c r="E115" s="9">
        <f t="shared" si="56"/>
        <v>-6.2604340567612684E-5</v>
      </c>
      <c r="F115" s="4">
        <f t="shared" si="57"/>
        <v>5.7646076794657759E-3</v>
      </c>
      <c r="G115" s="3">
        <f t="shared" si="58"/>
        <v>-2.1235392320534223E-3</v>
      </c>
      <c r="H115" s="3">
        <f t="shared" si="59"/>
        <v>-8.0884808013355596E-4</v>
      </c>
      <c r="I115" s="3">
        <f t="shared" si="60"/>
        <v>3.5734557595993319E-3</v>
      </c>
      <c r="J115" s="5">
        <f t="shared" si="64"/>
        <v>-60</v>
      </c>
      <c r="K115" s="5">
        <f t="shared" si="61"/>
        <v>-23.456594323873123</v>
      </c>
      <c r="L115" s="5">
        <f t="shared" si="62"/>
        <v>60</v>
      </c>
      <c r="M115" s="10">
        <f t="shared" si="65"/>
        <v>-2620.8000000000002</v>
      </c>
      <c r="N115" s="10">
        <f t="shared" si="66"/>
        <v>-551.69909849749581</v>
      </c>
      <c r="O115" s="10">
        <f t="shared" si="67"/>
        <v>1411.2</v>
      </c>
      <c r="P115" s="10">
        <f t="shared" si="68"/>
        <v>-11176.8608</v>
      </c>
      <c r="Q115" s="10">
        <f t="shared" si="69"/>
        <v>-12938.159898497497</v>
      </c>
      <c r="R115" s="10">
        <f t="shared" si="70"/>
        <v>-252615.59644524308</v>
      </c>
      <c r="S115" s="2">
        <f t="shared" si="71"/>
        <v>0.9</v>
      </c>
      <c r="T115" s="10">
        <f t="shared" si="72"/>
        <v>-11644.343908647748</v>
      </c>
      <c r="U115" s="10">
        <f t="shared" si="73"/>
        <v>-227354.03680071878</v>
      </c>
    </row>
    <row r="116" spans="2:21" x14ac:dyDescent="0.25">
      <c r="B116" s="6">
        <v>0.34939999999999999</v>
      </c>
      <c r="C116" s="5">
        <f t="shared" si="55"/>
        <v>55.904000000000003</v>
      </c>
      <c r="D116" s="17">
        <f t="shared" si="63"/>
        <v>0.39931428571428573</v>
      </c>
      <c r="E116" s="9">
        <f t="shared" si="56"/>
        <v>-5.3663423010875783E-5</v>
      </c>
      <c r="F116" s="4">
        <f t="shared" si="57"/>
        <v>4.5128792215226102E-3</v>
      </c>
      <c r="G116" s="3">
        <f t="shared" si="58"/>
        <v>-2.248712077847739E-3</v>
      </c>
      <c r="H116" s="3">
        <f t="shared" si="59"/>
        <v>-1.1217801946193475E-3</v>
      </c>
      <c r="I116" s="3">
        <f t="shared" si="60"/>
        <v>2.6346594161419574E-3</v>
      </c>
      <c r="J116" s="5">
        <f t="shared" si="64"/>
        <v>-60</v>
      </c>
      <c r="K116" s="5">
        <f t="shared" si="61"/>
        <v>-32.531625643961078</v>
      </c>
      <c r="L116" s="5">
        <f t="shared" si="62"/>
        <v>60</v>
      </c>
      <c r="M116" s="10">
        <f t="shared" si="65"/>
        <v>-2620.8000000000002</v>
      </c>
      <c r="N116" s="10">
        <f t="shared" si="66"/>
        <v>-765.14383514596454</v>
      </c>
      <c r="O116" s="10">
        <f t="shared" si="67"/>
        <v>1411.2</v>
      </c>
      <c r="P116" s="10">
        <f t="shared" si="68"/>
        <v>-13039.048960000002</v>
      </c>
      <c r="Q116" s="10">
        <f t="shared" si="69"/>
        <v>-15013.792795145966</v>
      </c>
      <c r="R116" s="10">
        <f t="shared" si="70"/>
        <v>-289478.5066759605</v>
      </c>
      <c r="S116" s="2">
        <f t="shared" si="71"/>
        <v>0.85940660179355088</v>
      </c>
      <c r="T116" s="10">
        <f t="shared" si="72"/>
        <v>-12902.952646108892</v>
      </c>
      <c r="U116" s="10">
        <f t="shared" si="73"/>
        <v>-248779.73971465894</v>
      </c>
    </row>
    <row r="117" spans="2:21" x14ac:dyDescent="0.25">
      <c r="B117" s="6">
        <v>0.39929999999999999</v>
      </c>
      <c r="C117" s="5">
        <f t="shared" si="55"/>
        <v>63.887999999999998</v>
      </c>
      <c r="D117" s="17">
        <f t="shared" si="63"/>
        <v>0.45634285714285711</v>
      </c>
      <c r="E117" s="9">
        <f t="shared" si="56"/>
        <v>-4.6957175056348613E-5</v>
      </c>
      <c r="F117" s="4">
        <f t="shared" si="57"/>
        <v>3.5740045078888052E-3</v>
      </c>
      <c r="G117" s="3">
        <f t="shared" si="58"/>
        <v>-2.3425995492111196E-3</v>
      </c>
      <c r="H117" s="3">
        <f t="shared" si="59"/>
        <v>-1.3564988730277985E-3</v>
      </c>
      <c r="I117" s="3">
        <f t="shared" si="60"/>
        <v>1.9305033809166043E-3</v>
      </c>
      <c r="J117" s="5">
        <f t="shared" si="64"/>
        <v>-60</v>
      </c>
      <c r="K117" s="5">
        <f t="shared" si="61"/>
        <v>-39.338467317806156</v>
      </c>
      <c r="L117" s="5">
        <f t="shared" si="62"/>
        <v>55.984598046581524</v>
      </c>
      <c r="M117" s="10">
        <f t="shared" si="65"/>
        <v>-2620.8000000000002</v>
      </c>
      <c r="N117" s="10">
        <f t="shared" si="66"/>
        <v>-925.24075131480083</v>
      </c>
      <c r="O117" s="10">
        <f t="shared" si="67"/>
        <v>1316.7577460555974</v>
      </c>
      <c r="P117" s="10">
        <f t="shared" si="68"/>
        <v>-14901.23712</v>
      </c>
      <c r="Q117" s="10">
        <f t="shared" si="69"/>
        <v>-17130.520125259201</v>
      </c>
      <c r="R117" s="10">
        <f t="shared" si="70"/>
        <v>-324950.74378326582</v>
      </c>
      <c r="S117" s="2">
        <f t="shared" si="71"/>
        <v>0.78116704232406708</v>
      </c>
      <c r="T117" s="10">
        <f t="shared" si="72"/>
        <v>-13381.797739721638</v>
      </c>
      <c r="U117" s="10">
        <f t="shared" si="73"/>
        <v>-253840.81142217948</v>
      </c>
    </row>
    <row r="118" spans="2:21" x14ac:dyDescent="0.25">
      <c r="B118" s="6">
        <v>0.44919999999999999</v>
      </c>
      <c r="C118" s="5">
        <f t="shared" si="55"/>
        <v>71.872000000000014</v>
      </c>
      <c r="D118" s="17">
        <f t="shared" si="63"/>
        <v>0.5133714285714287</v>
      </c>
      <c r="E118" s="9">
        <f t="shared" si="56"/>
        <v>-4.1740872662511125E-5</v>
      </c>
      <c r="F118" s="4">
        <f t="shared" si="57"/>
        <v>2.8437221727515573E-3</v>
      </c>
      <c r="G118" s="3">
        <f t="shared" si="58"/>
        <v>-2.4156277827248442E-3</v>
      </c>
      <c r="H118" s="3">
        <f t="shared" si="59"/>
        <v>-1.5390694568121108E-3</v>
      </c>
      <c r="I118" s="3">
        <f t="shared" si="60"/>
        <v>1.3827916295636679E-3</v>
      </c>
      <c r="J118" s="5">
        <f t="shared" si="64"/>
        <v>-60</v>
      </c>
      <c r="K118" s="5">
        <f t="shared" si="61"/>
        <v>-44.633014247551216</v>
      </c>
      <c r="L118" s="5">
        <f t="shared" si="62"/>
        <v>40.100957257346366</v>
      </c>
      <c r="M118" s="10">
        <f t="shared" si="65"/>
        <v>-2620.8000000000002</v>
      </c>
      <c r="N118" s="10">
        <f t="shared" si="66"/>
        <v>-1049.7684951024046</v>
      </c>
      <c r="O118" s="10">
        <f t="shared" si="67"/>
        <v>943.17451469278649</v>
      </c>
      <c r="P118" s="10">
        <f t="shared" si="68"/>
        <v>-16763.425280000003</v>
      </c>
      <c r="Q118" s="10">
        <f t="shared" si="69"/>
        <v>-19490.819260409622</v>
      </c>
      <c r="R118" s="10">
        <f t="shared" si="70"/>
        <v>-358090.50839143503</v>
      </c>
      <c r="S118" s="2">
        <f t="shared" si="71"/>
        <v>0.72031018106262978</v>
      </c>
      <c r="T118" s="10">
        <f t="shared" si="72"/>
        <v>-14039.435550524648</v>
      </c>
      <c r="U118" s="10">
        <f t="shared" si="73"/>
        <v>-257936.23893624372</v>
      </c>
    </row>
    <row r="119" spans="2:21" x14ac:dyDescent="0.25">
      <c r="B119" s="6">
        <v>0.49909999999999999</v>
      </c>
      <c r="C119" s="5">
        <f t="shared" si="55"/>
        <v>79.856000000000009</v>
      </c>
      <c r="D119" s="17">
        <f t="shared" si="63"/>
        <v>0.57040000000000002</v>
      </c>
      <c r="E119" s="9">
        <f t="shared" si="56"/>
        <v>-3.7567621719094367E-5</v>
      </c>
      <c r="F119" s="4">
        <f t="shared" si="57"/>
        <v>2.2594670406732111E-3</v>
      </c>
      <c r="G119" s="3">
        <f t="shared" si="58"/>
        <v>-2.4740532959326789E-3</v>
      </c>
      <c r="H119" s="3">
        <f t="shared" si="59"/>
        <v>-1.6851332398316972E-3</v>
      </c>
      <c r="I119" s="3">
        <f t="shared" si="60"/>
        <v>9.4460028050490845E-4</v>
      </c>
      <c r="J119" s="5">
        <f t="shared" si="64"/>
        <v>-60</v>
      </c>
      <c r="K119" s="5">
        <f t="shared" si="61"/>
        <v>-48.868863955119217</v>
      </c>
      <c r="L119" s="5">
        <f t="shared" si="62"/>
        <v>27.393408134642346</v>
      </c>
      <c r="M119" s="10">
        <f t="shared" si="65"/>
        <v>-2620.8000000000002</v>
      </c>
      <c r="N119" s="10">
        <f t="shared" si="66"/>
        <v>-1149.395680224404</v>
      </c>
      <c r="O119" s="10">
        <f t="shared" si="67"/>
        <v>644.29295932678792</v>
      </c>
      <c r="P119" s="10">
        <f t="shared" si="68"/>
        <v>-18625.613440000001</v>
      </c>
      <c r="Q119" s="10">
        <f t="shared" si="69"/>
        <v>-21751.516160897616</v>
      </c>
      <c r="R119" s="10">
        <f t="shared" si="70"/>
        <v>-390732.04077312205</v>
      </c>
      <c r="S119" s="2">
        <f t="shared" si="71"/>
        <v>0.67162225338943427</v>
      </c>
      <c r="T119" s="10">
        <f t="shared" si="72"/>
        <v>-14608.802298618753</v>
      </c>
      <c r="U119" s="10">
        <f t="shared" si="73"/>
        <v>-262424.33369549655</v>
      </c>
    </row>
    <row r="120" spans="2:21" x14ac:dyDescent="0.25">
      <c r="B120" s="6">
        <v>0.54900000000000004</v>
      </c>
      <c r="C120" s="5">
        <f t="shared" si="55"/>
        <v>87.84</v>
      </c>
      <c r="D120" s="17">
        <f t="shared" si="63"/>
        <v>0.62742857142857145</v>
      </c>
      <c r="E120" s="9">
        <f t="shared" si="56"/>
        <v>-3.4153005464480874E-5</v>
      </c>
      <c r="F120" s="4">
        <f t="shared" si="57"/>
        <v>1.7814207650273222E-3</v>
      </c>
      <c r="G120" s="3">
        <f t="shared" si="58"/>
        <v>-2.521857923497268E-3</v>
      </c>
      <c r="H120" s="3">
        <f t="shared" si="59"/>
        <v>-1.8046448087431694E-3</v>
      </c>
      <c r="I120" s="3">
        <f t="shared" si="60"/>
        <v>5.8606557377049171E-4</v>
      </c>
      <c r="J120" s="5">
        <f t="shared" si="64"/>
        <v>-60</v>
      </c>
      <c r="K120" s="5">
        <f t="shared" si="61"/>
        <v>-52.334699453551913</v>
      </c>
      <c r="L120" s="5">
        <f t="shared" si="62"/>
        <v>16.995901639344261</v>
      </c>
      <c r="M120" s="10">
        <f t="shared" si="65"/>
        <v>-2620.8000000000002</v>
      </c>
      <c r="N120" s="10">
        <f t="shared" si="66"/>
        <v>-1230.912131147541</v>
      </c>
      <c r="O120" s="10">
        <f t="shared" si="67"/>
        <v>399.74360655737701</v>
      </c>
      <c r="P120" s="10">
        <f t="shared" si="68"/>
        <v>-20487.801599999999</v>
      </c>
      <c r="Q120" s="10">
        <f t="shared" si="69"/>
        <v>-23939.770124590163</v>
      </c>
      <c r="R120" s="10">
        <f t="shared" si="70"/>
        <v>-422774.70902373042</v>
      </c>
      <c r="S120" s="2">
        <f t="shared" si="71"/>
        <v>0.65</v>
      </c>
      <c r="T120" s="10">
        <f t="shared" si="72"/>
        <v>-15560.850580983606</v>
      </c>
      <c r="U120" s="10">
        <f t="shared" si="73"/>
        <v>-274803.56086542481</v>
      </c>
    </row>
    <row r="121" spans="2:21" x14ac:dyDescent="0.25">
      <c r="B121" s="6">
        <v>0.59889999999999999</v>
      </c>
      <c r="C121" s="5">
        <f t="shared" si="55"/>
        <v>95.824000000000012</v>
      </c>
      <c r="D121" s="17">
        <f t="shared" si="63"/>
        <v>0.68445714285714299</v>
      </c>
      <c r="E121" s="9">
        <f t="shared" si="56"/>
        <v>-3.1307396894306222E-5</v>
      </c>
      <c r="F121" s="4">
        <f t="shared" si="57"/>
        <v>1.3830355652028714E-3</v>
      </c>
      <c r="G121" s="3">
        <f t="shared" si="58"/>
        <v>-2.5616964434797126E-3</v>
      </c>
      <c r="H121" s="3">
        <f t="shared" si="59"/>
        <v>-1.9042411086992821E-3</v>
      </c>
      <c r="I121" s="3">
        <f t="shared" si="60"/>
        <v>2.8727667390215353E-4</v>
      </c>
      <c r="J121" s="5">
        <f t="shared" si="64"/>
        <v>-60</v>
      </c>
      <c r="K121" s="5">
        <f t="shared" si="61"/>
        <v>-55.222992152279183</v>
      </c>
      <c r="L121" s="5">
        <f t="shared" si="62"/>
        <v>8.331023543162452</v>
      </c>
      <c r="M121" s="10">
        <f t="shared" si="65"/>
        <v>-2620.8000000000002</v>
      </c>
      <c r="N121" s="10">
        <f t="shared" si="66"/>
        <v>-1298.8447754216063</v>
      </c>
      <c r="O121" s="10">
        <f t="shared" si="67"/>
        <v>195.94567373518086</v>
      </c>
      <c r="P121" s="10">
        <f t="shared" si="68"/>
        <v>-22349.989760000004</v>
      </c>
      <c r="Q121" s="10">
        <f t="shared" si="69"/>
        <v>-26073.688861686431</v>
      </c>
      <c r="R121" s="10">
        <f t="shared" si="70"/>
        <v>-454151.41960593296</v>
      </c>
      <c r="S121" s="2">
        <f t="shared" si="71"/>
        <v>0.65</v>
      </c>
      <c r="T121" s="10">
        <f t="shared" si="72"/>
        <v>-16947.897760096181</v>
      </c>
      <c r="U121" s="10">
        <f t="shared" si="73"/>
        <v>-295198.42274385644</v>
      </c>
    </row>
    <row r="122" spans="2:21" x14ac:dyDescent="0.25">
      <c r="B122" s="6">
        <v>0.64880000000000004</v>
      </c>
      <c r="C122" s="5">
        <f t="shared" si="55"/>
        <v>103.80800000000001</v>
      </c>
      <c r="D122" s="17">
        <f t="shared" si="63"/>
        <v>0.7414857142857143</v>
      </c>
      <c r="E122" s="9">
        <f t="shared" si="56"/>
        <v>-2.8899506781750922E-5</v>
      </c>
      <c r="F122" s="4">
        <f t="shared" si="57"/>
        <v>1.0459309494451291E-3</v>
      </c>
      <c r="G122" s="3">
        <f t="shared" si="58"/>
        <v>-2.5954069050554869E-3</v>
      </c>
      <c r="H122" s="3">
        <f t="shared" si="59"/>
        <v>-1.9885172626387176E-3</v>
      </c>
      <c r="I122" s="3">
        <f t="shared" si="60"/>
        <v>3.4448212083846896E-5</v>
      </c>
      <c r="J122" s="5">
        <f t="shared" si="64"/>
        <v>-60</v>
      </c>
      <c r="K122" s="5">
        <f t="shared" si="61"/>
        <v>-57.667000616522813</v>
      </c>
      <c r="L122" s="5">
        <f t="shared" si="62"/>
        <v>0.99899815043156004</v>
      </c>
      <c r="M122" s="10">
        <f t="shared" si="65"/>
        <v>-2620.8000000000002</v>
      </c>
      <c r="N122" s="10">
        <f t="shared" si="66"/>
        <v>-1356.3278545006165</v>
      </c>
      <c r="O122" s="10">
        <f t="shared" si="67"/>
        <v>23.496436498150292</v>
      </c>
      <c r="P122" s="10">
        <f t="shared" si="68"/>
        <v>-24212.177920000002</v>
      </c>
      <c r="Q122" s="10">
        <f t="shared" si="69"/>
        <v>-28165.809338002469</v>
      </c>
      <c r="R122" s="10">
        <f t="shared" si="70"/>
        <v>-484815.71996583365</v>
      </c>
      <c r="S122" s="2">
        <f t="shared" si="71"/>
        <v>0.65</v>
      </c>
      <c r="T122" s="10">
        <f t="shared" si="72"/>
        <v>-18307.776069701606</v>
      </c>
      <c r="U122" s="10">
        <f t="shared" si="73"/>
        <v>-315130.21797779191</v>
      </c>
    </row>
    <row r="123" spans="2:21" x14ac:dyDescent="0.25">
      <c r="B123" s="6">
        <v>0.69869999999999999</v>
      </c>
      <c r="C123" s="5">
        <f t="shared" si="55"/>
        <v>111.792</v>
      </c>
      <c r="D123" s="17">
        <f t="shared" si="63"/>
        <v>0.79851428571428573</v>
      </c>
      <c r="E123" s="9">
        <f t="shared" si="56"/>
        <v>-2.6835551738943754E-5</v>
      </c>
      <c r="F123" s="4">
        <f t="shared" si="57"/>
        <v>7.5697724345212536E-4</v>
      </c>
      <c r="G123" s="3">
        <f t="shared" si="58"/>
        <v>-2.6243022756547879E-3</v>
      </c>
      <c r="H123" s="3">
        <f t="shared" si="59"/>
        <v>-2.0607556891369689E-3</v>
      </c>
      <c r="I123" s="3">
        <f t="shared" si="60"/>
        <v>-1.8226706741090602E-4</v>
      </c>
      <c r="J123" s="5">
        <f t="shared" si="64"/>
        <v>-60</v>
      </c>
      <c r="K123" s="5">
        <f t="shared" si="61"/>
        <v>-59.761914984972101</v>
      </c>
      <c r="L123" s="5">
        <f t="shared" si="62"/>
        <v>-5.2857449549162743</v>
      </c>
      <c r="M123" s="10">
        <f t="shared" si="65"/>
        <v>-2620.8000000000002</v>
      </c>
      <c r="N123" s="10">
        <f t="shared" si="66"/>
        <v>-1405.6002404465437</v>
      </c>
      <c r="O123" s="10">
        <f t="shared" si="67"/>
        <v>-124.32072133963077</v>
      </c>
      <c r="P123" s="10">
        <f t="shared" si="68"/>
        <v>-26074.366079999996</v>
      </c>
      <c r="Q123" s="10">
        <f t="shared" si="69"/>
        <v>-30225.08704178617</v>
      </c>
      <c r="R123" s="10">
        <f t="shared" si="70"/>
        <v>-514734.42780824238</v>
      </c>
      <c r="S123" s="2">
        <f t="shared" si="71"/>
        <v>0.65</v>
      </c>
      <c r="T123" s="10">
        <f t="shared" si="72"/>
        <v>-19646.306577161013</v>
      </c>
      <c r="U123" s="10">
        <f t="shared" si="73"/>
        <v>-334577.37807535758</v>
      </c>
    </row>
    <row r="124" spans="2:21" x14ac:dyDescent="0.25">
      <c r="B124" s="6">
        <v>0.74860000000000004</v>
      </c>
      <c r="C124" s="5">
        <f t="shared" si="55"/>
        <v>119.77600000000002</v>
      </c>
      <c r="D124" s="17">
        <f t="shared" si="63"/>
        <v>0.85554285714285727</v>
      </c>
      <c r="E124" s="9">
        <f t="shared" si="56"/>
        <v>-2.5046753940689282E-5</v>
      </c>
      <c r="F124" s="4">
        <f t="shared" si="57"/>
        <v>5.0654555169649942E-4</v>
      </c>
      <c r="G124" s="3">
        <f t="shared" si="58"/>
        <v>-2.6493454448303501E-3</v>
      </c>
      <c r="H124" s="3">
        <f t="shared" si="59"/>
        <v>-2.1233636120758753E-3</v>
      </c>
      <c r="I124" s="3">
        <f t="shared" si="60"/>
        <v>-3.7009083622762545E-4</v>
      </c>
      <c r="J124" s="5">
        <f t="shared" si="64"/>
        <v>-60</v>
      </c>
      <c r="K124" s="5">
        <f t="shared" si="61"/>
        <v>-60</v>
      </c>
      <c r="L124" s="5">
        <f t="shared" si="62"/>
        <v>-10.732634250601137</v>
      </c>
      <c r="M124" s="10">
        <f t="shared" si="65"/>
        <v>-2620.8000000000002</v>
      </c>
      <c r="N124" s="10">
        <f t="shared" si="66"/>
        <v>-1411.2</v>
      </c>
      <c r="O124" s="10">
        <f t="shared" si="67"/>
        <v>-252.43155757413874</v>
      </c>
      <c r="P124" s="10">
        <f t="shared" si="68"/>
        <v>-27936.554240000005</v>
      </c>
      <c r="Q124" s="10">
        <f t="shared" si="69"/>
        <v>-32220.985797574143</v>
      </c>
      <c r="R124" s="10">
        <f t="shared" si="70"/>
        <v>-543858.35784825205</v>
      </c>
      <c r="S124" s="2">
        <f t="shared" si="71"/>
        <v>0.65</v>
      </c>
      <c r="T124" s="10">
        <f t="shared" si="72"/>
        <v>-20943.640768423193</v>
      </c>
      <c r="U124" s="10">
        <f t="shared" si="73"/>
        <v>-353507.93260136386</v>
      </c>
    </row>
    <row r="128" spans="2:21" x14ac:dyDescent="0.25">
      <c r="B128" s="1" t="s">
        <v>7</v>
      </c>
      <c r="D128" s="7">
        <v>8.0000000000000002E-3</v>
      </c>
    </row>
    <row r="129" spans="1:21" x14ac:dyDescent="0.25">
      <c r="B129" t="s">
        <v>8</v>
      </c>
      <c r="C129" t="s">
        <v>15</v>
      </c>
      <c r="D129" s="5">
        <f>D128*($D$11-2*$D$12)*$D$13</f>
        <v>58.24</v>
      </c>
    </row>
    <row r="130" spans="1:21" x14ac:dyDescent="0.25">
      <c r="B130" t="s">
        <v>9</v>
      </c>
      <c r="C130" t="s">
        <v>15</v>
      </c>
      <c r="D130" s="5">
        <f>D128*$D$10/2*$D$12</f>
        <v>15.680000000000001</v>
      </c>
    </row>
    <row r="131" spans="1:21" x14ac:dyDescent="0.25">
      <c r="B131" t="s">
        <v>10</v>
      </c>
      <c r="C131" t="s">
        <v>15</v>
      </c>
      <c r="D131" s="5">
        <f>D130</f>
        <v>15.680000000000001</v>
      </c>
    </row>
    <row r="133" spans="1:21" x14ac:dyDescent="0.25">
      <c r="B133" s="11" t="s">
        <v>38</v>
      </c>
      <c r="C133" s="11" t="s">
        <v>37</v>
      </c>
      <c r="D133" s="11" t="s">
        <v>47</v>
      </c>
      <c r="E133" s="12" t="s">
        <v>19</v>
      </c>
      <c r="F133" s="12" t="s">
        <v>20</v>
      </c>
      <c r="G133" s="12" t="s">
        <v>21</v>
      </c>
      <c r="H133" s="12" t="s">
        <v>22</v>
      </c>
      <c r="I133" s="12" t="s">
        <v>23</v>
      </c>
      <c r="J133" s="12" t="s">
        <v>24</v>
      </c>
      <c r="K133" s="12" t="s">
        <v>25</v>
      </c>
      <c r="L133" s="12" t="s">
        <v>26</v>
      </c>
      <c r="M133" s="12" t="s">
        <v>27</v>
      </c>
      <c r="N133" s="12" t="s">
        <v>28</v>
      </c>
      <c r="O133" s="12" t="s">
        <v>29</v>
      </c>
      <c r="P133" s="12" t="s">
        <v>30</v>
      </c>
      <c r="Q133" s="12" t="s">
        <v>31</v>
      </c>
      <c r="R133" s="12" t="s">
        <v>32</v>
      </c>
      <c r="S133" s="12" t="s">
        <v>33</v>
      </c>
      <c r="T133" s="12"/>
      <c r="U133" s="12"/>
    </row>
    <row r="134" spans="1:21" x14ac:dyDescent="0.25">
      <c r="B134" s="13"/>
      <c r="C134" s="14" t="s">
        <v>14</v>
      </c>
      <c r="D134" s="14"/>
      <c r="E134" s="14" t="s">
        <v>39</v>
      </c>
      <c r="F134" s="13"/>
      <c r="G134" s="13"/>
      <c r="H134" s="13"/>
      <c r="I134" s="13"/>
      <c r="J134" s="14" t="s">
        <v>13</v>
      </c>
      <c r="K134" s="14" t="s">
        <v>13</v>
      </c>
      <c r="L134" s="14" t="s">
        <v>13</v>
      </c>
      <c r="M134" s="14" t="s">
        <v>41</v>
      </c>
      <c r="N134" s="14" t="s">
        <v>41</v>
      </c>
      <c r="O134" s="14" t="s">
        <v>41</v>
      </c>
      <c r="P134" s="14" t="s">
        <v>41</v>
      </c>
      <c r="Q134" s="14" t="s">
        <v>41</v>
      </c>
      <c r="R134" s="14" t="s">
        <v>42</v>
      </c>
      <c r="S134" s="14"/>
      <c r="T134" s="14"/>
      <c r="U134" s="14"/>
    </row>
    <row r="135" spans="1:21" x14ac:dyDescent="0.25">
      <c r="A135" s="15" t="s">
        <v>36</v>
      </c>
      <c r="B135" s="6"/>
      <c r="C135" s="8"/>
      <c r="D135" s="8"/>
      <c r="E135" s="9"/>
      <c r="F135" s="4"/>
      <c r="G135" s="3"/>
      <c r="H135" s="3"/>
      <c r="I135" s="3"/>
      <c r="J135" s="5"/>
      <c r="K135" s="5"/>
      <c r="L135" s="5"/>
      <c r="M135" s="10"/>
      <c r="N135" s="10"/>
      <c r="O135" s="10"/>
      <c r="P135" s="10"/>
      <c r="Q135" s="10"/>
      <c r="R135" s="10"/>
      <c r="S135" s="2"/>
      <c r="T135" s="10"/>
      <c r="U135" s="10"/>
    </row>
    <row r="136" spans="1:21" x14ac:dyDescent="0.25">
      <c r="B136" s="6">
        <v>1.0000000000000001E-5</v>
      </c>
      <c r="C136" s="8">
        <f t="shared" ref="C136:C154" si="74">B136/$D$15*$D$13</f>
        <v>4.0000000000000002E-4</v>
      </c>
      <c r="D136" s="17">
        <f>C136/$D$10</f>
        <v>2.8571428571428573E-6</v>
      </c>
      <c r="E136" s="9">
        <f t="shared" ref="E136:E154" si="75">-0.003/C136</f>
        <v>-7.5</v>
      </c>
      <c r="F136" s="4">
        <f t="shared" ref="F136:F154" si="76">E136*(C136-$D$10)</f>
        <v>1049.9969999999998</v>
      </c>
      <c r="G136" s="3">
        <f t="shared" ref="G136:G154" si="77">E136*(C136-$D$20)</f>
        <v>104.997</v>
      </c>
      <c r="H136" s="3">
        <f t="shared" ref="H136:H154" si="78">E136*(C136-$D$21)</f>
        <v>262.49700000000001</v>
      </c>
      <c r="I136" s="3">
        <f t="shared" ref="I136:I154" si="79">E136*(C136-$D$22)</f>
        <v>787.49699999999996</v>
      </c>
      <c r="J136" s="5">
        <f t="shared" ref="J136:L154" si="80">SIGN(G136)*MIN($D$8*ABS(G136),$D$7)</f>
        <v>60</v>
      </c>
      <c r="K136" s="5">
        <f t="shared" si="80"/>
        <v>60</v>
      </c>
      <c r="L136" s="5">
        <f t="shared" si="80"/>
        <v>60</v>
      </c>
      <c r="M136" s="10">
        <f t="shared" ref="M136:M154" si="81">$D$129*J136</f>
        <v>3494.4</v>
      </c>
      <c r="N136" s="10">
        <f t="shared" ref="N136:N154" si="82">$D$130*K136*2</f>
        <v>1881.6000000000001</v>
      </c>
      <c r="O136" s="10">
        <f t="shared" ref="O136:O154" si="83">$D$131*L136*2</f>
        <v>1881.6000000000001</v>
      </c>
      <c r="P136" s="10">
        <f t="shared" ref="P136:P154" si="84">$D$15*C136*$D$11*(-0.85*$D$6)</f>
        <v>-0.52645599999999992</v>
      </c>
      <c r="Q136" s="10">
        <f t="shared" ref="Q136:Q154" si="85">SUM(M136:P136)</f>
        <v>7257.0735440000008</v>
      </c>
      <c r="R136" s="10">
        <f t="shared" ref="R136:R154" si="86">(P136*($D$18-$D$15*C136/2)+M136*($D$18-$D$20)+N136*($D$18-$D$21)+O136*($D$18-$D$22))/12</f>
        <v>-1.8880860555436811</v>
      </c>
      <c r="S136" s="2">
        <f t="shared" ref="S136:S154" si="87">MAX(0.65,MIN(0.9,0.65+(F136-0.002)*250/3))</f>
        <v>0.9</v>
      </c>
      <c r="T136" s="10">
        <f t="shared" ref="T136:T154" si="88">S136*Q136</f>
        <v>6531.3661896000012</v>
      </c>
      <c r="U136" s="10">
        <f t="shared" ref="U136:U154" si="89">S136*R136</f>
        <v>-1.6992774499893131</v>
      </c>
    </row>
    <row r="137" spans="1:21" x14ac:dyDescent="0.25">
      <c r="B137" s="6">
        <v>0.05</v>
      </c>
      <c r="C137" s="8">
        <f t="shared" si="74"/>
        <v>2.0000000000000004</v>
      </c>
      <c r="D137" s="17">
        <f t="shared" ref="D137:D153" si="90">C137/$D$10</f>
        <v>1.4285714285714289E-2</v>
      </c>
      <c r="E137" s="9">
        <f t="shared" si="75"/>
        <v>-1.4999999999999996E-3</v>
      </c>
      <c r="F137" s="4">
        <f t="shared" si="76"/>
        <v>0.20699999999999993</v>
      </c>
      <c r="G137" s="3">
        <f t="shared" si="77"/>
        <v>1.7999999999999995E-2</v>
      </c>
      <c r="H137" s="3">
        <f t="shared" si="78"/>
        <v>4.9499999999999988E-2</v>
      </c>
      <c r="I137" s="3">
        <f t="shared" si="79"/>
        <v>0.15449999999999997</v>
      </c>
      <c r="J137" s="5">
        <f t="shared" si="80"/>
        <v>60</v>
      </c>
      <c r="K137" s="5">
        <f t="shared" si="80"/>
        <v>60</v>
      </c>
      <c r="L137" s="5">
        <f t="shared" si="80"/>
        <v>60</v>
      </c>
      <c r="M137" s="10">
        <f t="shared" si="81"/>
        <v>3494.4</v>
      </c>
      <c r="N137" s="10">
        <f t="shared" si="82"/>
        <v>1881.6000000000001</v>
      </c>
      <c r="O137" s="10">
        <f t="shared" si="83"/>
        <v>1881.6000000000001</v>
      </c>
      <c r="P137" s="10">
        <f t="shared" si="84"/>
        <v>-2632.28</v>
      </c>
      <c r="Q137" s="10">
        <f t="shared" si="85"/>
        <v>4625.32</v>
      </c>
      <c r="R137" s="10">
        <f t="shared" si="86"/>
        <v>-9286.9113209876541</v>
      </c>
      <c r="S137" s="2">
        <f t="shared" si="87"/>
        <v>0.9</v>
      </c>
      <c r="T137" s="10">
        <f t="shared" si="88"/>
        <v>4162.7879999999996</v>
      </c>
      <c r="U137" s="10">
        <f t="shared" si="89"/>
        <v>-8358.2201888888885</v>
      </c>
    </row>
    <row r="138" spans="1:21" x14ac:dyDescent="0.25">
      <c r="B138" s="6">
        <v>0.1</v>
      </c>
      <c r="C138" s="8">
        <f t="shared" si="74"/>
        <v>4.0000000000000009</v>
      </c>
      <c r="D138" s="17">
        <f t="shared" si="90"/>
        <v>2.8571428571428577E-2</v>
      </c>
      <c r="E138" s="9">
        <f t="shared" si="75"/>
        <v>-7.499999999999998E-4</v>
      </c>
      <c r="F138" s="4">
        <f t="shared" si="76"/>
        <v>0.10199999999999998</v>
      </c>
      <c r="G138" s="3">
        <f t="shared" si="77"/>
        <v>7.499999999999998E-3</v>
      </c>
      <c r="H138" s="3">
        <f t="shared" si="78"/>
        <v>2.3249999999999993E-2</v>
      </c>
      <c r="I138" s="3">
        <f t="shared" si="79"/>
        <v>7.5749999999999984E-2</v>
      </c>
      <c r="J138" s="5">
        <f t="shared" si="80"/>
        <v>60</v>
      </c>
      <c r="K138" s="5">
        <f t="shared" si="80"/>
        <v>60</v>
      </c>
      <c r="L138" s="5">
        <f t="shared" si="80"/>
        <v>60</v>
      </c>
      <c r="M138" s="10">
        <f t="shared" si="81"/>
        <v>3494.4</v>
      </c>
      <c r="N138" s="10">
        <f t="shared" si="82"/>
        <v>1881.6000000000001</v>
      </c>
      <c r="O138" s="10">
        <f t="shared" si="83"/>
        <v>1881.6000000000001</v>
      </c>
      <c r="P138" s="10">
        <f t="shared" si="84"/>
        <v>-5264.56</v>
      </c>
      <c r="Q138" s="10">
        <f t="shared" si="85"/>
        <v>1993.04</v>
      </c>
      <c r="R138" s="10">
        <f t="shared" si="86"/>
        <v>-18266.723308641976</v>
      </c>
      <c r="S138" s="2">
        <f t="shared" si="87"/>
        <v>0.9</v>
      </c>
      <c r="T138" s="10">
        <f t="shared" si="88"/>
        <v>1793.7360000000001</v>
      </c>
      <c r="U138" s="10">
        <f t="shared" si="89"/>
        <v>-16440.050977777781</v>
      </c>
    </row>
    <row r="139" spans="1:21" x14ac:dyDescent="0.25">
      <c r="B139" s="6">
        <v>0.15</v>
      </c>
      <c r="C139" s="8">
        <f t="shared" si="74"/>
        <v>6</v>
      </c>
      <c r="D139" s="17">
        <f t="shared" si="90"/>
        <v>4.2857142857142858E-2</v>
      </c>
      <c r="E139" s="9">
        <f t="shared" si="75"/>
        <v>-5.0000000000000001E-4</v>
      </c>
      <c r="F139" s="4">
        <f t="shared" si="76"/>
        <v>6.7000000000000004E-2</v>
      </c>
      <c r="G139" s="3">
        <f t="shared" si="77"/>
        <v>4.0000000000000001E-3</v>
      </c>
      <c r="H139" s="3">
        <f t="shared" si="78"/>
        <v>1.4500000000000001E-2</v>
      </c>
      <c r="I139" s="3">
        <f t="shared" si="79"/>
        <v>4.9500000000000002E-2</v>
      </c>
      <c r="J139" s="5">
        <f t="shared" si="80"/>
        <v>60</v>
      </c>
      <c r="K139" s="5">
        <f t="shared" si="80"/>
        <v>60</v>
      </c>
      <c r="L139" s="5">
        <f t="shared" si="80"/>
        <v>60</v>
      </c>
      <c r="M139" s="10">
        <f t="shared" si="81"/>
        <v>3494.4</v>
      </c>
      <c r="N139" s="10">
        <f t="shared" si="82"/>
        <v>1881.6000000000001</v>
      </c>
      <c r="O139" s="10">
        <f t="shared" si="83"/>
        <v>1881.6000000000001</v>
      </c>
      <c r="P139" s="10">
        <f t="shared" si="84"/>
        <v>-7896.8399999999992</v>
      </c>
      <c r="Q139" s="10">
        <f t="shared" si="85"/>
        <v>-639.23999999999887</v>
      </c>
      <c r="R139" s="10">
        <f t="shared" si="86"/>
        <v>-26939.435962962962</v>
      </c>
      <c r="S139" s="2">
        <f t="shared" si="87"/>
        <v>0.9</v>
      </c>
      <c r="T139" s="10">
        <f t="shared" si="88"/>
        <v>-575.31599999999901</v>
      </c>
      <c r="U139" s="10">
        <f t="shared" si="89"/>
        <v>-24245.492366666665</v>
      </c>
    </row>
    <row r="140" spans="1:21" x14ac:dyDescent="0.25">
      <c r="B140" s="6">
        <v>0.2</v>
      </c>
      <c r="C140" s="8">
        <f t="shared" si="74"/>
        <v>8.0000000000000018</v>
      </c>
      <c r="D140" s="17">
        <f t="shared" si="90"/>
        <v>5.7142857142857155E-2</v>
      </c>
      <c r="E140" s="9">
        <f t="shared" si="75"/>
        <v>-3.749999999999999E-4</v>
      </c>
      <c r="F140" s="4">
        <f t="shared" si="76"/>
        <v>4.9499999999999988E-2</v>
      </c>
      <c r="G140" s="3">
        <f t="shared" si="77"/>
        <v>2.2499999999999985E-3</v>
      </c>
      <c r="H140" s="3">
        <f t="shared" si="78"/>
        <v>1.0124999999999997E-2</v>
      </c>
      <c r="I140" s="3">
        <f t="shared" si="79"/>
        <v>3.6374999999999991E-2</v>
      </c>
      <c r="J140" s="5">
        <f t="shared" si="80"/>
        <v>60</v>
      </c>
      <c r="K140" s="5">
        <f t="shared" si="80"/>
        <v>60</v>
      </c>
      <c r="L140" s="5">
        <f t="shared" si="80"/>
        <v>60</v>
      </c>
      <c r="M140" s="10">
        <f t="shared" si="81"/>
        <v>3494.4</v>
      </c>
      <c r="N140" s="10">
        <f t="shared" si="82"/>
        <v>1881.6000000000001</v>
      </c>
      <c r="O140" s="10">
        <f t="shared" si="83"/>
        <v>1881.6000000000001</v>
      </c>
      <c r="P140" s="10">
        <f t="shared" si="84"/>
        <v>-10529.12</v>
      </c>
      <c r="Q140" s="10">
        <f t="shared" si="85"/>
        <v>-3271.5200000000004</v>
      </c>
      <c r="R140" s="10">
        <f t="shared" si="86"/>
        <v>-35305.049283950619</v>
      </c>
      <c r="S140" s="2">
        <f t="shared" si="87"/>
        <v>0.9</v>
      </c>
      <c r="T140" s="10">
        <f t="shared" si="88"/>
        <v>-2944.3680000000004</v>
      </c>
      <c r="U140" s="10">
        <f t="shared" si="89"/>
        <v>-31774.544355555558</v>
      </c>
    </row>
    <row r="141" spans="1:21" x14ac:dyDescent="0.25">
      <c r="B141" s="6">
        <v>0.25</v>
      </c>
      <c r="C141" s="8">
        <f t="shared" si="74"/>
        <v>10</v>
      </c>
      <c r="D141" s="17">
        <f t="shared" si="90"/>
        <v>7.1428571428571425E-2</v>
      </c>
      <c r="E141" s="9">
        <f t="shared" si="75"/>
        <v>-3.0000000000000003E-4</v>
      </c>
      <c r="F141" s="4">
        <f t="shared" si="76"/>
        <v>3.9000000000000007E-2</v>
      </c>
      <c r="G141" s="3">
        <f t="shared" si="77"/>
        <v>1.2000000000000001E-3</v>
      </c>
      <c r="H141" s="3">
        <f t="shared" si="78"/>
        <v>7.5000000000000006E-3</v>
      </c>
      <c r="I141" s="3">
        <f t="shared" si="79"/>
        <v>2.8500000000000001E-2</v>
      </c>
      <c r="J141" s="5">
        <f t="shared" si="80"/>
        <v>34.800000000000004</v>
      </c>
      <c r="K141" s="5">
        <f t="shared" si="80"/>
        <v>60</v>
      </c>
      <c r="L141" s="5">
        <f t="shared" si="80"/>
        <v>60</v>
      </c>
      <c r="M141" s="10">
        <f t="shared" si="81"/>
        <v>2026.7520000000004</v>
      </c>
      <c r="N141" s="10">
        <f t="shared" si="82"/>
        <v>1881.6000000000001</v>
      </c>
      <c r="O141" s="10">
        <f t="shared" si="83"/>
        <v>1881.6000000000001</v>
      </c>
      <c r="P141" s="10">
        <f t="shared" si="84"/>
        <v>-13161.4</v>
      </c>
      <c r="Q141" s="10">
        <f t="shared" si="85"/>
        <v>-7371.4479999999985</v>
      </c>
      <c r="R141" s="10">
        <f t="shared" si="86"/>
        <v>-46914.909049382717</v>
      </c>
      <c r="S141" s="2">
        <f t="shared" si="87"/>
        <v>0.9</v>
      </c>
      <c r="T141" s="10">
        <f t="shared" si="88"/>
        <v>-6634.3031999999985</v>
      </c>
      <c r="U141" s="10">
        <f t="shared" si="89"/>
        <v>-42223.418144444448</v>
      </c>
    </row>
    <row r="142" spans="1:21" x14ac:dyDescent="0.25">
      <c r="B142" s="6">
        <v>0.3</v>
      </c>
      <c r="C142" s="8">
        <f t="shared" si="74"/>
        <v>12</v>
      </c>
      <c r="D142" s="17">
        <f t="shared" si="90"/>
        <v>8.5714285714285715E-2</v>
      </c>
      <c r="E142" s="9">
        <f t="shared" si="75"/>
        <v>-2.5000000000000001E-4</v>
      </c>
      <c r="F142" s="4">
        <f t="shared" si="76"/>
        <v>3.2000000000000001E-2</v>
      </c>
      <c r="G142" s="3">
        <f t="shared" si="77"/>
        <v>5.0000000000000001E-4</v>
      </c>
      <c r="H142" s="3">
        <f t="shared" si="78"/>
        <v>5.7499999999999999E-3</v>
      </c>
      <c r="I142" s="3">
        <f t="shared" si="79"/>
        <v>2.325E-2</v>
      </c>
      <c r="J142" s="5">
        <f t="shared" si="80"/>
        <v>14.5</v>
      </c>
      <c r="K142" s="5">
        <f t="shared" si="80"/>
        <v>60</v>
      </c>
      <c r="L142" s="5">
        <f t="shared" si="80"/>
        <v>60</v>
      </c>
      <c r="M142" s="10">
        <f t="shared" si="81"/>
        <v>844.48</v>
      </c>
      <c r="N142" s="10">
        <f t="shared" si="82"/>
        <v>1881.6000000000001</v>
      </c>
      <c r="O142" s="10">
        <f t="shared" si="83"/>
        <v>1881.6000000000001</v>
      </c>
      <c r="P142" s="10">
        <f t="shared" si="84"/>
        <v>-15793.679999999998</v>
      </c>
      <c r="Q142" s="10">
        <f t="shared" si="85"/>
        <v>-11185.999999999998</v>
      </c>
      <c r="R142" s="10">
        <f t="shared" si="86"/>
        <v>-57527.130024691367</v>
      </c>
      <c r="S142" s="2">
        <f t="shared" si="87"/>
        <v>0.9</v>
      </c>
      <c r="T142" s="10">
        <f t="shared" si="88"/>
        <v>-10067.399999999998</v>
      </c>
      <c r="U142" s="10">
        <f t="shared" si="89"/>
        <v>-51774.417022222231</v>
      </c>
    </row>
    <row r="143" spans="1:21" x14ac:dyDescent="0.25">
      <c r="B143" s="6">
        <v>0.35</v>
      </c>
      <c r="C143" s="8">
        <f t="shared" si="74"/>
        <v>14</v>
      </c>
      <c r="D143" s="17">
        <f t="shared" si="90"/>
        <v>0.1</v>
      </c>
      <c r="E143" s="9">
        <f t="shared" si="75"/>
        <v>-2.142857142857143E-4</v>
      </c>
      <c r="F143" s="4">
        <f t="shared" si="76"/>
        <v>2.7000000000000003E-2</v>
      </c>
      <c r="G143" s="3">
        <f t="shared" si="77"/>
        <v>0</v>
      </c>
      <c r="H143" s="3">
        <f t="shared" si="78"/>
        <v>4.5000000000000005E-3</v>
      </c>
      <c r="I143" s="3">
        <f t="shared" si="79"/>
        <v>1.95E-2</v>
      </c>
      <c r="J143" s="5">
        <f t="shared" si="80"/>
        <v>0</v>
      </c>
      <c r="K143" s="5">
        <f t="shared" si="80"/>
        <v>60</v>
      </c>
      <c r="L143" s="5">
        <f t="shared" si="80"/>
        <v>60</v>
      </c>
      <c r="M143" s="10">
        <f t="shared" si="81"/>
        <v>0</v>
      </c>
      <c r="N143" s="10">
        <f t="shared" si="82"/>
        <v>1881.6000000000001</v>
      </c>
      <c r="O143" s="10">
        <f t="shared" si="83"/>
        <v>1881.6000000000001</v>
      </c>
      <c r="P143" s="10">
        <f t="shared" si="84"/>
        <v>-18425.96</v>
      </c>
      <c r="Q143" s="10">
        <f t="shared" si="85"/>
        <v>-14662.759999999998</v>
      </c>
      <c r="R143" s="10">
        <f t="shared" si="86"/>
        <v>-67014.878432098776</v>
      </c>
      <c r="S143" s="2">
        <f t="shared" si="87"/>
        <v>0.9</v>
      </c>
      <c r="T143" s="10">
        <f t="shared" si="88"/>
        <v>-13196.483999999999</v>
      </c>
      <c r="U143" s="10">
        <f t="shared" si="89"/>
        <v>-60313.390588888898</v>
      </c>
    </row>
    <row r="144" spans="1:21" x14ac:dyDescent="0.25">
      <c r="B144" s="6">
        <v>0.4</v>
      </c>
      <c r="C144" s="8">
        <f t="shared" si="74"/>
        <v>16.000000000000004</v>
      </c>
      <c r="D144" s="17">
        <f t="shared" si="90"/>
        <v>0.11428571428571431</v>
      </c>
      <c r="E144" s="9">
        <f t="shared" si="75"/>
        <v>-1.8749999999999995E-4</v>
      </c>
      <c r="F144" s="4">
        <f t="shared" si="76"/>
        <v>2.3249999999999993E-2</v>
      </c>
      <c r="G144" s="3">
        <f t="shared" si="77"/>
        <v>-3.7500000000000055E-4</v>
      </c>
      <c r="H144" s="3">
        <f t="shared" si="78"/>
        <v>3.5624999999999984E-3</v>
      </c>
      <c r="I144" s="3">
        <f t="shared" si="79"/>
        <v>1.6687499999999994E-2</v>
      </c>
      <c r="J144" s="5">
        <f t="shared" si="80"/>
        <v>-10.875000000000016</v>
      </c>
      <c r="K144" s="5">
        <f t="shared" si="80"/>
        <v>60</v>
      </c>
      <c r="L144" s="5">
        <f t="shared" si="80"/>
        <v>60</v>
      </c>
      <c r="M144" s="10">
        <f t="shared" si="81"/>
        <v>-633.36000000000092</v>
      </c>
      <c r="N144" s="10">
        <f t="shared" si="82"/>
        <v>1881.6000000000001</v>
      </c>
      <c r="O144" s="10">
        <f t="shared" si="83"/>
        <v>1881.6000000000001</v>
      </c>
      <c r="P144" s="10">
        <f t="shared" si="84"/>
        <v>-21058.240000000002</v>
      </c>
      <c r="Q144" s="10">
        <f t="shared" si="85"/>
        <v>-17928.400000000001</v>
      </c>
      <c r="R144" s="10">
        <f t="shared" si="86"/>
        <v>-75684.669234567918</v>
      </c>
      <c r="S144" s="2">
        <f t="shared" si="87"/>
        <v>0.9</v>
      </c>
      <c r="T144" s="10">
        <f t="shared" si="88"/>
        <v>-16135.560000000001</v>
      </c>
      <c r="U144" s="10">
        <f t="shared" si="89"/>
        <v>-68116.202311111134</v>
      </c>
    </row>
    <row r="145" spans="1:21" x14ac:dyDescent="0.25">
      <c r="B145" s="6">
        <v>0.45</v>
      </c>
      <c r="C145" s="8">
        <f t="shared" si="74"/>
        <v>18</v>
      </c>
      <c r="D145" s="17">
        <f t="shared" si="90"/>
        <v>0.12857142857142856</v>
      </c>
      <c r="E145" s="9">
        <f t="shared" si="75"/>
        <v>-1.6666666666666666E-4</v>
      </c>
      <c r="F145" s="4">
        <f t="shared" si="76"/>
        <v>2.0333333333333332E-2</v>
      </c>
      <c r="G145" s="3">
        <f t="shared" si="77"/>
        <v>-6.6666666666666664E-4</v>
      </c>
      <c r="H145" s="3">
        <f t="shared" si="78"/>
        <v>2.8333333333333331E-3</v>
      </c>
      <c r="I145" s="3">
        <f t="shared" si="79"/>
        <v>1.4499999999999999E-2</v>
      </c>
      <c r="J145" s="5">
        <f t="shared" si="80"/>
        <v>-19.333333333333332</v>
      </c>
      <c r="K145" s="5">
        <f t="shared" si="80"/>
        <v>60</v>
      </c>
      <c r="L145" s="5">
        <f t="shared" si="80"/>
        <v>60</v>
      </c>
      <c r="M145" s="10">
        <f t="shared" si="81"/>
        <v>-1125.9733333333334</v>
      </c>
      <c r="N145" s="10">
        <f t="shared" si="82"/>
        <v>1881.6000000000001</v>
      </c>
      <c r="O145" s="10">
        <f t="shared" si="83"/>
        <v>1881.6000000000001</v>
      </c>
      <c r="P145" s="10">
        <f t="shared" si="84"/>
        <v>-23690.52</v>
      </c>
      <c r="Q145" s="10">
        <f t="shared" si="85"/>
        <v>-21053.293333333335</v>
      </c>
      <c r="R145" s="10">
        <f t="shared" si="86"/>
        <v>-83706.788522633768</v>
      </c>
      <c r="S145" s="2">
        <f t="shared" si="87"/>
        <v>0.9</v>
      </c>
      <c r="T145" s="10">
        <f t="shared" si="88"/>
        <v>-18947.964000000004</v>
      </c>
      <c r="U145" s="10">
        <f t="shared" si="89"/>
        <v>-75336.109670370395</v>
      </c>
    </row>
    <row r="146" spans="1:21" x14ac:dyDescent="0.25">
      <c r="B146" s="6">
        <v>0.5</v>
      </c>
      <c r="C146" s="8">
        <f t="shared" si="74"/>
        <v>20</v>
      </c>
      <c r="D146" s="17">
        <f t="shared" si="90"/>
        <v>0.14285714285714285</v>
      </c>
      <c r="E146" s="9">
        <f t="shared" si="75"/>
        <v>-1.5000000000000001E-4</v>
      </c>
      <c r="F146" s="4">
        <f t="shared" si="76"/>
        <v>1.8000000000000002E-2</v>
      </c>
      <c r="G146" s="3">
        <f t="shared" si="77"/>
        <v>-9.0000000000000008E-4</v>
      </c>
      <c r="H146" s="3">
        <f t="shared" si="78"/>
        <v>2.2500000000000003E-3</v>
      </c>
      <c r="I146" s="3">
        <f t="shared" si="79"/>
        <v>1.2750000000000001E-2</v>
      </c>
      <c r="J146" s="5">
        <f t="shared" si="80"/>
        <v>-26.1</v>
      </c>
      <c r="K146" s="5">
        <f t="shared" si="80"/>
        <v>60</v>
      </c>
      <c r="L146" s="5">
        <f t="shared" si="80"/>
        <v>60</v>
      </c>
      <c r="M146" s="10">
        <f t="shared" si="81"/>
        <v>-1520.0640000000001</v>
      </c>
      <c r="N146" s="10">
        <f t="shared" si="82"/>
        <v>1881.6000000000001</v>
      </c>
      <c r="O146" s="10">
        <f t="shared" si="83"/>
        <v>1881.6000000000001</v>
      </c>
      <c r="P146" s="10">
        <f t="shared" si="84"/>
        <v>-26322.799999999999</v>
      </c>
      <c r="Q146" s="10">
        <f t="shared" si="85"/>
        <v>-24079.663999999997</v>
      </c>
      <c r="R146" s="10">
        <f t="shared" si="86"/>
        <v>-91183.407950617271</v>
      </c>
      <c r="S146" s="2">
        <f t="shared" si="87"/>
        <v>0.9</v>
      </c>
      <c r="T146" s="10">
        <f t="shared" si="88"/>
        <v>-21671.6976</v>
      </c>
      <c r="U146" s="10">
        <f t="shared" si="89"/>
        <v>-82065.067155555545</v>
      </c>
    </row>
    <row r="147" spans="1:21" x14ac:dyDescent="0.25">
      <c r="B147" s="6">
        <v>0.55000000000000004</v>
      </c>
      <c r="C147" s="8">
        <f t="shared" si="74"/>
        <v>22.000000000000004</v>
      </c>
      <c r="D147" s="17">
        <f t="shared" si="90"/>
        <v>0.15714285714285717</v>
      </c>
      <c r="E147" s="9">
        <f t="shared" si="75"/>
        <v>-1.3636363636363634E-4</v>
      </c>
      <c r="F147" s="4">
        <f t="shared" si="76"/>
        <v>1.609090909090909E-2</v>
      </c>
      <c r="G147" s="3">
        <f t="shared" si="77"/>
        <v>-1.0909090909090912E-3</v>
      </c>
      <c r="H147" s="3">
        <f t="shared" si="78"/>
        <v>1.772727272727272E-3</v>
      </c>
      <c r="I147" s="3">
        <f t="shared" si="79"/>
        <v>1.1318181818181816E-2</v>
      </c>
      <c r="J147" s="5">
        <f t="shared" si="80"/>
        <v>-31.636363636363644</v>
      </c>
      <c r="K147" s="5">
        <f t="shared" si="80"/>
        <v>51.409090909090885</v>
      </c>
      <c r="L147" s="5">
        <f t="shared" si="80"/>
        <v>60</v>
      </c>
      <c r="M147" s="10">
        <f t="shared" si="81"/>
        <v>-1842.5018181818186</v>
      </c>
      <c r="N147" s="10">
        <f t="shared" si="82"/>
        <v>1612.1890909090903</v>
      </c>
      <c r="O147" s="10">
        <f t="shared" si="83"/>
        <v>1881.6000000000001</v>
      </c>
      <c r="P147" s="10">
        <f t="shared" si="84"/>
        <v>-28955.080000000005</v>
      </c>
      <c r="Q147" s="10">
        <f t="shared" si="85"/>
        <v>-27303.792727272732</v>
      </c>
      <c r="R147" s="10">
        <f t="shared" si="86"/>
        <v>-98359.984631874308</v>
      </c>
      <c r="S147" s="2">
        <f t="shared" si="87"/>
        <v>0.9</v>
      </c>
      <c r="T147" s="10">
        <f t="shared" si="88"/>
        <v>-24573.413454545458</v>
      </c>
      <c r="U147" s="10">
        <f t="shared" si="89"/>
        <v>-88523.986168686883</v>
      </c>
    </row>
    <row r="148" spans="1:21" x14ac:dyDescent="0.25">
      <c r="B148" s="6">
        <v>0.6</v>
      </c>
      <c r="C148" s="8">
        <f t="shared" si="74"/>
        <v>24</v>
      </c>
      <c r="D148" s="17">
        <f t="shared" si="90"/>
        <v>0.17142857142857143</v>
      </c>
      <c r="E148" s="9">
        <f t="shared" si="75"/>
        <v>-1.25E-4</v>
      </c>
      <c r="F148" s="4">
        <f t="shared" si="76"/>
        <v>1.4500000000000001E-2</v>
      </c>
      <c r="G148" s="3">
        <f t="shared" si="77"/>
        <v>-1.25E-3</v>
      </c>
      <c r="H148" s="3">
        <f t="shared" si="78"/>
        <v>1.3749999999999999E-3</v>
      </c>
      <c r="I148" s="3">
        <f t="shared" si="79"/>
        <v>1.0125E-2</v>
      </c>
      <c r="J148" s="5">
        <f t="shared" si="80"/>
        <v>-36.25</v>
      </c>
      <c r="K148" s="5">
        <f t="shared" si="80"/>
        <v>39.875</v>
      </c>
      <c r="L148" s="5">
        <f t="shared" si="80"/>
        <v>60</v>
      </c>
      <c r="M148" s="10">
        <f t="shared" si="81"/>
        <v>-2111.2000000000003</v>
      </c>
      <c r="N148" s="10">
        <f t="shared" si="82"/>
        <v>1250.48</v>
      </c>
      <c r="O148" s="10">
        <f t="shared" si="83"/>
        <v>1881.6000000000001</v>
      </c>
      <c r="P148" s="10">
        <f t="shared" si="84"/>
        <v>-31587.359999999997</v>
      </c>
      <c r="Q148" s="10">
        <f t="shared" si="85"/>
        <v>-30566.479999999996</v>
      </c>
      <c r="R148" s="10">
        <f t="shared" si="86"/>
        <v>-105161.24232098764</v>
      </c>
      <c r="S148" s="2">
        <f t="shared" si="87"/>
        <v>0.9</v>
      </c>
      <c r="T148" s="10">
        <f t="shared" si="88"/>
        <v>-27509.831999999999</v>
      </c>
      <c r="U148" s="10">
        <f t="shared" si="89"/>
        <v>-94645.118088888878</v>
      </c>
    </row>
    <row r="149" spans="1:21" x14ac:dyDescent="0.25">
      <c r="B149" s="6">
        <v>0.65</v>
      </c>
      <c r="C149" s="8">
        <f t="shared" si="74"/>
        <v>26.000000000000004</v>
      </c>
      <c r="D149" s="17">
        <f t="shared" si="90"/>
        <v>0.18571428571428575</v>
      </c>
      <c r="E149" s="9">
        <f t="shared" si="75"/>
        <v>-1.1538461538461537E-4</v>
      </c>
      <c r="F149" s="4">
        <f t="shared" si="76"/>
        <v>1.3153846153846151E-2</v>
      </c>
      <c r="G149" s="3">
        <f t="shared" si="77"/>
        <v>-1.3846153846153847E-3</v>
      </c>
      <c r="H149" s="3">
        <f t="shared" si="78"/>
        <v>1.0384615384615378E-3</v>
      </c>
      <c r="I149" s="3">
        <f t="shared" si="79"/>
        <v>9.1153846153846137E-3</v>
      </c>
      <c r="J149" s="5">
        <f t="shared" si="80"/>
        <v>-40.15384615384616</v>
      </c>
      <c r="K149" s="5">
        <f t="shared" si="80"/>
        <v>30.115384615384595</v>
      </c>
      <c r="L149" s="5">
        <f t="shared" si="80"/>
        <v>60</v>
      </c>
      <c r="M149" s="10">
        <f t="shared" si="81"/>
        <v>-2338.5600000000004</v>
      </c>
      <c r="N149" s="10">
        <f t="shared" si="82"/>
        <v>944.41846153846097</v>
      </c>
      <c r="O149" s="10">
        <f t="shared" si="83"/>
        <v>1881.6000000000001</v>
      </c>
      <c r="P149" s="10">
        <f t="shared" si="84"/>
        <v>-34219.640000000007</v>
      </c>
      <c r="Q149" s="10">
        <f t="shared" si="85"/>
        <v>-33732.181538461547</v>
      </c>
      <c r="R149" s="10">
        <f t="shared" si="86"/>
        <v>-111518.1023637227</v>
      </c>
      <c r="S149" s="2">
        <f t="shared" si="87"/>
        <v>0.9</v>
      </c>
      <c r="T149" s="10">
        <f t="shared" si="88"/>
        <v>-30358.963384615392</v>
      </c>
      <c r="U149" s="10">
        <f t="shared" si="89"/>
        <v>-100366.29212735043</v>
      </c>
    </row>
    <row r="150" spans="1:21" x14ac:dyDescent="0.25">
      <c r="B150" s="6">
        <v>0.7</v>
      </c>
      <c r="C150" s="8">
        <f t="shared" si="74"/>
        <v>28</v>
      </c>
      <c r="D150" s="17">
        <f t="shared" si="90"/>
        <v>0.2</v>
      </c>
      <c r="E150" s="9">
        <f t="shared" si="75"/>
        <v>-1.0714285714285715E-4</v>
      </c>
      <c r="F150" s="4">
        <f t="shared" si="76"/>
        <v>1.2E-2</v>
      </c>
      <c r="G150" s="3">
        <f t="shared" si="77"/>
        <v>-1.5E-3</v>
      </c>
      <c r="H150" s="3">
        <f t="shared" si="78"/>
        <v>7.5000000000000002E-4</v>
      </c>
      <c r="I150" s="3">
        <f t="shared" si="79"/>
        <v>8.2500000000000004E-3</v>
      </c>
      <c r="J150" s="5">
        <f t="shared" si="80"/>
        <v>-43.5</v>
      </c>
      <c r="K150" s="5">
        <f t="shared" si="80"/>
        <v>21.75</v>
      </c>
      <c r="L150" s="5">
        <f t="shared" si="80"/>
        <v>60</v>
      </c>
      <c r="M150" s="10">
        <f t="shared" si="81"/>
        <v>-2533.44</v>
      </c>
      <c r="N150" s="10">
        <f t="shared" si="82"/>
        <v>682.08</v>
      </c>
      <c r="O150" s="10">
        <f t="shared" si="83"/>
        <v>1881.6000000000001</v>
      </c>
      <c r="P150" s="10">
        <f t="shared" si="84"/>
        <v>-36851.919999999998</v>
      </c>
      <c r="Q150" s="10">
        <f t="shared" si="85"/>
        <v>-36821.68</v>
      </c>
      <c r="R150" s="10">
        <f t="shared" si="86"/>
        <v>-117459.98582716052</v>
      </c>
      <c r="S150" s="2">
        <f t="shared" si="87"/>
        <v>0.9</v>
      </c>
      <c r="T150" s="10">
        <f t="shared" si="88"/>
        <v>-33139.512000000002</v>
      </c>
      <c r="U150" s="10">
        <f t="shared" si="89"/>
        <v>-105713.98724444446</v>
      </c>
    </row>
    <row r="151" spans="1:21" x14ac:dyDescent="0.25">
      <c r="B151" s="6">
        <v>0.75</v>
      </c>
      <c r="C151" s="8">
        <f t="shared" si="74"/>
        <v>30</v>
      </c>
      <c r="D151" s="17">
        <f t="shared" si="90"/>
        <v>0.21428571428571427</v>
      </c>
      <c r="E151" s="9">
        <f t="shared" si="75"/>
        <v>-1E-4</v>
      </c>
      <c r="F151" s="4">
        <f t="shared" si="76"/>
        <v>1.1000000000000001E-2</v>
      </c>
      <c r="G151" s="3">
        <f t="shared" si="77"/>
        <v>-1.6000000000000001E-3</v>
      </c>
      <c r="H151" s="3">
        <f t="shared" si="78"/>
        <v>5.0000000000000001E-4</v>
      </c>
      <c r="I151" s="3">
        <f t="shared" si="79"/>
        <v>7.5000000000000006E-3</v>
      </c>
      <c r="J151" s="5">
        <f t="shared" si="80"/>
        <v>-46.400000000000006</v>
      </c>
      <c r="K151" s="5">
        <f t="shared" si="80"/>
        <v>14.5</v>
      </c>
      <c r="L151" s="5">
        <f t="shared" si="80"/>
        <v>60</v>
      </c>
      <c r="M151" s="10">
        <f t="shared" si="81"/>
        <v>-2702.3360000000002</v>
      </c>
      <c r="N151" s="10">
        <f t="shared" si="82"/>
        <v>454.72</v>
      </c>
      <c r="O151" s="10">
        <f t="shared" si="83"/>
        <v>1881.6000000000001</v>
      </c>
      <c r="P151" s="10">
        <f t="shared" si="84"/>
        <v>-39484.200000000004</v>
      </c>
      <c r="Q151" s="10">
        <f t="shared" si="85"/>
        <v>-39850.216000000008</v>
      </c>
      <c r="R151" s="10">
        <f t="shared" si="86"/>
        <v>-123008.46816049384</v>
      </c>
      <c r="S151" s="2">
        <f t="shared" si="87"/>
        <v>0.9</v>
      </c>
      <c r="T151" s="10">
        <f t="shared" si="88"/>
        <v>-35865.194400000008</v>
      </c>
      <c r="U151" s="10">
        <f t="shared" si="89"/>
        <v>-110707.62134444446</v>
      </c>
    </row>
    <row r="152" spans="1:21" x14ac:dyDescent="0.25">
      <c r="B152" s="6">
        <v>0.8</v>
      </c>
      <c r="C152" s="8">
        <f t="shared" si="74"/>
        <v>32.000000000000007</v>
      </c>
      <c r="D152" s="17">
        <f t="shared" si="90"/>
        <v>0.22857142857142862</v>
      </c>
      <c r="E152" s="9">
        <f t="shared" si="75"/>
        <v>-9.3749999999999975E-5</v>
      </c>
      <c r="F152" s="4">
        <f t="shared" si="76"/>
        <v>1.0124999999999997E-2</v>
      </c>
      <c r="G152" s="3">
        <f t="shared" si="77"/>
        <v>-1.6875000000000002E-3</v>
      </c>
      <c r="H152" s="3">
        <f t="shared" si="78"/>
        <v>2.8124999999999927E-4</v>
      </c>
      <c r="I152" s="3">
        <f t="shared" si="79"/>
        <v>6.8437499999999983E-3</v>
      </c>
      <c r="J152" s="5">
        <f t="shared" si="80"/>
        <v>-48.937500000000007</v>
      </c>
      <c r="K152" s="5">
        <f t="shared" si="80"/>
        <v>8.1562499999999787</v>
      </c>
      <c r="L152" s="5">
        <f t="shared" si="80"/>
        <v>60</v>
      </c>
      <c r="M152" s="10">
        <f t="shared" si="81"/>
        <v>-2850.1200000000003</v>
      </c>
      <c r="N152" s="10">
        <f t="shared" si="82"/>
        <v>255.77999999999935</v>
      </c>
      <c r="O152" s="10">
        <f t="shared" si="83"/>
        <v>1881.6000000000001</v>
      </c>
      <c r="P152" s="10">
        <f t="shared" si="84"/>
        <v>-42116.480000000003</v>
      </c>
      <c r="Q152" s="10">
        <f t="shared" si="85"/>
        <v>-42829.22</v>
      </c>
      <c r="R152" s="10">
        <f t="shared" si="86"/>
        <v>-128179.73095061729</v>
      </c>
      <c r="S152" s="2">
        <f t="shared" si="87"/>
        <v>0.9</v>
      </c>
      <c r="T152" s="10">
        <f t="shared" si="88"/>
        <v>-38546.298000000003</v>
      </c>
      <c r="U152" s="10">
        <f t="shared" si="89"/>
        <v>-115361.75785555557</v>
      </c>
    </row>
    <row r="153" spans="1:21" x14ac:dyDescent="0.25">
      <c r="B153" s="6">
        <v>0.85</v>
      </c>
      <c r="C153" s="8">
        <f t="shared" si="74"/>
        <v>34</v>
      </c>
      <c r="D153" s="17">
        <f t="shared" si="90"/>
        <v>0.24285714285714285</v>
      </c>
      <c r="E153" s="9">
        <f t="shared" si="75"/>
        <v>-8.8235294117647065E-5</v>
      </c>
      <c r="F153" s="4">
        <f t="shared" si="76"/>
        <v>9.3529411764705882E-3</v>
      </c>
      <c r="G153" s="3">
        <f t="shared" si="77"/>
        <v>-1.7647058823529412E-3</v>
      </c>
      <c r="H153" s="3">
        <f t="shared" si="78"/>
        <v>8.8235294117647065E-5</v>
      </c>
      <c r="I153" s="3">
        <f t="shared" si="79"/>
        <v>6.2647058823529413E-3</v>
      </c>
      <c r="J153" s="5">
        <f t="shared" si="80"/>
        <v>-51.176470588235297</v>
      </c>
      <c r="K153" s="5">
        <f t="shared" si="80"/>
        <v>2.5588235294117649</v>
      </c>
      <c r="L153" s="5">
        <f t="shared" si="80"/>
        <v>60</v>
      </c>
      <c r="M153" s="10">
        <f t="shared" si="81"/>
        <v>-2980.517647058824</v>
      </c>
      <c r="N153" s="10">
        <f t="shared" si="82"/>
        <v>80.24470588235296</v>
      </c>
      <c r="O153" s="10">
        <f t="shared" si="83"/>
        <v>1881.6000000000001</v>
      </c>
      <c r="P153" s="10">
        <f t="shared" si="84"/>
        <v>-44748.759999999995</v>
      </c>
      <c r="Q153" s="10">
        <f t="shared" si="85"/>
        <v>-45767.432941176463</v>
      </c>
      <c r="R153" s="10">
        <f t="shared" si="86"/>
        <v>-132986.14835221498</v>
      </c>
      <c r="S153" s="2">
        <f t="shared" si="87"/>
        <v>0.9</v>
      </c>
      <c r="T153" s="10">
        <f t="shared" si="88"/>
        <v>-41190.689647058818</v>
      </c>
      <c r="U153" s="10">
        <f t="shared" si="89"/>
        <v>-119687.53351699348</v>
      </c>
    </row>
    <row r="154" spans="1:21" x14ac:dyDescent="0.25">
      <c r="B154" s="6">
        <v>0.9</v>
      </c>
      <c r="C154" s="8">
        <f t="shared" si="74"/>
        <v>36</v>
      </c>
      <c r="D154" s="17">
        <f>C154/$D$10</f>
        <v>0.25714285714285712</v>
      </c>
      <c r="E154" s="9">
        <f t="shared" si="75"/>
        <v>-8.3333333333333331E-5</v>
      </c>
      <c r="F154" s="4">
        <f t="shared" si="76"/>
        <v>8.6666666666666663E-3</v>
      </c>
      <c r="G154" s="3">
        <f t="shared" si="77"/>
        <v>-1.8333333333333333E-3</v>
      </c>
      <c r="H154" s="3">
        <f t="shared" si="78"/>
        <v>-8.3333333333333331E-5</v>
      </c>
      <c r="I154" s="3">
        <f t="shared" si="79"/>
        <v>5.7499999999999999E-3</v>
      </c>
      <c r="J154" s="5">
        <f t="shared" si="80"/>
        <v>-53.166666666666664</v>
      </c>
      <c r="K154" s="5">
        <f t="shared" si="80"/>
        <v>-2.4166666666666665</v>
      </c>
      <c r="L154" s="5">
        <f t="shared" si="80"/>
        <v>60</v>
      </c>
      <c r="M154" s="10">
        <f t="shared" si="81"/>
        <v>-3096.4266666666667</v>
      </c>
      <c r="N154" s="10">
        <f t="shared" si="82"/>
        <v>-75.786666666666676</v>
      </c>
      <c r="O154" s="10">
        <f t="shared" si="83"/>
        <v>1881.6000000000001</v>
      </c>
      <c r="P154" s="10">
        <f t="shared" si="84"/>
        <v>-47381.04</v>
      </c>
      <c r="Q154" s="10">
        <f t="shared" si="85"/>
        <v>-48671.653333333335</v>
      </c>
      <c r="R154" s="10">
        <f t="shared" si="86"/>
        <v>-137437.34470781893</v>
      </c>
      <c r="S154" s="2">
        <f t="shared" si="87"/>
        <v>0.9</v>
      </c>
      <c r="T154" s="10">
        <f t="shared" si="88"/>
        <v>-43804.488000000005</v>
      </c>
      <c r="U154" s="10">
        <f t="shared" si="89"/>
        <v>-123693.61023703705</v>
      </c>
    </row>
    <row r="156" spans="1:21" x14ac:dyDescent="0.25">
      <c r="B156" s="11" t="s">
        <v>43</v>
      </c>
      <c r="C156" s="11" t="s">
        <v>37</v>
      </c>
      <c r="D156" s="11" t="s">
        <v>47</v>
      </c>
      <c r="E156" s="12" t="s">
        <v>19</v>
      </c>
      <c r="F156" s="12" t="s">
        <v>20</v>
      </c>
      <c r="G156" s="12" t="s">
        <v>21</v>
      </c>
      <c r="H156" s="12" t="s">
        <v>22</v>
      </c>
      <c r="I156" s="12" t="s">
        <v>23</v>
      </c>
      <c r="J156" s="12" t="s">
        <v>24</v>
      </c>
      <c r="K156" s="12" t="s">
        <v>25</v>
      </c>
      <c r="L156" s="12" t="s">
        <v>26</v>
      </c>
      <c r="M156" s="12" t="s">
        <v>27</v>
      </c>
      <c r="N156" s="12" t="s">
        <v>28</v>
      </c>
      <c r="O156" s="12" t="s">
        <v>29</v>
      </c>
      <c r="P156" s="12" t="s">
        <v>30</v>
      </c>
      <c r="Q156" s="12" t="s">
        <v>31</v>
      </c>
      <c r="R156" s="12" t="s">
        <v>32</v>
      </c>
      <c r="S156" s="12" t="s">
        <v>33</v>
      </c>
    </row>
    <row r="157" spans="1:21" x14ac:dyDescent="0.25">
      <c r="C157" s="14" t="s">
        <v>14</v>
      </c>
      <c r="D157" s="14"/>
      <c r="E157" s="14" t="s">
        <v>39</v>
      </c>
      <c r="F157" s="13"/>
      <c r="G157" s="13"/>
      <c r="H157" s="13"/>
      <c r="I157" s="13"/>
      <c r="J157" s="14" t="s">
        <v>13</v>
      </c>
      <c r="K157" s="14" t="s">
        <v>13</v>
      </c>
      <c r="L157" s="14" t="s">
        <v>13</v>
      </c>
      <c r="M157" s="14" t="s">
        <v>41</v>
      </c>
      <c r="N157" s="14" t="s">
        <v>41</v>
      </c>
      <c r="O157" s="14" t="s">
        <v>41</v>
      </c>
      <c r="P157" s="14" t="s">
        <v>41</v>
      </c>
      <c r="Q157" s="14" t="s">
        <v>41</v>
      </c>
      <c r="R157" s="14" t="s">
        <v>42</v>
      </c>
      <c r="S157" s="14"/>
    </row>
    <row r="158" spans="1:21" x14ac:dyDescent="0.25">
      <c r="A158" s="15" t="s">
        <v>44</v>
      </c>
      <c r="B158" s="6"/>
      <c r="C158" s="8"/>
      <c r="D158" s="8"/>
      <c r="E158" s="9"/>
      <c r="F158" s="4"/>
      <c r="G158" s="3"/>
      <c r="H158" s="3"/>
      <c r="I158" s="3"/>
      <c r="J158" s="5"/>
      <c r="K158" s="5"/>
      <c r="L158" s="5"/>
      <c r="M158" s="10"/>
      <c r="N158" s="10"/>
      <c r="O158" s="10"/>
      <c r="P158" s="10"/>
      <c r="Q158" s="10"/>
      <c r="R158" s="10"/>
      <c r="S158" s="2"/>
      <c r="T158" s="10"/>
      <c r="U158" s="10"/>
    </row>
    <row r="159" spans="1:21" x14ac:dyDescent="0.25">
      <c r="B159" s="6">
        <v>1.0000000000000001E-5</v>
      </c>
      <c r="C159" s="5">
        <f t="shared" ref="C159:C174" si="91">B159/$D$15*($D$10-$D$13)</f>
        <v>1.6000000000000001E-3</v>
      </c>
      <c r="D159" s="17">
        <f>C159/$D$10</f>
        <v>1.1428571428571429E-5</v>
      </c>
      <c r="E159" s="9"/>
      <c r="F159" s="4"/>
      <c r="G159" s="3"/>
      <c r="H159" s="3"/>
      <c r="I159" s="3"/>
      <c r="J159" s="5"/>
      <c r="K159" s="5"/>
      <c r="L159" s="5"/>
      <c r="M159" s="10"/>
      <c r="N159" s="10"/>
      <c r="O159" s="10"/>
      <c r="P159" s="10"/>
      <c r="Q159" s="10"/>
      <c r="R159" s="10"/>
      <c r="S159" s="2"/>
      <c r="T159" s="10"/>
      <c r="U159" s="10"/>
    </row>
    <row r="160" spans="1:21" x14ac:dyDescent="0.25">
      <c r="B160" s="6">
        <v>0.05</v>
      </c>
      <c r="C160" s="5">
        <f t="shared" si="91"/>
        <v>8.0000000000000018</v>
      </c>
      <c r="D160" s="17">
        <f t="shared" ref="D160:D174" si="92">C160/$D$10</f>
        <v>5.7142857142857155E-2</v>
      </c>
      <c r="E160" s="9"/>
      <c r="F160" s="4"/>
      <c r="G160" s="3"/>
      <c r="H160" s="3"/>
      <c r="I160" s="3"/>
      <c r="J160" s="5"/>
      <c r="K160" s="5"/>
      <c r="L160" s="5"/>
      <c r="M160" s="10"/>
      <c r="N160" s="10"/>
      <c r="O160" s="10"/>
      <c r="P160" s="10"/>
      <c r="Q160" s="10"/>
      <c r="R160" s="10"/>
      <c r="S160" s="2"/>
      <c r="T160" s="10"/>
      <c r="U160" s="10"/>
    </row>
    <row r="161" spans="2:21" x14ac:dyDescent="0.25">
      <c r="B161" s="6">
        <v>9.9900000000000003E-2</v>
      </c>
      <c r="C161" s="5">
        <f t="shared" si="91"/>
        <v>15.984000000000002</v>
      </c>
      <c r="D161" s="17">
        <f t="shared" si="92"/>
        <v>0.11417142857142859</v>
      </c>
      <c r="E161" s="9"/>
      <c r="F161" s="4"/>
      <c r="G161" s="3"/>
      <c r="H161" s="3"/>
      <c r="I161" s="3"/>
      <c r="J161" s="5"/>
      <c r="K161" s="5"/>
      <c r="L161" s="5"/>
      <c r="M161" s="10"/>
      <c r="N161" s="10"/>
      <c r="O161" s="10"/>
      <c r="P161" s="10"/>
      <c r="Q161" s="10"/>
      <c r="R161" s="10"/>
      <c r="S161" s="2"/>
      <c r="T161" s="10"/>
      <c r="U161" s="10"/>
    </row>
    <row r="162" spans="2:21" x14ac:dyDescent="0.25">
      <c r="B162" s="6">
        <v>0.14979999999999999</v>
      </c>
      <c r="C162" s="5">
        <f t="shared" si="91"/>
        <v>23.968</v>
      </c>
      <c r="D162" s="17">
        <f t="shared" si="92"/>
        <v>0.17119999999999999</v>
      </c>
      <c r="E162" s="9"/>
      <c r="F162" s="4"/>
      <c r="G162" s="3"/>
      <c r="H162" s="3"/>
      <c r="I162" s="3"/>
      <c r="J162" s="5"/>
      <c r="K162" s="5"/>
      <c r="L162" s="5"/>
      <c r="M162" s="10"/>
      <c r="N162" s="10"/>
      <c r="O162" s="10"/>
      <c r="P162" s="10"/>
      <c r="Q162" s="10"/>
      <c r="R162" s="10"/>
      <c r="S162" s="2"/>
      <c r="T162" s="10"/>
      <c r="U162" s="10"/>
    </row>
    <row r="163" spans="2:21" x14ac:dyDescent="0.25">
      <c r="B163" s="6">
        <v>0.19969999999999999</v>
      </c>
      <c r="C163" s="5">
        <f t="shared" si="91"/>
        <v>31.952000000000002</v>
      </c>
      <c r="D163" s="17">
        <f t="shared" si="92"/>
        <v>0.22822857142857145</v>
      </c>
      <c r="E163" s="9"/>
      <c r="F163" s="4"/>
      <c r="G163" s="3"/>
      <c r="H163" s="3"/>
      <c r="I163" s="3"/>
      <c r="J163" s="5"/>
      <c r="K163" s="5"/>
      <c r="L163" s="5"/>
      <c r="M163" s="10"/>
      <c r="N163" s="10"/>
      <c r="O163" s="10"/>
      <c r="P163" s="10"/>
      <c r="Q163" s="10"/>
      <c r="R163" s="10"/>
      <c r="S163" s="2"/>
      <c r="T163" s="10"/>
      <c r="U163" s="10"/>
    </row>
    <row r="164" spans="2:21" x14ac:dyDescent="0.25">
      <c r="B164" s="6">
        <v>0.24959999999999999</v>
      </c>
      <c r="C164" s="5">
        <f t="shared" si="91"/>
        <v>39.936</v>
      </c>
      <c r="D164" s="17">
        <f t="shared" si="92"/>
        <v>0.28525714285714288</v>
      </c>
      <c r="E164" s="9"/>
      <c r="F164" s="4"/>
      <c r="G164" s="3"/>
      <c r="H164" s="3"/>
      <c r="I164" s="3"/>
      <c r="J164" s="5"/>
      <c r="K164" s="5"/>
      <c r="L164" s="5"/>
      <c r="M164" s="10"/>
      <c r="N164" s="10"/>
      <c r="O164" s="10"/>
      <c r="P164" s="10"/>
      <c r="Q164" s="10"/>
      <c r="R164" s="10"/>
      <c r="S164" s="2"/>
      <c r="T164" s="10"/>
      <c r="U164" s="10"/>
    </row>
    <row r="165" spans="2:21" x14ac:dyDescent="0.25">
      <c r="B165" s="6">
        <v>0.29949999999999999</v>
      </c>
      <c r="C165" s="5">
        <f t="shared" si="91"/>
        <v>47.92</v>
      </c>
      <c r="D165" s="17">
        <f t="shared" si="92"/>
        <v>0.3422857142857143</v>
      </c>
      <c r="E165" s="9"/>
      <c r="F165" s="4"/>
      <c r="G165" s="3"/>
      <c r="H165" s="3"/>
      <c r="I165" s="3"/>
      <c r="J165" s="5"/>
      <c r="K165" s="5"/>
      <c r="L165" s="5"/>
      <c r="M165" s="10"/>
      <c r="N165" s="10"/>
      <c r="O165" s="10"/>
      <c r="P165" s="10"/>
      <c r="Q165" s="10"/>
      <c r="R165" s="10"/>
      <c r="S165" s="2"/>
      <c r="T165" s="10"/>
      <c r="U165" s="10"/>
    </row>
    <row r="166" spans="2:21" x14ac:dyDescent="0.25">
      <c r="B166" s="6">
        <v>0.34939999999999999</v>
      </c>
      <c r="C166" s="5">
        <f t="shared" si="91"/>
        <v>55.904000000000003</v>
      </c>
      <c r="D166" s="17">
        <f t="shared" si="92"/>
        <v>0.39931428571428573</v>
      </c>
      <c r="E166" s="9"/>
      <c r="F166" s="4"/>
      <c r="G166" s="3"/>
      <c r="H166" s="3"/>
      <c r="I166" s="3"/>
      <c r="J166" s="5"/>
      <c r="K166" s="5"/>
      <c r="L166" s="5"/>
      <c r="M166" s="10"/>
      <c r="N166" s="10"/>
      <c r="O166" s="10"/>
      <c r="P166" s="10"/>
      <c r="Q166" s="10"/>
      <c r="R166" s="10"/>
      <c r="S166" s="2"/>
      <c r="T166" s="10"/>
      <c r="U166" s="10"/>
    </row>
    <row r="167" spans="2:21" x14ac:dyDescent="0.25">
      <c r="B167" s="6">
        <v>0.39929999999999999</v>
      </c>
      <c r="C167" s="5">
        <f t="shared" si="91"/>
        <v>63.887999999999998</v>
      </c>
      <c r="D167" s="17">
        <f t="shared" si="92"/>
        <v>0.45634285714285711</v>
      </c>
      <c r="E167" s="9"/>
      <c r="F167" s="4"/>
      <c r="G167" s="3"/>
      <c r="H167" s="3"/>
      <c r="I167" s="3"/>
      <c r="J167" s="5"/>
      <c r="K167" s="5"/>
      <c r="L167" s="5"/>
      <c r="M167" s="10"/>
      <c r="N167" s="10"/>
      <c r="O167" s="10"/>
      <c r="P167" s="10"/>
      <c r="Q167" s="10"/>
      <c r="R167" s="10"/>
      <c r="S167" s="2"/>
      <c r="T167" s="10"/>
      <c r="U167" s="10"/>
    </row>
    <row r="168" spans="2:21" x14ac:dyDescent="0.25">
      <c r="B168" s="6">
        <v>0.44919999999999999</v>
      </c>
      <c r="C168" s="5">
        <f t="shared" si="91"/>
        <v>71.872000000000014</v>
      </c>
      <c r="D168" s="17">
        <f t="shared" si="92"/>
        <v>0.5133714285714287</v>
      </c>
      <c r="E168" s="9"/>
      <c r="F168" s="4"/>
      <c r="G168" s="3"/>
      <c r="H168" s="3"/>
      <c r="I168" s="3"/>
      <c r="J168" s="5"/>
      <c r="K168" s="5"/>
      <c r="L168" s="5"/>
      <c r="M168" s="10"/>
      <c r="N168" s="10"/>
      <c r="O168" s="10"/>
      <c r="P168" s="10"/>
      <c r="Q168" s="10"/>
      <c r="R168" s="10"/>
      <c r="S168" s="2"/>
      <c r="T168" s="10"/>
      <c r="U168" s="10"/>
    </row>
    <row r="169" spans="2:21" x14ac:dyDescent="0.25">
      <c r="B169" s="6">
        <v>0.49909999999999999</v>
      </c>
      <c r="C169" s="5">
        <f t="shared" si="91"/>
        <v>79.856000000000009</v>
      </c>
      <c r="D169" s="17">
        <f t="shared" si="92"/>
        <v>0.57040000000000002</v>
      </c>
      <c r="E169" s="9"/>
      <c r="F169" s="4"/>
      <c r="G169" s="3"/>
      <c r="H169" s="3"/>
      <c r="I169" s="3"/>
      <c r="J169" s="5"/>
      <c r="K169" s="5"/>
      <c r="L169" s="5"/>
      <c r="M169" s="10"/>
      <c r="N169" s="10"/>
      <c r="O169" s="10"/>
      <c r="P169" s="10"/>
      <c r="Q169" s="10"/>
      <c r="R169" s="10"/>
      <c r="S169" s="2"/>
      <c r="T169" s="10"/>
      <c r="U169" s="10"/>
    </row>
    <row r="170" spans="2:21" x14ac:dyDescent="0.25">
      <c r="B170" s="6">
        <v>0.54900000000000004</v>
      </c>
      <c r="C170" s="5">
        <f t="shared" si="91"/>
        <v>87.84</v>
      </c>
      <c r="D170" s="17">
        <f t="shared" si="92"/>
        <v>0.62742857142857145</v>
      </c>
      <c r="E170" s="9"/>
      <c r="F170" s="4"/>
      <c r="G170" s="3"/>
      <c r="H170" s="3"/>
      <c r="I170" s="3"/>
      <c r="J170" s="5"/>
      <c r="K170" s="5"/>
      <c r="L170" s="5"/>
      <c r="M170" s="10"/>
      <c r="N170" s="10"/>
      <c r="O170" s="10"/>
      <c r="P170" s="10"/>
      <c r="Q170" s="10"/>
      <c r="R170" s="10"/>
      <c r="S170" s="2"/>
      <c r="T170" s="10"/>
      <c r="U170" s="10"/>
    </row>
    <row r="171" spans="2:21" x14ac:dyDescent="0.25">
      <c r="B171" s="6">
        <v>0.59889999999999999</v>
      </c>
      <c r="C171" s="5">
        <f t="shared" si="91"/>
        <v>95.824000000000012</v>
      </c>
      <c r="D171" s="17">
        <f t="shared" si="92"/>
        <v>0.68445714285714299</v>
      </c>
      <c r="E171" s="9"/>
      <c r="F171" s="4"/>
      <c r="G171" s="3"/>
      <c r="H171" s="3"/>
      <c r="I171" s="3"/>
      <c r="J171" s="5"/>
      <c r="K171" s="5"/>
      <c r="L171" s="5"/>
      <c r="M171" s="10"/>
      <c r="N171" s="10"/>
      <c r="O171" s="10"/>
      <c r="P171" s="10"/>
      <c r="Q171" s="10"/>
      <c r="R171" s="10"/>
      <c r="S171" s="2"/>
      <c r="T171" s="10"/>
      <c r="U171" s="10"/>
    </row>
    <row r="172" spans="2:21" x14ac:dyDescent="0.25">
      <c r="B172" s="6">
        <v>0.64880000000000004</v>
      </c>
      <c r="C172" s="5">
        <f t="shared" si="91"/>
        <v>103.80800000000001</v>
      </c>
      <c r="D172" s="17">
        <f t="shared" si="92"/>
        <v>0.7414857142857143</v>
      </c>
      <c r="E172" s="9"/>
      <c r="F172" s="4"/>
      <c r="G172" s="3"/>
      <c r="H172" s="3"/>
      <c r="I172" s="3"/>
      <c r="J172" s="5"/>
      <c r="K172" s="5"/>
      <c r="L172" s="5"/>
      <c r="M172" s="10"/>
      <c r="N172" s="10"/>
      <c r="O172" s="10"/>
      <c r="P172" s="10"/>
      <c r="Q172" s="10"/>
      <c r="R172" s="10"/>
      <c r="S172" s="2"/>
      <c r="T172" s="10"/>
      <c r="U172" s="10"/>
    </row>
    <row r="173" spans="2:21" x14ac:dyDescent="0.25">
      <c r="B173" s="6">
        <v>0.69869999999999999</v>
      </c>
      <c r="C173" s="5">
        <f t="shared" si="91"/>
        <v>111.792</v>
      </c>
      <c r="D173" s="17">
        <f t="shared" si="92"/>
        <v>0.79851428571428573</v>
      </c>
      <c r="E173" s="9"/>
      <c r="F173" s="4"/>
      <c r="G173" s="3"/>
      <c r="H173" s="3"/>
      <c r="I173" s="3"/>
      <c r="J173" s="5"/>
      <c r="K173" s="5"/>
      <c r="L173" s="5"/>
      <c r="M173" s="10"/>
      <c r="N173" s="10"/>
      <c r="O173" s="10"/>
      <c r="P173" s="10"/>
      <c r="Q173" s="10"/>
      <c r="R173" s="10"/>
      <c r="S173" s="2"/>
      <c r="T173" s="10"/>
      <c r="U173" s="10"/>
    </row>
    <row r="174" spans="2:21" x14ac:dyDescent="0.25">
      <c r="B174" s="6">
        <v>0.74860000000000004</v>
      </c>
      <c r="C174" s="5">
        <f t="shared" si="91"/>
        <v>119.77600000000002</v>
      </c>
      <c r="D174" s="17">
        <f t="shared" si="92"/>
        <v>0.85554285714285727</v>
      </c>
      <c r="E174" s="9"/>
      <c r="F174" s="4"/>
      <c r="G174" s="3"/>
      <c r="H174" s="3"/>
      <c r="I174" s="3"/>
      <c r="J174" s="5"/>
      <c r="K174" s="5"/>
      <c r="L174" s="5"/>
      <c r="M174" s="10"/>
      <c r="N174" s="10"/>
      <c r="O174" s="10"/>
      <c r="P174" s="10"/>
      <c r="Q174" s="10"/>
      <c r="R174" s="10"/>
      <c r="S174" s="2"/>
      <c r="T174" s="10"/>
      <c r="U174" s="10"/>
    </row>
    <row r="178" spans="1:21" x14ac:dyDescent="0.25">
      <c r="B178" s="1" t="s">
        <v>7</v>
      </c>
      <c r="D178" s="7">
        <v>0.01</v>
      </c>
    </row>
    <row r="179" spans="1:21" x14ac:dyDescent="0.25">
      <c r="B179" t="s">
        <v>8</v>
      </c>
      <c r="C179" t="s">
        <v>15</v>
      </c>
      <c r="D179" s="5">
        <f>D178*($D$11-2*$D$12)*$D$13</f>
        <v>72.8</v>
      </c>
    </row>
    <row r="180" spans="1:21" x14ac:dyDescent="0.25">
      <c r="B180" t="s">
        <v>9</v>
      </c>
      <c r="C180" t="s">
        <v>15</v>
      </c>
      <c r="D180" s="5">
        <f>D178*$D$10/2*$D$12</f>
        <v>19.600000000000001</v>
      </c>
    </row>
    <row r="181" spans="1:21" x14ac:dyDescent="0.25">
      <c r="B181" t="s">
        <v>10</v>
      </c>
      <c r="C181" t="s">
        <v>15</v>
      </c>
      <c r="D181" s="5">
        <f>D180</f>
        <v>19.600000000000001</v>
      </c>
    </row>
    <row r="183" spans="1:21" x14ac:dyDescent="0.25">
      <c r="B183" s="11" t="s">
        <v>38</v>
      </c>
      <c r="C183" s="11" t="s">
        <v>37</v>
      </c>
      <c r="D183" s="11" t="s">
        <v>47</v>
      </c>
      <c r="E183" s="12" t="s">
        <v>19</v>
      </c>
      <c r="F183" s="12" t="s">
        <v>20</v>
      </c>
      <c r="G183" s="12" t="s">
        <v>21</v>
      </c>
      <c r="H183" s="12" t="s">
        <v>22</v>
      </c>
      <c r="I183" s="12" t="s">
        <v>23</v>
      </c>
      <c r="J183" s="12" t="s">
        <v>24</v>
      </c>
      <c r="K183" s="12" t="s">
        <v>25</v>
      </c>
      <c r="L183" s="12" t="s">
        <v>26</v>
      </c>
      <c r="M183" s="12" t="s">
        <v>27</v>
      </c>
      <c r="N183" s="12" t="s">
        <v>28</v>
      </c>
      <c r="O183" s="12" t="s">
        <v>29</v>
      </c>
      <c r="P183" s="12" t="s">
        <v>30</v>
      </c>
      <c r="Q183" s="12" t="s">
        <v>31</v>
      </c>
      <c r="R183" s="12" t="s">
        <v>32</v>
      </c>
      <c r="S183" s="12" t="s">
        <v>33</v>
      </c>
      <c r="T183" s="12"/>
      <c r="U183" s="12"/>
    </row>
    <row r="184" spans="1:21" x14ac:dyDescent="0.25">
      <c r="B184" s="13"/>
      <c r="C184" s="14" t="s">
        <v>14</v>
      </c>
      <c r="D184" s="14"/>
      <c r="E184" s="14" t="s">
        <v>39</v>
      </c>
      <c r="F184" s="13"/>
      <c r="G184" s="13"/>
      <c r="H184" s="13"/>
      <c r="I184" s="13"/>
      <c r="J184" s="14" t="s">
        <v>13</v>
      </c>
      <c r="K184" s="14" t="s">
        <v>13</v>
      </c>
      <c r="L184" s="14" t="s">
        <v>13</v>
      </c>
      <c r="M184" s="14" t="s">
        <v>41</v>
      </c>
      <c r="N184" s="14" t="s">
        <v>41</v>
      </c>
      <c r="O184" s="14" t="s">
        <v>41</v>
      </c>
      <c r="P184" s="14" t="s">
        <v>41</v>
      </c>
      <c r="Q184" s="14" t="s">
        <v>41</v>
      </c>
      <c r="R184" s="14" t="s">
        <v>42</v>
      </c>
      <c r="S184" s="14"/>
      <c r="T184" s="14"/>
      <c r="U184" s="14"/>
    </row>
    <row r="185" spans="1:21" x14ac:dyDescent="0.25">
      <c r="A185" s="15" t="s">
        <v>36</v>
      </c>
      <c r="B185" s="6"/>
      <c r="C185" s="8"/>
      <c r="D185" s="8"/>
      <c r="E185" s="9"/>
      <c r="F185" s="4"/>
      <c r="G185" s="3"/>
      <c r="H185" s="3"/>
      <c r="I185" s="3"/>
      <c r="J185" s="5"/>
      <c r="K185" s="5"/>
      <c r="L185" s="5"/>
      <c r="M185" s="10"/>
      <c r="N185" s="10"/>
      <c r="O185" s="10"/>
      <c r="P185" s="10"/>
      <c r="Q185" s="10"/>
      <c r="R185" s="10"/>
      <c r="S185" s="2"/>
      <c r="T185" s="10"/>
      <c r="U185" s="10"/>
    </row>
    <row r="186" spans="1:21" x14ac:dyDescent="0.25">
      <c r="B186" s="6">
        <v>1.0000000000000001E-5</v>
      </c>
      <c r="C186" s="8">
        <f t="shared" ref="C186:C204" si="93">B186/$D$15*$D$13</f>
        <v>4.0000000000000002E-4</v>
      </c>
      <c r="D186" s="17">
        <f>C186/$D$10</f>
        <v>2.8571428571428573E-6</v>
      </c>
      <c r="E186" s="9">
        <f t="shared" ref="E186:E204" si="94">-0.003/C186</f>
        <v>-7.5</v>
      </c>
      <c r="F186" s="4">
        <f t="shared" ref="F186:F204" si="95">E186*(C186-$D$10)</f>
        <v>1049.9969999999998</v>
      </c>
      <c r="G186" s="3">
        <f t="shared" ref="G186:G204" si="96">E186*(C186-$D$20)</f>
        <v>104.997</v>
      </c>
      <c r="H186" s="3">
        <f t="shared" ref="H186:H204" si="97">E186*(C186-$D$21)</f>
        <v>262.49700000000001</v>
      </c>
      <c r="I186" s="3">
        <f t="shared" ref="I186:I204" si="98">E186*(C186-$D$22)</f>
        <v>787.49699999999996</v>
      </c>
      <c r="J186" s="5">
        <f t="shared" ref="J186:L204" si="99">SIGN(G186)*MIN($D$8*ABS(G186),$D$7)</f>
        <v>60</v>
      </c>
      <c r="K186" s="5">
        <f t="shared" si="99"/>
        <v>60</v>
      </c>
      <c r="L186" s="5">
        <f t="shared" si="99"/>
        <v>60</v>
      </c>
      <c r="M186" s="10">
        <f t="shared" ref="M186:M204" si="100">$D$179*J186</f>
        <v>4368</v>
      </c>
      <c r="N186" s="10">
        <f t="shared" ref="N186:N204" si="101">$D$180*K186*2</f>
        <v>2352</v>
      </c>
      <c r="O186" s="10">
        <f t="shared" ref="O186:O204" si="102">$D$181*L186*2</f>
        <v>2352</v>
      </c>
      <c r="P186" s="10">
        <f t="shared" ref="P186:P204" si="103">$D$15*C186*$D$11*(-0.85*$D$6)</f>
        <v>-0.52645599999999992</v>
      </c>
      <c r="Q186" s="10">
        <f t="shared" ref="Q186:Q204" si="104">SUM(M186:P186)</f>
        <v>9071.4735440000004</v>
      </c>
      <c r="R186" s="10">
        <f t="shared" ref="R186:R204" si="105">(P186*($D$18-$D$15*C186/2)+M186*($D$18-$D$20)+N186*($D$18-$D$21)+O186*($D$18-$D$22))/12</f>
        <v>-1.8880860555412557</v>
      </c>
      <c r="S186" s="2">
        <f t="shared" ref="S186:S204" si="106">MAX(0.65,MIN(0.9,0.65+(F186-0.002)*250/3))</f>
        <v>0.9</v>
      </c>
      <c r="T186" s="10">
        <f t="shared" ref="T186:T204" si="107">S186*Q186</f>
        <v>8164.3261896000004</v>
      </c>
      <c r="U186" s="10">
        <f t="shared" ref="U186:U204" si="108">S186*R186</f>
        <v>-1.6992774499871302</v>
      </c>
    </row>
    <row r="187" spans="1:21" x14ac:dyDescent="0.25">
      <c r="B187" s="6">
        <v>0.05</v>
      </c>
      <c r="C187" s="8">
        <f t="shared" si="93"/>
        <v>2.0000000000000004</v>
      </c>
      <c r="D187" s="17">
        <f t="shared" ref="D187:D203" si="109">C187/$D$10</f>
        <v>1.4285714285714289E-2</v>
      </c>
      <c r="E187" s="9">
        <f t="shared" si="94"/>
        <v>-1.4999999999999996E-3</v>
      </c>
      <c r="F187" s="4">
        <f t="shared" si="95"/>
        <v>0.20699999999999993</v>
      </c>
      <c r="G187" s="3">
        <f t="shared" si="96"/>
        <v>1.7999999999999995E-2</v>
      </c>
      <c r="H187" s="3">
        <f t="shared" si="97"/>
        <v>4.9499999999999988E-2</v>
      </c>
      <c r="I187" s="3">
        <f t="shared" si="98"/>
        <v>0.15449999999999997</v>
      </c>
      <c r="J187" s="5">
        <f t="shared" si="99"/>
        <v>60</v>
      </c>
      <c r="K187" s="5">
        <f t="shared" si="99"/>
        <v>60</v>
      </c>
      <c r="L187" s="5">
        <f t="shared" si="99"/>
        <v>60</v>
      </c>
      <c r="M187" s="10">
        <f t="shared" si="100"/>
        <v>4368</v>
      </c>
      <c r="N187" s="10">
        <f t="shared" si="101"/>
        <v>2352</v>
      </c>
      <c r="O187" s="10">
        <f t="shared" si="102"/>
        <v>2352</v>
      </c>
      <c r="P187" s="10">
        <f t="shared" si="103"/>
        <v>-2632.28</v>
      </c>
      <c r="Q187" s="10">
        <f t="shared" si="104"/>
        <v>6439.7199999999993</v>
      </c>
      <c r="R187" s="10">
        <f t="shared" si="105"/>
        <v>-9286.9113209876541</v>
      </c>
      <c r="S187" s="2">
        <f t="shared" si="106"/>
        <v>0.9</v>
      </c>
      <c r="T187" s="10">
        <f t="shared" si="107"/>
        <v>5795.7479999999996</v>
      </c>
      <c r="U187" s="10">
        <f t="shared" si="108"/>
        <v>-8358.2201888888885</v>
      </c>
    </row>
    <row r="188" spans="1:21" x14ac:dyDescent="0.25">
      <c r="B188" s="6">
        <v>0.1</v>
      </c>
      <c r="C188" s="8">
        <f t="shared" si="93"/>
        <v>4.0000000000000009</v>
      </c>
      <c r="D188" s="17">
        <f t="shared" si="109"/>
        <v>2.8571428571428577E-2</v>
      </c>
      <c r="E188" s="9">
        <f t="shared" si="94"/>
        <v>-7.499999999999998E-4</v>
      </c>
      <c r="F188" s="4">
        <f t="shared" si="95"/>
        <v>0.10199999999999998</v>
      </c>
      <c r="G188" s="3">
        <f t="shared" si="96"/>
        <v>7.499999999999998E-3</v>
      </c>
      <c r="H188" s="3">
        <f t="shared" si="97"/>
        <v>2.3249999999999993E-2</v>
      </c>
      <c r="I188" s="3">
        <f t="shared" si="98"/>
        <v>7.5749999999999984E-2</v>
      </c>
      <c r="J188" s="5">
        <f t="shared" si="99"/>
        <v>60</v>
      </c>
      <c r="K188" s="5">
        <f t="shared" si="99"/>
        <v>60</v>
      </c>
      <c r="L188" s="5">
        <f t="shared" si="99"/>
        <v>60</v>
      </c>
      <c r="M188" s="10">
        <f t="shared" si="100"/>
        <v>4368</v>
      </c>
      <c r="N188" s="10">
        <f t="shared" si="101"/>
        <v>2352</v>
      </c>
      <c r="O188" s="10">
        <f t="shared" si="102"/>
        <v>2352</v>
      </c>
      <c r="P188" s="10">
        <f t="shared" si="103"/>
        <v>-5264.56</v>
      </c>
      <c r="Q188" s="10">
        <f t="shared" si="104"/>
        <v>3807.4399999999996</v>
      </c>
      <c r="R188" s="10">
        <f t="shared" si="105"/>
        <v>-18266.723308641976</v>
      </c>
      <c r="S188" s="2">
        <f t="shared" si="106"/>
        <v>0.9</v>
      </c>
      <c r="T188" s="10">
        <f t="shared" si="107"/>
        <v>3426.6959999999999</v>
      </c>
      <c r="U188" s="10">
        <f t="shared" si="108"/>
        <v>-16440.050977777781</v>
      </c>
    </row>
    <row r="189" spans="1:21" x14ac:dyDescent="0.25">
      <c r="B189" s="6">
        <v>0.15</v>
      </c>
      <c r="C189" s="8">
        <f t="shared" si="93"/>
        <v>6</v>
      </c>
      <c r="D189" s="17">
        <f t="shared" si="109"/>
        <v>4.2857142857142858E-2</v>
      </c>
      <c r="E189" s="9">
        <f t="shared" si="94"/>
        <v>-5.0000000000000001E-4</v>
      </c>
      <c r="F189" s="4">
        <f t="shared" si="95"/>
        <v>6.7000000000000004E-2</v>
      </c>
      <c r="G189" s="3">
        <f t="shared" si="96"/>
        <v>4.0000000000000001E-3</v>
      </c>
      <c r="H189" s="3">
        <f t="shared" si="97"/>
        <v>1.4500000000000001E-2</v>
      </c>
      <c r="I189" s="3">
        <f t="shared" si="98"/>
        <v>4.9500000000000002E-2</v>
      </c>
      <c r="J189" s="5">
        <f t="shared" si="99"/>
        <v>60</v>
      </c>
      <c r="K189" s="5">
        <f t="shared" si="99"/>
        <v>60</v>
      </c>
      <c r="L189" s="5">
        <f t="shared" si="99"/>
        <v>60</v>
      </c>
      <c r="M189" s="10">
        <f t="shared" si="100"/>
        <v>4368</v>
      </c>
      <c r="N189" s="10">
        <f t="shared" si="101"/>
        <v>2352</v>
      </c>
      <c r="O189" s="10">
        <f t="shared" si="102"/>
        <v>2352</v>
      </c>
      <c r="P189" s="10">
        <f t="shared" si="103"/>
        <v>-7896.8399999999992</v>
      </c>
      <c r="Q189" s="10">
        <f t="shared" si="104"/>
        <v>1175.1600000000008</v>
      </c>
      <c r="R189" s="10">
        <f t="shared" si="105"/>
        <v>-26939.435962962958</v>
      </c>
      <c r="S189" s="2">
        <f t="shared" si="106"/>
        <v>0.9</v>
      </c>
      <c r="T189" s="10">
        <f t="shared" si="107"/>
        <v>1057.6440000000007</v>
      </c>
      <c r="U189" s="10">
        <f t="shared" si="108"/>
        <v>-24245.492366666662</v>
      </c>
    </row>
    <row r="190" spans="1:21" x14ac:dyDescent="0.25">
      <c r="B190" s="6">
        <v>0.2</v>
      </c>
      <c r="C190" s="8">
        <f t="shared" si="93"/>
        <v>8.0000000000000018</v>
      </c>
      <c r="D190" s="17">
        <f t="shared" si="109"/>
        <v>5.7142857142857155E-2</v>
      </c>
      <c r="E190" s="9">
        <f t="shared" si="94"/>
        <v>-3.749999999999999E-4</v>
      </c>
      <c r="F190" s="4">
        <f t="shared" si="95"/>
        <v>4.9499999999999988E-2</v>
      </c>
      <c r="G190" s="3">
        <f t="shared" si="96"/>
        <v>2.2499999999999985E-3</v>
      </c>
      <c r="H190" s="3">
        <f t="shared" si="97"/>
        <v>1.0124999999999997E-2</v>
      </c>
      <c r="I190" s="3">
        <f t="shared" si="98"/>
        <v>3.6374999999999991E-2</v>
      </c>
      <c r="J190" s="5">
        <f t="shared" si="99"/>
        <v>60</v>
      </c>
      <c r="K190" s="5">
        <f t="shared" si="99"/>
        <v>60</v>
      </c>
      <c r="L190" s="5">
        <f t="shared" si="99"/>
        <v>60</v>
      </c>
      <c r="M190" s="10">
        <f t="shared" si="100"/>
        <v>4368</v>
      </c>
      <c r="N190" s="10">
        <f t="shared" si="101"/>
        <v>2352</v>
      </c>
      <c r="O190" s="10">
        <f t="shared" si="102"/>
        <v>2352</v>
      </c>
      <c r="P190" s="10">
        <f t="shared" si="103"/>
        <v>-10529.12</v>
      </c>
      <c r="Q190" s="10">
        <f t="shared" si="104"/>
        <v>-1457.1200000000008</v>
      </c>
      <c r="R190" s="10">
        <f t="shared" si="105"/>
        <v>-35305.049283950619</v>
      </c>
      <c r="S190" s="2">
        <f t="shared" si="106"/>
        <v>0.9</v>
      </c>
      <c r="T190" s="10">
        <f t="shared" si="107"/>
        <v>-1311.4080000000008</v>
      </c>
      <c r="U190" s="10">
        <f t="shared" si="108"/>
        <v>-31774.544355555558</v>
      </c>
    </row>
    <row r="191" spans="1:21" x14ac:dyDescent="0.25">
      <c r="B191" s="6">
        <v>0.25</v>
      </c>
      <c r="C191" s="8">
        <f t="shared" si="93"/>
        <v>10</v>
      </c>
      <c r="D191" s="17">
        <f t="shared" si="109"/>
        <v>7.1428571428571425E-2</v>
      </c>
      <c r="E191" s="9">
        <f t="shared" si="94"/>
        <v>-3.0000000000000003E-4</v>
      </c>
      <c r="F191" s="4">
        <f t="shared" si="95"/>
        <v>3.9000000000000007E-2</v>
      </c>
      <c r="G191" s="3">
        <f t="shared" si="96"/>
        <v>1.2000000000000001E-3</v>
      </c>
      <c r="H191" s="3">
        <f t="shared" si="97"/>
        <v>7.5000000000000006E-3</v>
      </c>
      <c r="I191" s="3">
        <f t="shared" si="98"/>
        <v>2.8500000000000001E-2</v>
      </c>
      <c r="J191" s="5">
        <f t="shared" si="99"/>
        <v>34.800000000000004</v>
      </c>
      <c r="K191" s="5">
        <f t="shared" si="99"/>
        <v>60</v>
      </c>
      <c r="L191" s="5">
        <f t="shared" si="99"/>
        <v>60</v>
      </c>
      <c r="M191" s="10">
        <f t="shared" si="100"/>
        <v>2533.44</v>
      </c>
      <c r="N191" s="10">
        <f t="shared" si="101"/>
        <v>2352</v>
      </c>
      <c r="O191" s="10">
        <f t="shared" si="102"/>
        <v>2352</v>
      </c>
      <c r="P191" s="10">
        <f t="shared" si="103"/>
        <v>-13161.4</v>
      </c>
      <c r="Q191" s="10">
        <f t="shared" si="104"/>
        <v>-5923.9599999999991</v>
      </c>
      <c r="R191" s="10">
        <f t="shared" si="105"/>
        <v>-47802.745493827155</v>
      </c>
      <c r="S191" s="2">
        <f t="shared" si="106"/>
        <v>0.9</v>
      </c>
      <c r="T191" s="10">
        <f t="shared" si="107"/>
        <v>-5331.5639999999994</v>
      </c>
      <c r="U191" s="10">
        <f t="shared" si="108"/>
        <v>-43022.470944444438</v>
      </c>
    </row>
    <row r="192" spans="1:21" x14ac:dyDescent="0.25">
      <c r="B192" s="6">
        <v>0.3</v>
      </c>
      <c r="C192" s="8">
        <f t="shared" si="93"/>
        <v>12</v>
      </c>
      <c r="D192" s="17">
        <f t="shared" si="109"/>
        <v>8.5714285714285715E-2</v>
      </c>
      <c r="E192" s="9">
        <f t="shared" si="94"/>
        <v>-2.5000000000000001E-4</v>
      </c>
      <c r="F192" s="4">
        <f t="shared" si="95"/>
        <v>3.2000000000000001E-2</v>
      </c>
      <c r="G192" s="3">
        <f t="shared" si="96"/>
        <v>5.0000000000000001E-4</v>
      </c>
      <c r="H192" s="3">
        <f t="shared" si="97"/>
        <v>5.7499999999999999E-3</v>
      </c>
      <c r="I192" s="3">
        <f t="shared" si="98"/>
        <v>2.325E-2</v>
      </c>
      <c r="J192" s="5">
        <f t="shared" si="99"/>
        <v>14.5</v>
      </c>
      <c r="K192" s="5">
        <f t="shared" si="99"/>
        <v>60</v>
      </c>
      <c r="L192" s="5">
        <f t="shared" si="99"/>
        <v>60</v>
      </c>
      <c r="M192" s="10">
        <f t="shared" si="100"/>
        <v>1055.5999999999999</v>
      </c>
      <c r="N192" s="10">
        <f t="shared" si="101"/>
        <v>2352</v>
      </c>
      <c r="O192" s="10">
        <f t="shared" si="102"/>
        <v>2352</v>
      </c>
      <c r="P192" s="10">
        <f t="shared" si="103"/>
        <v>-15793.679999999998</v>
      </c>
      <c r="Q192" s="10">
        <f t="shared" si="104"/>
        <v>-10034.079999999998</v>
      </c>
      <c r="R192" s="10">
        <f t="shared" si="105"/>
        <v>-59130.168049382715</v>
      </c>
      <c r="S192" s="2">
        <f t="shared" si="106"/>
        <v>0.9</v>
      </c>
      <c r="T192" s="10">
        <f t="shared" si="107"/>
        <v>-9030.6719999999987</v>
      </c>
      <c r="U192" s="10">
        <f t="shared" si="108"/>
        <v>-53217.151244444445</v>
      </c>
    </row>
    <row r="193" spans="1:21" x14ac:dyDescent="0.25">
      <c r="B193" s="6">
        <v>0.35</v>
      </c>
      <c r="C193" s="8">
        <f t="shared" si="93"/>
        <v>14</v>
      </c>
      <c r="D193" s="17">
        <f t="shared" si="109"/>
        <v>0.1</v>
      </c>
      <c r="E193" s="9">
        <f t="shared" si="94"/>
        <v>-2.142857142857143E-4</v>
      </c>
      <c r="F193" s="4">
        <f t="shared" si="95"/>
        <v>2.7000000000000003E-2</v>
      </c>
      <c r="G193" s="3">
        <f t="shared" si="96"/>
        <v>0</v>
      </c>
      <c r="H193" s="3">
        <f t="shared" si="97"/>
        <v>4.5000000000000005E-3</v>
      </c>
      <c r="I193" s="3">
        <f t="shared" si="98"/>
        <v>1.95E-2</v>
      </c>
      <c r="J193" s="5">
        <f t="shared" si="99"/>
        <v>0</v>
      </c>
      <c r="K193" s="5">
        <f t="shared" si="99"/>
        <v>60</v>
      </c>
      <c r="L193" s="5">
        <f t="shared" si="99"/>
        <v>60</v>
      </c>
      <c r="M193" s="10">
        <f t="shared" si="100"/>
        <v>0</v>
      </c>
      <c r="N193" s="10">
        <f t="shared" si="101"/>
        <v>2352</v>
      </c>
      <c r="O193" s="10">
        <f t="shared" si="102"/>
        <v>2352</v>
      </c>
      <c r="P193" s="10">
        <f t="shared" si="103"/>
        <v>-18425.96</v>
      </c>
      <c r="Q193" s="10">
        <f t="shared" si="104"/>
        <v>-13721.96</v>
      </c>
      <c r="R193" s="10">
        <f t="shared" si="105"/>
        <v>-69128.774728395059</v>
      </c>
      <c r="S193" s="2">
        <f t="shared" si="106"/>
        <v>0.9</v>
      </c>
      <c r="T193" s="10">
        <f t="shared" si="107"/>
        <v>-12349.763999999999</v>
      </c>
      <c r="U193" s="10">
        <f t="shared" si="108"/>
        <v>-62215.897255555552</v>
      </c>
    </row>
    <row r="194" spans="1:21" x14ac:dyDescent="0.25">
      <c r="B194" s="6">
        <v>0.4</v>
      </c>
      <c r="C194" s="8">
        <f t="shared" si="93"/>
        <v>16.000000000000004</v>
      </c>
      <c r="D194" s="17">
        <f t="shared" si="109"/>
        <v>0.11428571428571431</v>
      </c>
      <c r="E194" s="9">
        <f t="shared" si="94"/>
        <v>-1.8749999999999995E-4</v>
      </c>
      <c r="F194" s="4">
        <f t="shared" si="95"/>
        <v>2.3249999999999993E-2</v>
      </c>
      <c r="G194" s="3">
        <f t="shared" si="96"/>
        <v>-3.7500000000000055E-4</v>
      </c>
      <c r="H194" s="3">
        <f t="shared" si="97"/>
        <v>3.5624999999999984E-3</v>
      </c>
      <c r="I194" s="3">
        <f t="shared" si="98"/>
        <v>1.6687499999999994E-2</v>
      </c>
      <c r="J194" s="5">
        <f t="shared" si="99"/>
        <v>-10.875000000000016</v>
      </c>
      <c r="K194" s="5">
        <f t="shared" si="99"/>
        <v>60</v>
      </c>
      <c r="L194" s="5">
        <f t="shared" si="99"/>
        <v>60</v>
      </c>
      <c r="M194" s="10">
        <f t="shared" si="100"/>
        <v>-791.70000000000118</v>
      </c>
      <c r="N194" s="10">
        <f t="shared" si="101"/>
        <v>2352</v>
      </c>
      <c r="O194" s="10">
        <f t="shared" si="102"/>
        <v>2352</v>
      </c>
      <c r="P194" s="10">
        <f t="shared" si="103"/>
        <v>-21058.240000000002</v>
      </c>
      <c r="Q194" s="10">
        <f t="shared" si="104"/>
        <v>-17145.940000000002</v>
      </c>
      <c r="R194" s="10">
        <f t="shared" si="105"/>
        <v>-78181.709234567912</v>
      </c>
      <c r="S194" s="2">
        <f t="shared" si="106"/>
        <v>0.9</v>
      </c>
      <c r="T194" s="10">
        <f t="shared" si="107"/>
        <v>-15431.346000000003</v>
      </c>
      <c r="U194" s="10">
        <f t="shared" si="108"/>
        <v>-70363.53831111113</v>
      </c>
    </row>
    <row r="195" spans="1:21" x14ac:dyDescent="0.25">
      <c r="B195" s="6">
        <v>0.45</v>
      </c>
      <c r="C195" s="8">
        <f t="shared" si="93"/>
        <v>18</v>
      </c>
      <c r="D195" s="17">
        <f t="shared" si="109"/>
        <v>0.12857142857142856</v>
      </c>
      <c r="E195" s="9">
        <f t="shared" si="94"/>
        <v>-1.6666666666666666E-4</v>
      </c>
      <c r="F195" s="4">
        <f t="shared" si="95"/>
        <v>2.0333333333333332E-2</v>
      </c>
      <c r="G195" s="3">
        <f t="shared" si="96"/>
        <v>-6.6666666666666664E-4</v>
      </c>
      <c r="H195" s="3">
        <f t="shared" si="97"/>
        <v>2.8333333333333331E-3</v>
      </c>
      <c r="I195" s="3">
        <f t="shared" si="98"/>
        <v>1.4499999999999999E-2</v>
      </c>
      <c r="J195" s="5">
        <f t="shared" si="99"/>
        <v>-19.333333333333332</v>
      </c>
      <c r="K195" s="5">
        <f t="shared" si="99"/>
        <v>60</v>
      </c>
      <c r="L195" s="5">
        <f t="shared" si="99"/>
        <v>60</v>
      </c>
      <c r="M195" s="10">
        <f t="shared" si="100"/>
        <v>-1407.4666666666665</v>
      </c>
      <c r="N195" s="10">
        <f t="shared" si="101"/>
        <v>2352</v>
      </c>
      <c r="O195" s="10">
        <f t="shared" si="102"/>
        <v>2352</v>
      </c>
      <c r="P195" s="10">
        <f t="shared" si="103"/>
        <v>-23690.52</v>
      </c>
      <c r="Q195" s="10">
        <f t="shared" si="104"/>
        <v>-20393.986666666668</v>
      </c>
      <c r="R195" s="10">
        <f t="shared" si="105"/>
        <v>-86501.829181069959</v>
      </c>
      <c r="S195" s="2">
        <f t="shared" si="106"/>
        <v>0.9</v>
      </c>
      <c r="T195" s="10">
        <f t="shared" si="107"/>
        <v>-18354.588</v>
      </c>
      <c r="U195" s="10">
        <f t="shared" si="108"/>
        <v>-77851.646262962968</v>
      </c>
    </row>
    <row r="196" spans="1:21" x14ac:dyDescent="0.25">
      <c r="B196" s="6">
        <v>0.5</v>
      </c>
      <c r="C196" s="8">
        <f t="shared" si="93"/>
        <v>20</v>
      </c>
      <c r="D196" s="17">
        <f t="shared" si="109"/>
        <v>0.14285714285714285</v>
      </c>
      <c r="E196" s="9">
        <f t="shared" si="94"/>
        <v>-1.5000000000000001E-4</v>
      </c>
      <c r="F196" s="4">
        <f t="shared" si="95"/>
        <v>1.8000000000000002E-2</v>
      </c>
      <c r="G196" s="3">
        <f t="shared" si="96"/>
        <v>-9.0000000000000008E-4</v>
      </c>
      <c r="H196" s="3">
        <f t="shared" si="97"/>
        <v>2.2500000000000003E-3</v>
      </c>
      <c r="I196" s="3">
        <f t="shared" si="98"/>
        <v>1.2750000000000001E-2</v>
      </c>
      <c r="J196" s="5">
        <f t="shared" si="99"/>
        <v>-26.1</v>
      </c>
      <c r="K196" s="5">
        <f t="shared" si="99"/>
        <v>60</v>
      </c>
      <c r="L196" s="5">
        <f t="shared" si="99"/>
        <v>60</v>
      </c>
      <c r="M196" s="10">
        <f t="shared" si="100"/>
        <v>-1900.08</v>
      </c>
      <c r="N196" s="10">
        <f t="shared" si="101"/>
        <v>2352</v>
      </c>
      <c r="O196" s="10">
        <f t="shared" si="102"/>
        <v>2352</v>
      </c>
      <c r="P196" s="10">
        <f t="shared" si="103"/>
        <v>-26322.799999999999</v>
      </c>
      <c r="Q196" s="10">
        <f t="shared" si="104"/>
        <v>-23518.879999999997</v>
      </c>
      <c r="R196" s="10">
        <f t="shared" si="105"/>
        <v>-94216.849135802477</v>
      </c>
      <c r="S196" s="2">
        <f t="shared" si="106"/>
        <v>0.9</v>
      </c>
      <c r="T196" s="10">
        <f t="shared" si="107"/>
        <v>-21166.991999999998</v>
      </c>
      <c r="U196" s="10">
        <f t="shared" si="108"/>
        <v>-84795.164222222229</v>
      </c>
    </row>
    <row r="197" spans="1:21" x14ac:dyDescent="0.25">
      <c r="B197" s="6">
        <v>0.55000000000000004</v>
      </c>
      <c r="C197" s="8">
        <f t="shared" si="93"/>
        <v>22.000000000000004</v>
      </c>
      <c r="D197" s="17">
        <f t="shared" si="109"/>
        <v>0.15714285714285717</v>
      </c>
      <c r="E197" s="9">
        <f t="shared" si="94"/>
        <v>-1.3636363636363634E-4</v>
      </c>
      <c r="F197" s="4">
        <f t="shared" si="95"/>
        <v>1.609090909090909E-2</v>
      </c>
      <c r="G197" s="3">
        <f t="shared" si="96"/>
        <v>-1.0909090909090912E-3</v>
      </c>
      <c r="H197" s="3">
        <f t="shared" si="97"/>
        <v>1.772727272727272E-3</v>
      </c>
      <c r="I197" s="3">
        <f t="shared" si="98"/>
        <v>1.1318181818181816E-2</v>
      </c>
      <c r="J197" s="5">
        <f t="shared" si="99"/>
        <v>-31.636363636363644</v>
      </c>
      <c r="K197" s="5">
        <f t="shared" si="99"/>
        <v>51.409090909090885</v>
      </c>
      <c r="L197" s="5">
        <f t="shared" si="99"/>
        <v>60</v>
      </c>
      <c r="M197" s="10">
        <f t="shared" si="100"/>
        <v>-2303.1272727272731</v>
      </c>
      <c r="N197" s="10">
        <f t="shared" si="101"/>
        <v>2015.2363636363627</v>
      </c>
      <c r="O197" s="10">
        <f t="shared" si="102"/>
        <v>2352</v>
      </c>
      <c r="P197" s="10">
        <f t="shared" si="103"/>
        <v>-28955.080000000005</v>
      </c>
      <c r="Q197" s="10">
        <f t="shared" si="104"/>
        <v>-26890.970909090916</v>
      </c>
      <c r="R197" s="10">
        <f t="shared" si="105"/>
        <v>-101633.59049046016</v>
      </c>
      <c r="S197" s="2">
        <f t="shared" si="106"/>
        <v>0.9</v>
      </c>
      <c r="T197" s="10">
        <f t="shared" si="107"/>
        <v>-24201.873818181826</v>
      </c>
      <c r="U197" s="10">
        <f t="shared" si="108"/>
        <v>-91470.231441414144</v>
      </c>
    </row>
    <row r="198" spans="1:21" x14ac:dyDescent="0.25">
      <c r="B198" s="6">
        <v>0.6</v>
      </c>
      <c r="C198" s="8">
        <f t="shared" si="93"/>
        <v>24</v>
      </c>
      <c r="D198" s="17">
        <f t="shared" si="109"/>
        <v>0.17142857142857143</v>
      </c>
      <c r="E198" s="9">
        <f t="shared" si="94"/>
        <v>-1.25E-4</v>
      </c>
      <c r="F198" s="4">
        <f t="shared" si="95"/>
        <v>1.4500000000000001E-2</v>
      </c>
      <c r="G198" s="3">
        <f t="shared" si="96"/>
        <v>-1.25E-3</v>
      </c>
      <c r="H198" s="3">
        <f t="shared" si="97"/>
        <v>1.3749999999999999E-3</v>
      </c>
      <c r="I198" s="3">
        <f t="shared" si="98"/>
        <v>1.0125E-2</v>
      </c>
      <c r="J198" s="5">
        <f t="shared" si="99"/>
        <v>-36.25</v>
      </c>
      <c r="K198" s="5">
        <f t="shared" si="99"/>
        <v>39.875</v>
      </c>
      <c r="L198" s="5">
        <f t="shared" si="99"/>
        <v>60</v>
      </c>
      <c r="M198" s="10">
        <f t="shared" si="100"/>
        <v>-2639</v>
      </c>
      <c r="N198" s="10">
        <f t="shared" si="101"/>
        <v>1563.1000000000001</v>
      </c>
      <c r="O198" s="10">
        <f t="shared" si="102"/>
        <v>2352</v>
      </c>
      <c r="P198" s="10">
        <f t="shared" si="103"/>
        <v>-31587.359999999997</v>
      </c>
      <c r="Q198" s="10">
        <f t="shared" si="104"/>
        <v>-30311.26</v>
      </c>
      <c r="R198" s="10">
        <f t="shared" si="105"/>
        <v>-108657.95793827157</v>
      </c>
      <c r="S198" s="2">
        <f t="shared" si="106"/>
        <v>0.9</v>
      </c>
      <c r="T198" s="10">
        <f t="shared" si="107"/>
        <v>-27280.133999999998</v>
      </c>
      <c r="U198" s="10">
        <f t="shared" si="108"/>
        <v>-97792.162144444417</v>
      </c>
    </row>
    <row r="199" spans="1:21" x14ac:dyDescent="0.25">
      <c r="B199" s="6">
        <v>0.65</v>
      </c>
      <c r="C199" s="8">
        <f t="shared" si="93"/>
        <v>26.000000000000004</v>
      </c>
      <c r="D199" s="17">
        <f t="shared" si="109"/>
        <v>0.18571428571428575</v>
      </c>
      <c r="E199" s="9">
        <f t="shared" si="94"/>
        <v>-1.1538461538461537E-4</v>
      </c>
      <c r="F199" s="4">
        <f t="shared" si="95"/>
        <v>1.3153846153846151E-2</v>
      </c>
      <c r="G199" s="3">
        <f t="shared" si="96"/>
        <v>-1.3846153846153847E-3</v>
      </c>
      <c r="H199" s="3">
        <f t="shared" si="97"/>
        <v>1.0384615384615378E-3</v>
      </c>
      <c r="I199" s="3">
        <f t="shared" si="98"/>
        <v>9.1153846153846137E-3</v>
      </c>
      <c r="J199" s="5">
        <f t="shared" si="99"/>
        <v>-40.15384615384616</v>
      </c>
      <c r="K199" s="5">
        <f t="shared" si="99"/>
        <v>30.115384615384595</v>
      </c>
      <c r="L199" s="5">
        <f t="shared" si="99"/>
        <v>60</v>
      </c>
      <c r="M199" s="10">
        <f t="shared" si="100"/>
        <v>-2923.2000000000003</v>
      </c>
      <c r="N199" s="10">
        <f t="shared" si="101"/>
        <v>1180.5230769230761</v>
      </c>
      <c r="O199" s="10">
        <f t="shared" si="102"/>
        <v>2352</v>
      </c>
      <c r="P199" s="10">
        <f t="shared" si="103"/>
        <v>-34219.640000000007</v>
      </c>
      <c r="Q199" s="10">
        <f t="shared" si="104"/>
        <v>-33610.316923076927</v>
      </c>
      <c r="R199" s="10">
        <f t="shared" si="105"/>
        <v>-115203.60316144353</v>
      </c>
      <c r="S199" s="2">
        <f t="shared" si="106"/>
        <v>0.9</v>
      </c>
      <c r="T199" s="10">
        <f t="shared" si="107"/>
        <v>-30249.285230769234</v>
      </c>
      <c r="U199" s="10">
        <f t="shared" si="108"/>
        <v>-103683.24284529919</v>
      </c>
    </row>
    <row r="200" spans="1:21" x14ac:dyDescent="0.25">
      <c r="B200" s="6">
        <v>0.7</v>
      </c>
      <c r="C200" s="8">
        <f t="shared" si="93"/>
        <v>28</v>
      </c>
      <c r="D200" s="17">
        <f t="shared" si="109"/>
        <v>0.2</v>
      </c>
      <c r="E200" s="9">
        <f t="shared" si="94"/>
        <v>-1.0714285714285715E-4</v>
      </c>
      <c r="F200" s="4">
        <f t="shared" si="95"/>
        <v>1.2E-2</v>
      </c>
      <c r="G200" s="3">
        <f t="shared" si="96"/>
        <v>-1.5E-3</v>
      </c>
      <c r="H200" s="3">
        <f t="shared" si="97"/>
        <v>7.5000000000000002E-4</v>
      </c>
      <c r="I200" s="3">
        <f t="shared" si="98"/>
        <v>8.2500000000000004E-3</v>
      </c>
      <c r="J200" s="5">
        <f t="shared" si="99"/>
        <v>-43.5</v>
      </c>
      <c r="K200" s="5">
        <f t="shared" si="99"/>
        <v>21.75</v>
      </c>
      <c r="L200" s="5">
        <f t="shared" si="99"/>
        <v>60</v>
      </c>
      <c r="M200" s="10">
        <f t="shared" si="100"/>
        <v>-3166.7999999999997</v>
      </c>
      <c r="N200" s="10">
        <f t="shared" si="101"/>
        <v>852.6</v>
      </c>
      <c r="O200" s="10">
        <f t="shared" si="102"/>
        <v>2352</v>
      </c>
      <c r="P200" s="10">
        <f t="shared" si="103"/>
        <v>-36851.919999999998</v>
      </c>
      <c r="Q200" s="10">
        <f t="shared" si="104"/>
        <v>-36814.119999999995</v>
      </c>
      <c r="R200" s="10">
        <f t="shared" si="105"/>
        <v>-121307.30249382714</v>
      </c>
      <c r="S200" s="2">
        <f t="shared" si="106"/>
        <v>0.9</v>
      </c>
      <c r="T200" s="10">
        <f t="shared" si="107"/>
        <v>-33132.707999999999</v>
      </c>
      <c r="U200" s="10">
        <f t="shared" si="108"/>
        <v>-109176.57224444443</v>
      </c>
    </row>
    <row r="201" spans="1:21" x14ac:dyDescent="0.25">
      <c r="B201" s="6">
        <v>0.75</v>
      </c>
      <c r="C201" s="8">
        <f t="shared" si="93"/>
        <v>30</v>
      </c>
      <c r="D201" s="17">
        <f t="shared" si="109"/>
        <v>0.21428571428571427</v>
      </c>
      <c r="E201" s="9">
        <f t="shared" si="94"/>
        <v>-1E-4</v>
      </c>
      <c r="F201" s="4">
        <f t="shared" si="95"/>
        <v>1.1000000000000001E-2</v>
      </c>
      <c r="G201" s="3">
        <f t="shared" si="96"/>
        <v>-1.6000000000000001E-3</v>
      </c>
      <c r="H201" s="3">
        <f t="shared" si="97"/>
        <v>5.0000000000000001E-4</v>
      </c>
      <c r="I201" s="3">
        <f t="shared" si="98"/>
        <v>7.5000000000000006E-3</v>
      </c>
      <c r="J201" s="5">
        <f t="shared" si="99"/>
        <v>-46.400000000000006</v>
      </c>
      <c r="K201" s="5">
        <f t="shared" si="99"/>
        <v>14.5</v>
      </c>
      <c r="L201" s="5">
        <f t="shared" si="99"/>
        <v>60</v>
      </c>
      <c r="M201" s="10">
        <f t="shared" si="100"/>
        <v>-3377.92</v>
      </c>
      <c r="N201" s="10">
        <f t="shared" si="101"/>
        <v>568.40000000000009</v>
      </c>
      <c r="O201" s="10">
        <f t="shared" si="102"/>
        <v>2352</v>
      </c>
      <c r="P201" s="10">
        <f t="shared" si="103"/>
        <v>-39484.200000000004</v>
      </c>
      <c r="Q201" s="10">
        <f t="shared" si="104"/>
        <v>-39941.72</v>
      </c>
      <c r="R201" s="10">
        <f t="shared" si="105"/>
        <v>-126996.02524691359</v>
      </c>
      <c r="S201" s="2">
        <f t="shared" si="106"/>
        <v>0.9</v>
      </c>
      <c r="T201" s="10">
        <f t="shared" si="107"/>
        <v>-35947.548000000003</v>
      </c>
      <c r="U201" s="10">
        <f t="shared" si="108"/>
        <v>-114296.42272222223</v>
      </c>
    </row>
    <row r="202" spans="1:21" x14ac:dyDescent="0.25">
      <c r="B202" s="6">
        <v>0.8</v>
      </c>
      <c r="C202" s="8">
        <f t="shared" si="93"/>
        <v>32.000000000000007</v>
      </c>
      <c r="D202" s="17">
        <f t="shared" si="109"/>
        <v>0.22857142857142862</v>
      </c>
      <c r="E202" s="9">
        <f t="shared" si="94"/>
        <v>-9.3749999999999975E-5</v>
      </c>
      <c r="F202" s="4">
        <f t="shared" si="95"/>
        <v>1.0124999999999997E-2</v>
      </c>
      <c r="G202" s="3">
        <f t="shared" si="96"/>
        <v>-1.6875000000000002E-3</v>
      </c>
      <c r="H202" s="3">
        <f t="shared" si="97"/>
        <v>2.8124999999999927E-4</v>
      </c>
      <c r="I202" s="3">
        <f t="shared" si="98"/>
        <v>6.8437499999999983E-3</v>
      </c>
      <c r="J202" s="5">
        <f t="shared" si="99"/>
        <v>-48.937500000000007</v>
      </c>
      <c r="K202" s="5">
        <f t="shared" si="99"/>
        <v>8.1562499999999787</v>
      </c>
      <c r="L202" s="5">
        <f t="shared" si="99"/>
        <v>60</v>
      </c>
      <c r="M202" s="10">
        <f t="shared" si="100"/>
        <v>-3562.6500000000005</v>
      </c>
      <c r="N202" s="10">
        <f t="shared" si="101"/>
        <v>319.72499999999917</v>
      </c>
      <c r="O202" s="10">
        <f t="shared" si="102"/>
        <v>2352</v>
      </c>
      <c r="P202" s="10">
        <f t="shared" si="103"/>
        <v>-42116.480000000003</v>
      </c>
      <c r="Q202" s="10">
        <f t="shared" si="104"/>
        <v>-43007.405000000006</v>
      </c>
      <c r="R202" s="10">
        <f t="shared" si="105"/>
        <v>-132289.998404321</v>
      </c>
      <c r="S202" s="2">
        <f t="shared" si="106"/>
        <v>0.9</v>
      </c>
      <c r="T202" s="10">
        <f t="shared" si="107"/>
        <v>-38706.664500000006</v>
      </c>
      <c r="U202" s="10">
        <f t="shared" si="108"/>
        <v>-119060.9985638889</v>
      </c>
    </row>
    <row r="203" spans="1:21" x14ac:dyDescent="0.25">
      <c r="B203" s="6">
        <v>0.85</v>
      </c>
      <c r="C203" s="8">
        <f t="shared" si="93"/>
        <v>34</v>
      </c>
      <c r="D203" s="17">
        <f t="shared" si="109"/>
        <v>0.24285714285714285</v>
      </c>
      <c r="E203" s="9">
        <f t="shared" si="94"/>
        <v>-8.8235294117647065E-5</v>
      </c>
      <c r="F203" s="4">
        <f t="shared" si="95"/>
        <v>9.3529411764705882E-3</v>
      </c>
      <c r="G203" s="3">
        <f t="shared" si="96"/>
        <v>-1.7647058823529412E-3</v>
      </c>
      <c r="H203" s="3">
        <f t="shared" si="97"/>
        <v>8.8235294117647065E-5</v>
      </c>
      <c r="I203" s="3">
        <f t="shared" si="98"/>
        <v>6.2647058823529413E-3</v>
      </c>
      <c r="J203" s="5">
        <f t="shared" si="99"/>
        <v>-51.176470588235297</v>
      </c>
      <c r="K203" s="5">
        <f t="shared" si="99"/>
        <v>2.5588235294117649</v>
      </c>
      <c r="L203" s="5">
        <f t="shared" si="99"/>
        <v>60</v>
      </c>
      <c r="M203" s="10">
        <f t="shared" si="100"/>
        <v>-3725.6470588235293</v>
      </c>
      <c r="N203" s="10">
        <f t="shared" si="101"/>
        <v>100.3058823529412</v>
      </c>
      <c r="O203" s="10">
        <f t="shared" si="102"/>
        <v>2352</v>
      </c>
      <c r="P203" s="10">
        <f t="shared" si="103"/>
        <v>-44748.759999999995</v>
      </c>
      <c r="Q203" s="10">
        <f t="shared" si="104"/>
        <v>-46022.101176470584</v>
      </c>
      <c r="R203" s="10">
        <f t="shared" si="105"/>
        <v>-137204.68965940448</v>
      </c>
      <c r="S203" s="2">
        <f t="shared" si="106"/>
        <v>0.9</v>
      </c>
      <c r="T203" s="10">
        <f t="shared" si="107"/>
        <v>-41419.891058823523</v>
      </c>
      <c r="U203" s="10">
        <f t="shared" si="108"/>
        <v>-123484.22069346404</v>
      </c>
    </row>
    <row r="204" spans="1:21" x14ac:dyDescent="0.25">
      <c r="B204" s="6">
        <v>0.9</v>
      </c>
      <c r="C204" s="8">
        <f t="shared" si="93"/>
        <v>36</v>
      </c>
      <c r="D204" s="17">
        <f>C204/$D$10</f>
        <v>0.25714285714285712</v>
      </c>
      <c r="E204" s="9">
        <f t="shared" si="94"/>
        <v>-8.3333333333333331E-5</v>
      </c>
      <c r="F204" s="4">
        <f t="shared" si="95"/>
        <v>8.6666666666666663E-3</v>
      </c>
      <c r="G204" s="3">
        <f t="shared" si="96"/>
        <v>-1.8333333333333333E-3</v>
      </c>
      <c r="H204" s="3">
        <f t="shared" si="97"/>
        <v>-8.3333333333333331E-5</v>
      </c>
      <c r="I204" s="3">
        <f t="shared" si="98"/>
        <v>5.7499999999999999E-3</v>
      </c>
      <c r="J204" s="5">
        <f t="shared" si="99"/>
        <v>-53.166666666666664</v>
      </c>
      <c r="K204" s="5">
        <f t="shared" si="99"/>
        <v>-2.4166666666666665</v>
      </c>
      <c r="L204" s="5">
        <f t="shared" si="99"/>
        <v>60</v>
      </c>
      <c r="M204" s="10">
        <f t="shared" si="100"/>
        <v>-3870.5333333333328</v>
      </c>
      <c r="N204" s="10">
        <f t="shared" si="101"/>
        <v>-94.733333333333334</v>
      </c>
      <c r="O204" s="10">
        <f t="shared" si="102"/>
        <v>2352</v>
      </c>
      <c r="P204" s="10">
        <f t="shared" si="103"/>
        <v>-47381.04</v>
      </c>
      <c r="Q204" s="10">
        <f t="shared" si="104"/>
        <v>-48994.306666666664</v>
      </c>
      <c r="R204" s="10">
        <f t="shared" si="105"/>
        <v>-141752.12944032924</v>
      </c>
      <c r="S204" s="2">
        <f t="shared" si="106"/>
        <v>0.9</v>
      </c>
      <c r="T204" s="10">
        <f t="shared" si="107"/>
        <v>-44094.875999999997</v>
      </c>
      <c r="U204" s="10">
        <f t="shared" si="108"/>
        <v>-127576.91649629633</v>
      </c>
    </row>
    <row r="206" spans="1:21" x14ac:dyDescent="0.25">
      <c r="B206" s="11" t="s">
        <v>43</v>
      </c>
      <c r="C206" s="11" t="s">
        <v>37</v>
      </c>
      <c r="D206" s="11" t="s">
        <v>47</v>
      </c>
      <c r="E206" s="12" t="s">
        <v>19</v>
      </c>
      <c r="F206" s="12" t="s">
        <v>20</v>
      </c>
      <c r="G206" s="12" t="s">
        <v>21</v>
      </c>
      <c r="H206" s="12" t="s">
        <v>22</v>
      </c>
      <c r="I206" s="12" t="s">
        <v>23</v>
      </c>
      <c r="J206" s="12" t="s">
        <v>24</v>
      </c>
      <c r="K206" s="12" t="s">
        <v>25</v>
      </c>
      <c r="L206" s="12" t="s">
        <v>26</v>
      </c>
      <c r="M206" s="12" t="s">
        <v>27</v>
      </c>
      <c r="N206" s="12" t="s">
        <v>28</v>
      </c>
      <c r="O206" s="12" t="s">
        <v>29</v>
      </c>
      <c r="P206" s="12" t="s">
        <v>30</v>
      </c>
      <c r="Q206" s="12" t="s">
        <v>31</v>
      </c>
      <c r="R206" s="12" t="s">
        <v>32</v>
      </c>
      <c r="S206" s="12" t="s">
        <v>33</v>
      </c>
    </row>
    <row r="207" spans="1:21" x14ac:dyDescent="0.25">
      <c r="C207" s="14" t="s">
        <v>14</v>
      </c>
      <c r="D207" s="14"/>
      <c r="E207" s="14" t="s">
        <v>39</v>
      </c>
      <c r="F207" s="13"/>
      <c r="G207" s="13"/>
      <c r="H207" s="13"/>
      <c r="I207" s="13"/>
      <c r="J207" s="14" t="s">
        <v>13</v>
      </c>
      <c r="K207" s="14" t="s">
        <v>13</v>
      </c>
      <c r="L207" s="14" t="s">
        <v>13</v>
      </c>
      <c r="M207" s="14" t="s">
        <v>41</v>
      </c>
      <c r="N207" s="14" t="s">
        <v>41</v>
      </c>
      <c r="O207" s="14" t="s">
        <v>41</v>
      </c>
      <c r="P207" s="14" t="s">
        <v>41</v>
      </c>
      <c r="Q207" s="14" t="s">
        <v>41</v>
      </c>
      <c r="R207" s="14" t="s">
        <v>42</v>
      </c>
      <c r="S207" s="14"/>
    </row>
    <row r="208" spans="1:21" x14ac:dyDescent="0.25">
      <c r="A208" s="15" t="s">
        <v>44</v>
      </c>
      <c r="B208" s="6"/>
      <c r="C208" s="8"/>
      <c r="D208" s="8"/>
      <c r="E208" s="9"/>
      <c r="F208" s="4"/>
      <c r="G208" s="3"/>
      <c r="H208" s="3"/>
      <c r="I208" s="3"/>
      <c r="J208" s="5"/>
      <c r="K208" s="5"/>
      <c r="L208" s="5"/>
      <c r="M208" s="10"/>
      <c r="N208" s="10"/>
      <c r="O208" s="10"/>
      <c r="P208" s="10"/>
      <c r="Q208" s="10"/>
      <c r="R208" s="10"/>
      <c r="S208" s="2"/>
      <c r="T208" s="10"/>
      <c r="U208" s="10"/>
    </row>
    <row r="209" spans="2:21" x14ac:dyDescent="0.25">
      <c r="B209" s="6">
        <v>1.0000000000000001E-5</v>
      </c>
      <c r="C209" s="5">
        <f t="shared" ref="C209:C224" si="110">B209/$D$15*($D$10-$D$13)</f>
        <v>1.6000000000000001E-3</v>
      </c>
      <c r="D209" s="17">
        <f>C209/$D$10</f>
        <v>1.1428571428571429E-5</v>
      </c>
      <c r="E209" s="9"/>
      <c r="F209" s="4"/>
      <c r="G209" s="3"/>
      <c r="H209" s="3"/>
      <c r="I209" s="3"/>
      <c r="J209" s="5"/>
      <c r="K209" s="5"/>
      <c r="L209" s="5"/>
      <c r="M209" s="10"/>
      <c r="N209" s="10"/>
      <c r="O209" s="10"/>
      <c r="Q209" s="10"/>
      <c r="R209" s="10"/>
      <c r="S209" s="2"/>
      <c r="T209" s="10"/>
      <c r="U209" s="10"/>
    </row>
    <row r="210" spans="2:21" x14ac:dyDescent="0.25">
      <c r="B210" s="6">
        <v>0.05</v>
      </c>
      <c r="C210" s="5">
        <f t="shared" si="110"/>
        <v>8.0000000000000018</v>
      </c>
      <c r="D210" s="17">
        <f t="shared" ref="D210:D224" si="111">C210/$D$10</f>
        <v>5.7142857142857155E-2</v>
      </c>
      <c r="E210" s="9"/>
      <c r="F210" s="4"/>
      <c r="G210" s="3"/>
      <c r="H210" s="3"/>
      <c r="I210" s="3"/>
      <c r="J210" s="5"/>
      <c r="K210" s="5"/>
      <c r="L210" s="5"/>
      <c r="M210" s="10"/>
      <c r="N210" s="10"/>
      <c r="O210" s="10"/>
      <c r="Q210" s="10"/>
      <c r="R210" s="10"/>
      <c r="S210" s="2"/>
      <c r="T210" s="10"/>
      <c r="U210" s="10"/>
    </row>
    <row r="211" spans="2:21" x14ac:dyDescent="0.25">
      <c r="B211" s="6">
        <v>9.9900000000000003E-2</v>
      </c>
      <c r="C211" s="5">
        <f t="shared" si="110"/>
        <v>15.984000000000002</v>
      </c>
      <c r="D211" s="17">
        <f t="shared" si="111"/>
        <v>0.11417142857142859</v>
      </c>
      <c r="E211" s="9"/>
      <c r="F211" s="4"/>
      <c r="G211" s="3"/>
      <c r="H211" s="3"/>
      <c r="I211" s="3"/>
      <c r="J211" s="5"/>
      <c r="K211" s="5"/>
      <c r="L211" s="5"/>
      <c r="M211" s="10"/>
      <c r="N211" s="10"/>
      <c r="O211" s="10"/>
      <c r="Q211" s="10"/>
      <c r="R211" s="10"/>
      <c r="S211" s="2"/>
      <c r="T211" s="10"/>
      <c r="U211" s="10"/>
    </row>
    <row r="212" spans="2:21" x14ac:dyDescent="0.25">
      <c r="B212" s="6">
        <v>0.14979999999999999</v>
      </c>
      <c r="C212" s="5">
        <f t="shared" si="110"/>
        <v>23.968</v>
      </c>
      <c r="D212" s="17">
        <f t="shared" si="111"/>
        <v>0.17119999999999999</v>
      </c>
      <c r="E212" s="9"/>
      <c r="F212" s="4"/>
      <c r="G212" s="3"/>
      <c r="H212" s="3"/>
      <c r="I212" s="3"/>
      <c r="J212" s="5"/>
      <c r="K212" s="5"/>
      <c r="L212" s="5"/>
      <c r="M212" s="10"/>
      <c r="N212" s="10"/>
      <c r="O212" s="10"/>
      <c r="Q212" s="10"/>
      <c r="R212" s="10"/>
      <c r="S212" s="2"/>
      <c r="T212" s="10"/>
      <c r="U212" s="10"/>
    </row>
    <row r="213" spans="2:21" x14ac:dyDescent="0.25">
      <c r="B213" s="6">
        <v>0.19969999999999999</v>
      </c>
      <c r="C213" s="5">
        <f t="shared" si="110"/>
        <v>31.952000000000002</v>
      </c>
      <c r="D213" s="17">
        <f t="shared" si="111"/>
        <v>0.22822857142857145</v>
      </c>
      <c r="E213" s="9"/>
      <c r="F213" s="4"/>
      <c r="G213" s="3"/>
      <c r="H213" s="3"/>
      <c r="I213" s="3"/>
      <c r="J213" s="5"/>
      <c r="K213" s="5"/>
      <c r="L213" s="5"/>
      <c r="M213" s="10"/>
      <c r="N213" s="10"/>
      <c r="O213" s="10"/>
      <c r="Q213" s="10"/>
      <c r="R213" s="10"/>
      <c r="S213" s="2"/>
      <c r="T213" s="10"/>
      <c r="U213" s="10"/>
    </row>
    <row r="214" spans="2:21" x14ac:dyDescent="0.25">
      <c r="B214" s="6">
        <v>0.24959999999999999</v>
      </c>
      <c r="C214" s="5">
        <f t="shared" si="110"/>
        <v>39.936</v>
      </c>
      <c r="D214" s="17">
        <f t="shared" si="111"/>
        <v>0.28525714285714288</v>
      </c>
      <c r="E214" s="9"/>
      <c r="F214" s="4"/>
      <c r="G214" s="3"/>
      <c r="H214" s="3"/>
      <c r="I214" s="3"/>
      <c r="J214" s="5"/>
      <c r="K214" s="5"/>
      <c r="L214" s="5"/>
      <c r="M214" s="10"/>
      <c r="N214" s="10"/>
      <c r="O214" s="10"/>
      <c r="Q214" s="10"/>
      <c r="R214" s="10"/>
      <c r="S214" s="2"/>
      <c r="T214" s="10"/>
      <c r="U214" s="10"/>
    </row>
    <row r="215" spans="2:21" x14ac:dyDescent="0.25">
      <c r="B215" s="6">
        <v>0.29949999999999999</v>
      </c>
      <c r="C215" s="5">
        <f t="shared" si="110"/>
        <v>47.92</v>
      </c>
      <c r="D215" s="17">
        <f t="shared" si="111"/>
        <v>0.3422857142857143</v>
      </c>
      <c r="E215" s="9"/>
      <c r="F215" s="4"/>
      <c r="G215" s="3"/>
      <c r="H215" s="3"/>
      <c r="I215" s="3"/>
      <c r="J215" s="5"/>
      <c r="K215" s="5"/>
      <c r="L215" s="5"/>
      <c r="M215" s="10"/>
      <c r="N215" s="10"/>
      <c r="O215" s="10"/>
      <c r="Q215" s="10"/>
      <c r="R215" s="10"/>
      <c r="S215" s="2"/>
      <c r="T215" s="10"/>
      <c r="U215" s="10"/>
    </row>
    <row r="216" spans="2:21" x14ac:dyDescent="0.25">
      <c r="B216" s="6">
        <v>0.34939999999999999</v>
      </c>
      <c r="C216" s="5">
        <f t="shared" si="110"/>
        <v>55.904000000000003</v>
      </c>
      <c r="D216" s="17">
        <f t="shared" si="111"/>
        <v>0.39931428571428573</v>
      </c>
      <c r="E216" s="9"/>
      <c r="F216" s="4"/>
      <c r="G216" s="3"/>
      <c r="H216" s="3"/>
      <c r="I216" s="3"/>
      <c r="J216" s="5"/>
      <c r="K216" s="5"/>
      <c r="L216" s="5"/>
      <c r="M216" s="10"/>
      <c r="N216" s="10"/>
      <c r="O216" s="10"/>
      <c r="Q216" s="10"/>
      <c r="R216" s="10"/>
      <c r="S216" s="2"/>
      <c r="T216" s="10"/>
      <c r="U216" s="10"/>
    </row>
    <row r="217" spans="2:21" x14ac:dyDescent="0.25">
      <c r="B217" s="6">
        <v>0.39929999999999999</v>
      </c>
      <c r="C217" s="5">
        <f t="shared" si="110"/>
        <v>63.887999999999998</v>
      </c>
      <c r="D217" s="17">
        <f t="shared" si="111"/>
        <v>0.45634285714285711</v>
      </c>
      <c r="E217" s="9"/>
      <c r="F217" s="4"/>
      <c r="G217" s="3"/>
      <c r="H217" s="3"/>
      <c r="I217" s="3"/>
      <c r="J217" s="5"/>
      <c r="K217" s="5"/>
      <c r="L217" s="5"/>
      <c r="M217" s="10"/>
      <c r="N217" s="10"/>
      <c r="O217" s="10"/>
      <c r="Q217" s="10"/>
      <c r="R217" s="10"/>
      <c r="S217" s="2"/>
      <c r="T217" s="10"/>
      <c r="U217" s="10"/>
    </row>
    <row r="218" spans="2:21" x14ac:dyDescent="0.25">
      <c r="B218" s="6">
        <v>0.44919999999999999</v>
      </c>
      <c r="C218" s="5">
        <f t="shared" si="110"/>
        <v>71.872000000000014</v>
      </c>
      <c r="D218" s="17">
        <f t="shared" si="111"/>
        <v>0.5133714285714287</v>
      </c>
      <c r="E218" s="9"/>
      <c r="F218" s="4"/>
      <c r="G218" s="3"/>
      <c r="H218" s="3"/>
      <c r="I218" s="3"/>
      <c r="J218" s="5"/>
      <c r="K218" s="5"/>
      <c r="L218" s="5"/>
      <c r="M218" s="10"/>
      <c r="N218" s="10"/>
      <c r="O218" s="10"/>
      <c r="Q218" s="10"/>
      <c r="R218" s="10"/>
      <c r="S218" s="2"/>
      <c r="T218" s="10"/>
      <c r="U218" s="10"/>
    </row>
    <row r="219" spans="2:21" x14ac:dyDescent="0.25">
      <c r="B219" s="6">
        <v>0.49909999999999999</v>
      </c>
      <c r="C219" s="5">
        <f t="shared" si="110"/>
        <v>79.856000000000009</v>
      </c>
      <c r="D219" s="17">
        <f t="shared" si="111"/>
        <v>0.57040000000000002</v>
      </c>
      <c r="E219" s="9"/>
      <c r="F219" s="4"/>
      <c r="G219" s="3"/>
      <c r="H219" s="3"/>
      <c r="I219" s="3"/>
      <c r="J219" s="5"/>
      <c r="K219" s="5"/>
      <c r="L219" s="5"/>
      <c r="M219" s="10"/>
      <c r="N219" s="10"/>
      <c r="O219" s="10"/>
      <c r="Q219" s="10"/>
      <c r="R219" s="10"/>
      <c r="S219" s="2"/>
      <c r="T219" s="10"/>
      <c r="U219" s="10"/>
    </row>
    <row r="220" spans="2:21" x14ac:dyDescent="0.25">
      <c r="B220" s="6">
        <v>0.54900000000000004</v>
      </c>
      <c r="C220" s="5">
        <f t="shared" si="110"/>
        <v>87.84</v>
      </c>
      <c r="D220" s="17">
        <f t="shared" si="111"/>
        <v>0.62742857142857145</v>
      </c>
      <c r="E220" s="9"/>
      <c r="F220" s="4"/>
      <c r="G220" s="3"/>
      <c r="H220" s="3"/>
      <c r="I220" s="3"/>
      <c r="J220" s="5"/>
      <c r="K220" s="5"/>
      <c r="L220" s="5"/>
      <c r="M220" s="10"/>
      <c r="N220" s="10"/>
      <c r="O220" s="10"/>
      <c r="Q220" s="10"/>
      <c r="R220" s="10"/>
      <c r="S220" s="2"/>
      <c r="T220" s="10"/>
      <c r="U220" s="10"/>
    </row>
    <row r="221" spans="2:21" x14ac:dyDescent="0.25">
      <c r="B221" s="6">
        <v>0.59889999999999999</v>
      </c>
      <c r="C221" s="5">
        <f t="shared" si="110"/>
        <v>95.824000000000012</v>
      </c>
      <c r="D221" s="17">
        <f t="shared" si="111"/>
        <v>0.68445714285714299</v>
      </c>
      <c r="E221" s="9"/>
      <c r="F221" s="4"/>
      <c r="G221" s="3"/>
      <c r="H221" s="3"/>
      <c r="I221" s="3"/>
      <c r="J221" s="5"/>
      <c r="K221" s="5"/>
      <c r="L221" s="5"/>
      <c r="M221" s="10"/>
      <c r="N221" s="10"/>
      <c r="O221" s="10"/>
      <c r="Q221" s="10"/>
      <c r="R221" s="10"/>
      <c r="S221" s="2"/>
      <c r="T221" s="10"/>
      <c r="U221" s="10"/>
    </row>
    <row r="222" spans="2:21" x14ac:dyDescent="0.25">
      <c r="B222" s="6">
        <v>0.64880000000000004</v>
      </c>
      <c r="C222" s="5">
        <f t="shared" si="110"/>
        <v>103.80800000000001</v>
      </c>
      <c r="D222" s="17">
        <f t="shared" si="111"/>
        <v>0.7414857142857143</v>
      </c>
      <c r="E222" s="9"/>
      <c r="F222" s="4"/>
      <c r="G222" s="3"/>
      <c r="H222" s="3"/>
      <c r="I222" s="3"/>
      <c r="J222" s="5"/>
      <c r="K222" s="5"/>
      <c r="L222" s="5"/>
      <c r="M222" s="10"/>
      <c r="N222" s="10"/>
      <c r="O222" s="10"/>
      <c r="Q222" s="10"/>
      <c r="R222" s="10"/>
      <c r="S222" s="2"/>
      <c r="T222" s="10"/>
      <c r="U222" s="10"/>
    </row>
    <row r="223" spans="2:21" x14ac:dyDescent="0.25">
      <c r="B223" s="6">
        <v>0.69869999999999999</v>
      </c>
      <c r="C223" s="5">
        <f t="shared" si="110"/>
        <v>111.792</v>
      </c>
      <c r="D223" s="17">
        <f t="shared" si="111"/>
        <v>0.79851428571428573</v>
      </c>
      <c r="E223" s="9"/>
      <c r="F223" s="4"/>
      <c r="G223" s="3"/>
      <c r="H223" s="3"/>
      <c r="I223" s="3"/>
      <c r="J223" s="5"/>
      <c r="K223" s="5"/>
      <c r="L223" s="5"/>
      <c r="M223" s="10"/>
      <c r="N223" s="10"/>
      <c r="O223" s="10"/>
      <c r="Q223" s="10"/>
      <c r="R223" s="10"/>
      <c r="S223" s="2"/>
      <c r="T223" s="10"/>
      <c r="U223" s="10"/>
    </row>
    <row r="224" spans="2:21" x14ac:dyDescent="0.25">
      <c r="B224" s="6">
        <v>0.74860000000000004</v>
      </c>
      <c r="C224" s="5">
        <f t="shared" si="110"/>
        <v>119.77600000000002</v>
      </c>
      <c r="D224" s="17">
        <f t="shared" si="111"/>
        <v>0.85554285714285727</v>
      </c>
      <c r="E224" s="9"/>
      <c r="F224" s="4"/>
      <c r="G224" s="3"/>
      <c r="H224" s="3"/>
      <c r="I224" s="3"/>
      <c r="J224" s="5"/>
      <c r="K224" s="5"/>
      <c r="L224" s="5"/>
      <c r="M224" s="10"/>
      <c r="N224" s="10"/>
      <c r="O224" s="10"/>
      <c r="Q224" s="10"/>
      <c r="R224" s="10"/>
      <c r="S224" s="2"/>
      <c r="T224" s="10"/>
      <c r="U224" s="10"/>
    </row>
    <row r="228" spans="1:21" x14ac:dyDescent="0.25">
      <c r="B228" s="1" t="s">
        <v>7</v>
      </c>
      <c r="D228" s="7">
        <v>1.2E-2</v>
      </c>
    </row>
    <row r="229" spans="1:21" x14ac:dyDescent="0.25">
      <c r="B229" t="s">
        <v>8</v>
      </c>
      <c r="C229" t="s">
        <v>15</v>
      </c>
      <c r="D229" s="5">
        <f>D228*($D$11-2*$D$12)*$D$13</f>
        <v>87.36</v>
      </c>
    </row>
    <row r="230" spans="1:21" x14ac:dyDescent="0.25">
      <c r="B230" t="s">
        <v>9</v>
      </c>
      <c r="C230" t="s">
        <v>15</v>
      </c>
      <c r="D230" s="5">
        <f>D228*$D$10/2*$D$12</f>
        <v>23.52</v>
      </c>
    </row>
    <row r="231" spans="1:21" x14ac:dyDescent="0.25">
      <c r="B231" t="s">
        <v>10</v>
      </c>
      <c r="C231" t="s">
        <v>15</v>
      </c>
      <c r="D231" s="5">
        <f>D230</f>
        <v>23.52</v>
      </c>
    </row>
    <row r="233" spans="1:21" x14ac:dyDescent="0.25">
      <c r="B233" s="11" t="s">
        <v>38</v>
      </c>
      <c r="C233" s="11" t="s">
        <v>37</v>
      </c>
      <c r="D233" s="11" t="s">
        <v>47</v>
      </c>
      <c r="E233" s="12" t="s">
        <v>19</v>
      </c>
      <c r="F233" s="12" t="s">
        <v>20</v>
      </c>
      <c r="G233" s="12" t="s">
        <v>21</v>
      </c>
      <c r="H233" s="12" t="s">
        <v>22</v>
      </c>
      <c r="I233" s="12" t="s">
        <v>23</v>
      </c>
      <c r="J233" s="12" t="s">
        <v>24</v>
      </c>
      <c r="K233" s="12" t="s">
        <v>25</v>
      </c>
      <c r="L233" s="12" t="s">
        <v>26</v>
      </c>
      <c r="M233" s="12" t="s">
        <v>27</v>
      </c>
      <c r="N233" s="12" t="s">
        <v>28</v>
      </c>
      <c r="O233" s="12" t="s">
        <v>29</v>
      </c>
      <c r="P233" s="12" t="s">
        <v>30</v>
      </c>
      <c r="Q233" s="12" t="s">
        <v>31</v>
      </c>
      <c r="R233" s="12" t="s">
        <v>32</v>
      </c>
      <c r="S233" s="12" t="s">
        <v>33</v>
      </c>
      <c r="T233" s="12"/>
      <c r="U233" s="12"/>
    </row>
    <row r="234" spans="1:21" x14ac:dyDescent="0.25">
      <c r="B234" s="13"/>
      <c r="C234" s="14" t="s">
        <v>14</v>
      </c>
      <c r="D234" s="14"/>
      <c r="E234" s="14" t="s">
        <v>39</v>
      </c>
      <c r="F234" s="13"/>
      <c r="G234" s="13"/>
      <c r="H234" s="13"/>
      <c r="I234" s="13"/>
      <c r="J234" s="14" t="s">
        <v>13</v>
      </c>
      <c r="K234" s="14" t="s">
        <v>13</v>
      </c>
      <c r="L234" s="14" t="s">
        <v>13</v>
      </c>
      <c r="M234" s="14" t="s">
        <v>41</v>
      </c>
      <c r="N234" s="14" t="s">
        <v>41</v>
      </c>
      <c r="O234" s="14" t="s">
        <v>41</v>
      </c>
      <c r="P234" s="14" t="s">
        <v>41</v>
      </c>
      <c r="Q234" s="14" t="s">
        <v>41</v>
      </c>
      <c r="R234" s="14" t="s">
        <v>42</v>
      </c>
      <c r="S234" s="14"/>
      <c r="T234" s="14"/>
      <c r="U234" s="14"/>
    </row>
    <row r="235" spans="1:21" x14ac:dyDescent="0.25">
      <c r="A235" s="15" t="s">
        <v>36</v>
      </c>
      <c r="B235" s="6"/>
      <c r="C235" s="8"/>
      <c r="D235" s="8"/>
      <c r="E235" s="9"/>
      <c r="F235" s="4"/>
      <c r="G235" s="3"/>
      <c r="H235" s="3"/>
      <c r="I235" s="3"/>
      <c r="J235" s="5"/>
      <c r="K235" s="5"/>
      <c r="L235" s="5"/>
      <c r="M235" s="10"/>
      <c r="N235" s="10"/>
      <c r="O235" s="10"/>
      <c r="P235" s="10"/>
      <c r="Q235" s="10"/>
      <c r="R235" s="10"/>
      <c r="S235" s="2"/>
      <c r="T235" s="10"/>
      <c r="U235" s="10"/>
    </row>
    <row r="236" spans="1:21" x14ac:dyDescent="0.25">
      <c r="B236" s="6">
        <v>1.0000000000000001E-5</v>
      </c>
      <c r="C236" s="8">
        <f t="shared" ref="C236:C254" si="112">B236/$D$15*$D$13</f>
        <v>4.0000000000000002E-4</v>
      </c>
      <c r="D236" s="17">
        <f>C236/$D$10</f>
        <v>2.8571428571428573E-6</v>
      </c>
      <c r="E236" s="9">
        <f t="shared" ref="E236:E254" si="113">-0.003/C236</f>
        <v>-7.5</v>
      </c>
      <c r="F236" s="4">
        <f t="shared" ref="F236:F254" si="114">E236*(C236-$D$10)</f>
        <v>1049.9969999999998</v>
      </c>
      <c r="G236" s="3">
        <f t="shared" ref="G236:G254" si="115">E236*(C236-$D$20)</f>
        <v>104.997</v>
      </c>
      <c r="H236" s="3">
        <f t="shared" ref="H236:H254" si="116">E236*(C236-$D$21)</f>
        <v>262.49700000000001</v>
      </c>
      <c r="I236" s="3">
        <f t="shared" ref="I236:I254" si="117">E236*(C236-$D$22)</f>
        <v>787.49699999999996</v>
      </c>
      <c r="J236" s="5">
        <f t="shared" ref="J236:L254" si="118">SIGN(G236)*MIN($D$8*ABS(G236),$D$7)</f>
        <v>60</v>
      </c>
      <c r="K236" s="5">
        <f t="shared" si="118"/>
        <v>60</v>
      </c>
      <c r="L236" s="5">
        <f t="shared" si="118"/>
        <v>60</v>
      </c>
      <c r="M236" s="10">
        <f t="shared" ref="M236:M254" si="119">$D$229*J236</f>
        <v>5241.6000000000004</v>
      </c>
      <c r="N236" s="10">
        <f t="shared" ref="N236:N254" si="120">$D$230*K236*2</f>
        <v>2822.4</v>
      </c>
      <c r="O236" s="10">
        <f t="shared" ref="O236:O254" si="121">$D$231*L236*2</f>
        <v>2822.4</v>
      </c>
      <c r="P236" s="10">
        <f t="shared" ref="P236:P254" si="122">$D$15*C236*$D$11*(-0.85*$D$6)</f>
        <v>-0.52645599999999992</v>
      </c>
      <c r="Q236" s="10">
        <f t="shared" ref="Q236:Q254" si="123">SUM(M236:P236)</f>
        <v>10885.873544</v>
      </c>
      <c r="R236" s="10">
        <f t="shared" ref="R236:R254" si="124">(P236*($D$18-$D$15*C236/2)+M236*($D$18-$D$20)+N236*($D$18-$D$21)+O236*($D$18-$D$22))/12</f>
        <v>-1.8880860555412557</v>
      </c>
      <c r="S236" s="2">
        <f t="shared" ref="S236:S254" si="125">MAX(0.65,MIN(0.9,0.65+(F236-0.002)*250/3))</f>
        <v>0.9</v>
      </c>
      <c r="T236" s="10">
        <f t="shared" ref="T236:T254" si="126">S236*Q236</f>
        <v>9797.2861895999995</v>
      </c>
      <c r="U236" s="10">
        <f t="shared" ref="U236:U254" si="127">S236*R236</f>
        <v>-1.6992774499871302</v>
      </c>
    </row>
    <row r="237" spans="1:21" x14ac:dyDescent="0.25">
      <c r="B237" s="6">
        <v>0.05</v>
      </c>
      <c r="C237" s="8">
        <f t="shared" si="112"/>
        <v>2.0000000000000004</v>
      </c>
      <c r="D237" s="17">
        <f t="shared" ref="D237:D253" si="128">C237/$D$10</f>
        <v>1.4285714285714289E-2</v>
      </c>
      <c r="E237" s="9">
        <f t="shared" si="113"/>
        <v>-1.4999999999999996E-3</v>
      </c>
      <c r="F237" s="4">
        <f t="shared" si="114"/>
        <v>0.20699999999999993</v>
      </c>
      <c r="G237" s="3">
        <f t="shared" si="115"/>
        <v>1.7999999999999995E-2</v>
      </c>
      <c r="H237" s="3">
        <f t="shared" si="116"/>
        <v>4.9499999999999988E-2</v>
      </c>
      <c r="I237" s="3">
        <f t="shared" si="117"/>
        <v>0.15449999999999997</v>
      </c>
      <c r="J237" s="5">
        <f t="shared" si="118"/>
        <v>60</v>
      </c>
      <c r="K237" s="5">
        <f t="shared" si="118"/>
        <v>60</v>
      </c>
      <c r="L237" s="5">
        <f t="shared" si="118"/>
        <v>60</v>
      </c>
      <c r="M237" s="10">
        <f t="shared" si="119"/>
        <v>5241.6000000000004</v>
      </c>
      <c r="N237" s="10">
        <f t="shared" si="120"/>
        <v>2822.4</v>
      </c>
      <c r="O237" s="10">
        <f t="shared" si="121"/>
        <v>2822.4</v>
      </c>
      <c r="P237" s="10">
        <f t="shared" si="122"/>
        <v>-2632.28</v>
      </c>
      <c r="Q237" s="10">
        <f t="shared" si="123"/>
        <v>8254.119999999999</v>
      </c>
      <c r="R237" s="10">
        <f t="shared" si="124"/>
        <v>-9286.9113209876523</v>
      </c>
      <c r="S237" s="2">
        <f t="shared" si="125"/>
        <v>0.9</v>
      </c>
      <c r="T237" s="10">
        <f t="shared" si="126"/>
        <v>7428.7079999999996</v>
      </c>
      <c r="U237" s="10">
        <f t="shared" si="127"/>
        <v>-8358.2201888888867</v>
      </c>
    </row>
    <row r="238" spans="1:21" x14ac:dyDescent="0.25">
      <c r="B238" s="6">
        <v>0.1</v>
      </c>
      <c r="C238" s="8">
        <f t="shared" si="112"/>
        <v>4.0000000000000009</v>
      </c>
      <c r="D238" s="17">
        <f t="shared" si="128"/>
        <v>2.8571428571428577E-2</v>
      </c>
      <c r="E238" s="9">
        <f t="shared" si="113"/>
        <v>-7.499999999999998E-4</v>
      </c>
      <c r="F238" s="4">
        <f t="shared" si="114"/>
        <v>0.10199999999999998</v>
      </c>
      <c r="G238" s="3">
        <f t="shared" si="115"/>
        <v>7.499999999999998E-3</v>
      </c>
      <c r="H238" s="3">
        <f t="shared" si="116"/>
        <v>2.3249999999999993E-2</v>
      </c>
      <c r="I238" s="3">
        <f t="shared" si="117"/>
        <v>7.5749999999999984E-2</v>
      </c>
      <c r="J238" s="5">
        <f t="shared" si="118"/>
        <v>60</v>
      </c>
      <c r="K238" s="5">
        <f t="shared" si="118"/>
        <v>60</v>
      </c>
      <c r="L238" s="5">
        <f t="shared" si="118"/>
        <v>60</v>
      </c>
      <c r="M238" s="10">
        <f t="shared" si="119"/>
        <v>5241.6000000000004</v>
      </c>
      <c r="N238" s="10">
        <f t="shared" si="120"/>
        <v>2822.4</v>
      </c>
      <c r="O238" s="10">
        <f t="shared" si="121"/>
        <v>2822.4</v>
      </c>
      <c r="P238" s="10">
        <f t="shared" si="122"/>
        <v>-5264.56</v>
      </c>
      <c r="Q238" s="10">
        <f t="shared" si="123"/>
        <v>5621.8399999999992</v>
      </c>
      <c r="R238" s="10">
        <f t="shared" si="124"/>
        <v>-18266.723308641976</v>
      </c>
      <c r="S238" s="2">
        <f t="shared" si="125"/>
        <v>0.9</v>
      </c>
      <c r="T238" s="10">
        <f t="shared" si="126"/>
        <v>5059.655999999999</v>
      </c>
      <c r="U238" s="10">
        <f t="shared" si="127"/>
        <v>-16440.050977777781</v>
      </c>
    </row>
    <row r="239" spans="1:21" x14ac:dyDescent="0.25">
      <c r="B239" s="6">
        <v>0.15</v>
      </c>
      <c r="C239" s="8">
        <f t="shared" si="112"/>
        <v>6</v>
      </c>
      <c r="D239" s="17">
        <f t="shared" si="128"/>
        <v>4.2857142857142858E-2</v>
      </c>
      <c r="E239" s="9">
        <f t="shared" si="113"/>
        <v>-5.0000000000000001E-4</v>
      </c>
      <c r="F239" s="4">
        <f t="shared" si="114"/>
        <v>6.7000000000000004E-2</v>
      </c>
      <c r="G239" s="3">
        <f t="shared" si="115"/>
        <v>4.0000000000000001E-3</v>
      </c>
      <c r="H239" s="3">
        <f t="shared" si="116"/>
        <v>1.4500000000000001E-2</v>
      </c>
      <c r="I239" s="3">
        <f t="shared" si="117"/>
        <v>4.9500000000000002E-2</v>
      </c>
      <c r="J239" s="5">
        <f t="shared" si="118"/>
        <v>60</v>
      </c>
      <c r="K239" s="5">
        <f t="shared" si="118"/>
        <v>60</v>
      </c>
      <c r="L239" s="5">
        <f t="shared" si="118"/>
        <v>60</v>
      </c>
      <c r="M239" s="10">
        <f t="shared" si="119"/>
        <v>5241.6000000000004</v>
      </c>
      <c r="N239" s="10">
        <f t="shared" si="120"/>
        <v>2822.4</v>
      </c>
      <c r="O239" s="10">
        <f t="shared" si="121"/>
        <v>2822.4</v>
      </c>
      <c r="P239" s="10">
        <f t="shared" si="122"/>
        <v>-7896.8399999999992</v>
      </c>
      <c r="Q239" s="10">
        <f t="shared" si="123"/>
        <v>2989.5600000000004</v>
      </c>
      <c r="R239" s="10">
        <f t="shared" si="124"/>
        <v>-26939.435962962958</v>
      </c>
      <c r="S239" s="2">
        <f t="shared" si="125"/>
        <v>0.9</v>
      </c>
      <c r="T239" s="10">
        <f t="shared" si="126"/>
        <v>2690.6040000000003</v>
      </c>
      <c r="U239" s="10">
        <f t="shared" si="127"/>
        <v>-24245.492366666662</v>
      </c>
    </row>
    <row r="240" spans="1:21" x14ac:dyDescent="0.25">
      <c r="B240" s="6">
        <v>0.2</v>
      </c>
      <c r="C240" s="8">
        <f t="shared" si="112"/>
        <v>8.0000000000000018</v>
      </c>
      <c r="D240" s="17">
        <f t="shared" si="128"/>
        <v>5.7142857142857155E-2</v>
      </c>
      <c r="E240" s="9">
        <f t="shared" si="113"/>
        <v>-3.749999999999999E-4</v>
      </c>
      <c r="F240" s="4">
        <f t="shared" si="114"/>
        <v>4.9499999999999988E-2</v>
      </c>
      <c r="G240" s="3">
        <f t="shared" si="115"/>
        <v>2.2499999999999985E-3</v>
      </c>
      <c r="H240" s="3">
        <f t="shared" si="116"/>
        <v>1.0124999999999997E-2</v>
      </c>
      <c r="I240" s="3">
        <f t="shared" si="117"/>
        <v>3.6374999999999991E-2</v>
      </c>
      <c r="J240" s="5">
        <f t="shared" si="118"/>
        <v>60</v>
      </c>
      <c r="K240" s="5">
        <f t="shared" si="118"/>
        <v>60</v>
      </c>
      <c r="L240" s="5">
        <f t="shared" si="118"/>
        <v>60</v>
      </c>
      <c r="M240" s="10">
        <f t="shared" si="119"/>
        <v>5241.6000000000004</v>
      </c>
      <c r="N240" s="10">
        <f t="shared" si="120"/>
        <v>2822.4</v>
      </c>
      <c r="O240" s="10">
        <f t="shared" si="121"/>
        <v>2822.4</v>
      </c>
      <c r="P240" s="10">
        <f t="shared" si="122"/>
        <v>-10529.12</v>
      </c>
      <c r="Q240" s="10">
        <f t="shared" si="123"/>
        <v>357.27999999999884</v>
      </c>
      <c r="R240" s="10">
        <f t="shared" si="124"/>
        <v>-35305.049283950619</v>
      </c>
      <c r="S240" s="2">
        <f t="shared" si="125"/>
        <v>0.9</v>
      </c>
      <c r="T240" s="10">
        <f t="shared" si="126"/>
        <v>321.55199999999894</v>
      </c>
      <c r="U240" s="10">
        <f t="shared" si="127"/>
        <v>-31774.544355555558</v>
      </c>
    </row>
    <row r="241" spans="2:21" x14ac:dyDescent="0.25">
      <c r="B241" s="6">
        <v>0.25</v>
      </c>
      <c r="C241" s="8">
        <f t="shared" si="112"/>
        <v>10</v>
      </c>
      <c r="D241" s="17">
        <f t="shared" si="128"/>
        <v>7.1428571428571425E-2</v>
      </c>
      <c r="E241" s="9">
        <f t="shared" si="113"/>
        <v>-3.0000000000000003E-4</v>
      </c>
      <c r="F241" s="4">
        <f t="shared" si="114"/>
        <v>3.9000000000000007E-2</v>
      </c>
      <c r="G241" s="3">
        <f t="shared" si="115"/>
        <v>1.2000000000000001E-3</v>
      </c>
      <c r="H241" s="3">
        <f t="shared" si="116"/>
        <v>7.5000000000000006E-3</v>
      </c>
      <c r="I241" s="3">
        <f t="shared" si="117"/>
        <v>2.8500000000000001E-2</v>
      </c>
      <c r="J241" s="5">
        <f t="shared" si="118"/>
        <v>34.800000000000004</v>
      </c>
      <c r="K241" s="5">
        <f t="shared" si="118"/>
        <v>60</v>
      </c>
      <c r="L241" s="5">
        <f t="shared" si="118"/>
        <v>60</v>
      </c>
      <c r="M241" s="10">
        <f t="shared" si="119"/>
        <v>3040.1280000000002</v>
      </c>
      <c r="N241" s="10">
        <f t="shared" si="120"/>
        <v>2822.4</v>
      </c>
      <c r="O241" s="10">
        <f t="shared" si="121"/>
        <v>2822.4</v>
      </c>
      <c r="P241" s="10">
        <f t="shared" si="122"/>
        <v>-13161.4</v>
      </c>
      <c r="Q241" s="10">
        <f t="shared" si="123"/>
        <v>-4476.4719999999998</v>
      </c>
      <c r="R241" s="10">
        <f t="shared" si="124"/>
        <v>-48690.581938271607</v>
      </c>
      <c r="S241" s="2">
        <f t="shared" si="125"/>
        <v>0.9</v>
      </c>
      <c r="T241" s="10">
        <f t="shared" si="126"/>
        <v>-4028.8247999999999</v>
      </c>
      <c r="U241" s="10">
        <f t="shared" si="127"/>
        <v>-43821.52374444445</v>
      </c>
    </row>
    <row r="242" spans="2:21" x14ac:dyDescent="0.25">
      <c r="B242" s="6">
        <v>0.3</v>
      </c>
      <c r="C242" s="8">
        <f t="shared" si="112"/>
        <v>12</v>
      </c>
      <c r="D242" s="17">
        <f t="shared" si="128"/>
        <v>8.5714285714285715E-2</v>
      </c>
      <c r="E242" s="9">
        <f t="shared" si="113"/>
        <v>-2.5000000000000001E-4</v>
      </c>
      <c r="F242" s="4">
        <f t="shared" si="114"/>
        <v>3.2000000000000001E-2</v>
      </c>
      <c r="G242" s="3">
        <f t="shared" si="115"/>
        <v>5.0000000000000001E-4</v>
      </c>
      <c r="H242" s="3">
        <f t="shared" si="116"/>
        <v>5.7499999999999999E-3</v>
      </c>
      <c r="I242" s="3">
        <f t="shared" si="117"/>
        <v>2.325E-2</v>
      </c>
      <c r="J242" s="5">
        <f t="shared" si="118"/>
        <v>14.5</v>
      </c>
      <c r="K242" s="5">
        <f t="shared" si="118"/>
        <v>60</v>
      </c>
      <c r="L242" s="5">
        <f t="shared" si="118"/>
        <v>60</v>
      </c>
      <c r="M242" s="10">
        <f t="shared" si="119"/>
        <v>1266.72</v>
      </c>
      <c r="N242" s="10">
        <f t="shared" si="120"/>
        <v>2822.4</v>
      </c>
      <c r="O242" s="10">
        <f t="shared" si="121"/>
        <v>2822.4</v>
      </c>
      <c r="P242" s="10">
        <f t="shared" si="122"/>
        <v>-15793.679999999998</v>
      </c>
      <c r="Q242" s="10">
        <f t="shared" si="123"/>
        <v>-8882.159999999998</v>
      </c>
      <c r="R242" s="10">
        <f t="shared" si="124"/>
        <v>-60733.206074074064</v>
      </c>
      <c r="S242" s="2">
        <f t="shared" si="125"/>
        <v>0.9</v>
      </c>
      <c r="T242" s="10">
        <f t="shared" si="126"/>
        <v>-7993.9439999999986</v>
      </c>
      <c r="U242" s="10">
        <f t="shared" si="127"/>
        <v>-54659.885466666659</v>
      </c>
    </row>
    <row r="243" spans="2:21" x14ac:dyDescent="0.25">
      <c r="B243" s="6">
        <v>0.35</v>
      </c>
      <c r="C243" s="8">
        <f t="shared" si="112"/>
        <v>14</v>
      </c>
      <c r="D243" s="17">
        <f t="shared" si="128"/>
        <v>0.1</v>
      </c>
      <c r="E243" s="9">
        <f t="shared" si="113"/>
        <v>-2.142857142857143E-4</v>
      </c>
      <c r="F243" s="4">
        <f t="shared" si="114"/>
        <v>2.7000000000000003E-2</v>
      </c>
      <c r="G243" s="3">
        <f t="shared" si="115"/>
        <v>0</v>
      </c>
      <c r="H243" s="3">
        <f t="shared" si="116"/>
        <v>4.5000000000000005E-3</v>
      </c>
      <c r="I243" s="3">
        <f t="shared" si="117"/>
        <v>1.95E-2</v>
      </c>
      <c r="J243" s="5">
        <f t="shared" si="118"/>
        <v>0</v>
      </c>
      <c r="K243" s="5">
        <f t="shared" si="118"/>
        <v>60</v>
      </c>
      <c r="L243" s="5">
        <f t="shared" si="118"/>
        <v>60</v>
      </c>
      <c r="M243" s="10">
        <f t="shared" si="119"/>
        <v>0</v>
      </c>
      <c r="N243" s="10">
        <f t="shared" si="120"/>
        <v>2822.4</v>
      </c>
      <c r="O243" s="10">
        <f t="shared" si="121"/>
        <v>2822.4</v>
      </c>
      <c r="P243" s="10">
        <f t="shared" si="122"/>
        <v>-18425.96</v>
      </c>
      <c r="Q243" s="10">
        <f t="shared" si="123"/>
        <v>-12781.16</v>
      </c>
      <c r="R243" s="10">
        <f t="shared" si="124"/>
        <v>-71242.671024691357</v>
      </c>
      <c r="S243" s="2">
        <f t="shared" si="125"/>
        <v>0.9</v>
      </c>
      <c r="T243" s="10">
        <f t="shared" si="126"/>
        <v>-11503.044</v>
      </c>
      <c r="U243" s="10">
        <f t="shared" si="127"/>
        <v>-64118.40392222222</v>
      </c>
    </row>
    <row r="244" spans="2:21" x14ac:dyDescent="0.25">
      <c r="B244" s="6">
        <v>0.4</v>
      </c>
      <c r="C244" s="8">
        <f t="shared" si="112"/>
        <v>16.000000000000004</v>
      </c>
      <c r="D244" s="17">
        <f t="shared" si="128"/>
        <v>0.11428571428571431</v>
      </c>
      <c r="E244" s="9">
        <f t="shared" si="113"/>
        <v>-1.8749999999999995E-4</v>
      </c>
      <c r="F244" s="4">
        <f t="shared" si="114"/>
        <v>2.3249999999999993E-2</v>
      </c>
      <c r="G244" s="3">
        <f t="shared" si="115"/>
        <v>-3.7500000000000055E-4</v>
      </c>
      <c r="H244" s="3">
        <f t="shared" si="116"/>
        <v>3.5624999999999984E-3</v>
      </c>
      <c r="I244" s="3">
        <f t="shared" si="117"/>
        <v>1.6687499999999994E-2</v>
      </c>
      <c r="J244" s="5">
        <f t="shared" si="118"/>
        <v>-10.875000000000016</v>
      </c>
      <c r="K244" s="5">
        <f t="shared" si="118"/>
        <v>60</v>
      </c>
      <c r="L244" s="5">
        <f t="shared" si="118"/>
        <v>60</v>
      </c>
      <c r="M244" s="10">
        <f t="shared" si="119"/>
        <v>-950.04000000000144</v>
      </c>
      <c r="N244" s="10">
        <f t="shared" si="120"/>
        <v>2822.4</v>
      </c>
      <c r="O244" s="10">
        <f t="shared" si="121"/>
        <v>2822.4</v>
      </c>
      <c r="P244" s="10">
        <f t="shared" si="122"/>
        <v>-21058.240000000002</v>
      </c>
      <c r="Q244" s="10">
        <f t="shared" si="123"/>
        <v>-16363.480000000003</v>
      </c>
      <c r="R244" s="10">
        <f t="shared" si="124"/>
        <v>-80678.749234567906</v>
      </c>
      <c r="S244" s="2">
        <f t="shared" si="125"/>
        <v>0.9</v>
      </c>
      <c r="T244" s="10">
        <f t="shared" si="126"/>
        <v>-14727.132000000003</v>
      </c>
      <c r="U244" s="10">
        <f t="shared" si="127"/>
        <v>-72610.874311111111</v>
      </c>
    </row>
    <row r="245" spans="2:21" x14ac:dyDescent="0.25">
      <c r="B245" s="6">
        <v>0.45</v>
      </c>
      <c r="C245" s="8">
        <f t="shared" si="112"/>
        <v>18</v>
      </c>
      <c r="D245" s="17">
        <f t="shared" si="128"/>
        <v>0.12857142857142856</v>
      </c>
      <c r="E245" s="9">
        <f t="shared" si="113"/>
        <v>-1.6666666666666666E-4</v>
      </c>
      <c r="F245" s="4">
        <f t="shared" si="114"/>
        <v>2.0333333333333332E-2</v>
      </c>
      <c r="G245" s="3">
        <f t="shared" si="115"/>
        <v>-6.6666666666666664E-4</v>
      </c>
      <c r="H245" s="3">
        <f t="shared" si="116"/>
        <v>2.8333333333333331E-3</v>
      </c>
      <c r="I245" s="3">
        <f t="shared" si="117"/>
        <v>1.4499999999999999E-2</v>
      </c>
      <c r="J245" s="5">
        <f t="shared" si="118"/>
        <v>-19.333333333333332</v>
      </c>
      <c r="K245" s="5">
        <f t="shared" si="118"/>
        <v>60</v>
      </c>
      <c r="L245" s="5">
        <f t="shared" si="118"/>
        <v>60</v>
      </c>
      <c r="M245" s="10">
        <f t="shared" si="119"/>
        <v>-1688.9599999999998</v>
      </c>
      <c r="N245" s="10">
        <f t="shared" si="120"/>
        <v>2822.4</v>
      </c>
      <c r="O245" s="10">
        <f t="shared" si="121"/>
        <v>2822.4</v>
      </c>
      <c r="P245" s="10">
        <f t="shared" si="122"/>
        <v>-23690.52</v>
      </c>
      <c r="Q245" s="10">
        <f t="shared" si="123"/>
        <v>-19734.68</v>
      </c>
      <c r="R245" s="10">
        <f t="shared" si="124"/>
        <v>-89296.86983950618</v>
      </c>
      <c r="S245" s="2">
        <f t="shared" si="125"/>
        <v>0.9</v>
      </c>
      <c r="T245" s="10">
        <f t="shared" si="126"/>
        <v>-17761.212</v>
      </c>
      <c r="U245" s="10">
        <f t="shared" si="127"/>
        <v>-80367.182855555569</v>
      </c>
    </row>
    <row r="246" spans="2:21" x14ac:dyDescent="0.25">
      <c r="B246" s="6">
        <v>0.5</v>
      </c>
      <c r="C246" s="8">
        <f t="shared" si="112"/>
        <v>20</v>
      </c>
      <c r="D246" s="17">
        <f t="shared" si="128"/>
        <v>0.14285714285714285</v>
      </c>
      <c r="E246" s="9">
        <f t="shared" si="113"/>
        <v>-1.5000000000000001E-4</v>
      </c>
      <c r="F246" s="4">
        <f t="shared" si="114"/>
        <v>1.8000000000000002E-2</v>
      </c>
      <c r="G246" s="3">
        <f t="shared" si="115"/>
        <v>-9.0000000000000008E-4</v>
      </c>
      <c r="H246" s="3">
        <f t="shared" si="116"/>
        <v>2.2500000000000003E-3</v>
      </c>
      <c r="I246" s="3">
        <f t="shared" si="117"/>
        <v>1.2750000000000001E-2</v>
      </c>
      <c r="J246" s="5">
        <f t="shared" si="118"/>
        <v>-26.1</v>
      </c>
      <c r="K246" s="5">
        <f t="shared" si="118"/>
        <v>60</v>
      </c>
      <c r="L246" s="5">
        <f t="shared" si="118"/>
        <v>60</v>
      </c>
      <c r="M246" s="10">
        <f t="shared" si="119"/>
        <v>-2280.096</v>
      </c>
      <c r="N246" s="10">
        <f t="shared" si="120"/>
        <v>2822.4</v>
      </c>
      <c r="O246" s="10">
        <f t="shared" si="121"/>
        <v>2822.4</v>
      </c>
      <c r="P246" s="10">
        <f t="shared" si="122"/>
        <v>-26322.799999999999</v>
      </c>
      <c r="Q246" s="10">
        <f t="shared" si="123"/>
        <v>-22958.095999999998</v>
      </c>
      <c r="R246" s="10">
        <f t="shared" si="124"/>
        <v>-97250.290320987639</v>
      </c>
      <c r="S246" s="2">
        <f t="shared" si="125"/>
        <v>0.9</v>
      </c>
      <c r="T246" s="10">
        <f t="shared" si="126"/>
        <v>-20662.286399999997</v>
      </c>
      <c r="U246" s="10">
        <f t="shared" si="127"/>
        <v>-87525.261288888883</v>
      </c>
    </row>
    <row r="247" spans="2:21" x14ac:dyDescent="0.25">
      <c r="B247" s="6">
        <v>0.55000000000000004</v>
      </c>
      <c r="C247" s="8">
        <f t="shared" si="112"/>
        <v>22.000000000000004</v>
      </c>
      <c r="D247" s="17">
        <f t="shared" si="128"/>
        <v>0.15714285714285717</v>
      </c>
      <c r="E247" s="9">
        <f t="shared" si="113"/>
        <v>-1.3636363636363634E-4</v>
      </c>
      <c r="F247" s="4">
        <f t="shared" si="114"/>
        <v>1.609090909090909E-2</v>
      </c>
      <c r="G247" s="3">
        <f t="shared" si="115"/>
        <v>-1.0909090909090912E-3</v>
      </c>
      <c r="H247" s="3">
        <f t="shared" si="116"/>
        <v>1.772727272727272E-3</v>
      </c>
      <c r="I247" s="3">
        <f t="shared" si="117"/>
        <v>1.1318181818181816E-2</v>
      </c>
      <c r="J247" s="5">
        <f t="shared" si="118"/>
        <v>-31.636363636363644</v>
      </c>
      <c r="K247" s="5">
        <f t="shared" si="118"/>
        <v>51.409090909090885</v>
      </c>
      <c r="L247" s="5">
        <f t="shared" si="118"/>
        <v>60</v>
      </c>
      <c r="M247" s="10">
        <f t="shared" si="119"/>
        <v>-2763.752727272728</v>
      </c>
      <c r="N247" s="10">
        <f t="shared" si="120"/>
        <v>2418.2836363636352</v>
      </c>
      <c r="O247" s="10">
        <f t="shared" si="121"/>
        <v>2822.4</v>
      </c>
      <c r="P247" s="10">
        <f t="shared" si="122"/>
        <v>-28955.080000000005</v>
      </c>
      <c r="Q247" s="10">
        <f t="shared" si="123"/>
        <v>-26478.149090909097</v>
      </c>
      <c r="R247" s="10">
        <f t="shared" si="124"/>
        <v>-104907.19634904602</v>
      </c>
      <c r="S247" s="2">
        <f t="shared" si="125"/>
        <v>0.9</v>
      </c>
      <c r="T247" s="10">
        <f t="shared" si="126"/>
        <v>-23830.334181818187</v>
      </c>
      <c r="U247" s="10">
        <f t="shared" si="127"/>
        <v>-94416.47671414142</v>
      </c>
    </row>
    <row r="248" spans="2:21" x14ac:dyDescent="0.25">
      <c r="B248" s="6">
        <v>0.6</v>
      </c>
      <c r="C248" s="8">
        <f t="shared" si="112"/>
        <v>24</v>
      </c>
      <c r="D248" s="17">
        <f t="shared" si="128"/>
        <v>0.17142857142857143</v>
      </c>
      <c r="E248" s="9">
        <f t="shared" si="113"/>
        <v>-1.25E-4</v>
      </c>
      <c r="F248" s="4">
        <f t="shared" si="114"/>
        <v>1.4500000000000001E-2</v>
      </c>
      <c r="G248" s="3">
        <f t="shared" si="115"/>
        <v>-1.25E-3</v>
      </c>
      <c r="H248" s="3">
        <f t="shared" si="116"/>
        <v>1.3749999999999999E-3</v>
      </c>
      <c r="I248" s="3">
        <f t="shared" si="117"/>
        <v>1.0125E-2</v>
      </c>
      <c r="J248" s="5">
        <f t="shared" si="118"/>
        <v>-36.25</v>
      </c>
      <c r="K248" s="5">
        <f t="shared" si="118"/>
        <v>39.875</v>
      </c>
      <c r="L248" s="5">
        <f t="shared" si="118"/>
        <v>60</v>
      </c>
      <c r="M248" s="10">
        <f t="shared" si="119"/>
        <v>-3166.8</v>
      </c>
      <c r="N248" s="10">
        <f t="shared" si="120"/>
        <v>1875.72</v>
      </c>
      <c r="O248" s="10">
        <f t="shared" si="121"/>
        <v>2822.4</v>
      </c>
      <c r="P248" s="10">
        <f t="shared" si="122"/>
        <v>-31587.359999999997</v>
      </c>
      <c r="Q248" s="10">
        <f t="shared" si="123"/>
        <v>-30056.039999999997</v>
      </c>
      <c r="R248" s="10">
        <f t="shared" si="124"/>
        <v>-112154.67355555554</v>
      </c>
      <c r="S248" s="2">
        <f t="shared" si="125"/>
        <v>0.9</v>
      </c>
      <c r="T248" s="10">
        <f t="shared" si="126"/>
        <v>-27050.435999999998</v>
      </c>
      <c r="U248" s="10">
        <f t="shared" si="127"/>
        <v>-100939.20619999999</v>
      </c>
    </row>
    <row r="249" spans="2:21" x14ac:dyDescent="0.25">
      <c r="B249" s="6">
        <v>0.65</v>
      </c>
      <c r="C249" s="8">
        <f t="shared" si="112"/>
        <v>26.000000000000004</v>
      </c>
      <c r="D249" s="17">
        <f t="shared" si="128"/>
        <v>0.18571428571428575</v>
      </c>
      <c r="E249" s="9">
        <f t="shared" si="113"/>
        <v>-1.1538461538461537E-4</v>
      </c>
      <c r="F249" s="4">
        <f t="shared" si="114"/>
        <v>1.3153846153846151E-2</v>
      </c>
      <c r="G249" s="3">
        <f t="shared" si="115"/>
        <v>-1.3846153846153847E-3</v>
      </c>
      <c r="H249" s="3">
        <f t="shared" si="116"/>
        <v>1.0384615384615378E-3</v>
      </c>
      <c r="I249" s="3">
        <f t="shared" si="117"/>
        <v>9.1153846153846137E-3</v>
      </c>
      <c r="J249" s="5">
        <f t="shared" si="118"/>
        <v>-40.15384615384616</v>
      </c>
      <c r="K249" s="5">
        <f t="shared" si="118"/>
        <v>30.115384615384595</v>
      </c>
      <c r="L249" s="5">
        <f t="shared" si="118"/>
        <v>60</v>
      </c>
      <c r="M249" s="10">
        <f t="shared" si="119"/>
        <v>-3507.8400000000006</v>
      </c>
      <c r="N249" s="10">
        <f t="shared" si="120"/>
        <v>1416.6276923076914</v>
      </c>
      <c r="O249" s="10">
        <f t="shared" si="121"/>
        <v>2822.4</v>
      </c>
      <c r="P249" s="10">
        <f t="shared" si="122"/>
        <v>-34219.640000000007</v>
      </c>
      <c r="Q249" s="10">
        <f t="shared" si="123"/>
        <v>-33488.452307692314</v>
      </c>
      <c r="R249" s="10">
        <f t="shared" si="124"/>
        <v>-118889.10395916431</v>
      </c>
      <c r="S249" s="2">
        <f t="shared" si="125"/>
        <v>0.9</v>
      </c>
      <c r="T249" s="10">
        <f t="shared" si="126"/>
        <v>-30139.607076923083</v>
      </c>
      <c r="U249" s="10">
        <f t="shared" si="127"/>
        <v>-107000.19356324787</v>
      </c>
    </row>
    <row r="250" spans="2:21" x14ac:dyDescent="0.25">
      <c r="B250" s="6">
        <v>0.7</v>
      </c>
      <c r="C250" s="8">
        <f t="shared" si="112"/>
        <v>28</v>
      </c>
      <c r="D250" s="17">
        <f t="shared" si="128"/>
        <v>0.2</v>
      </c>
      <c r="E250" s="9">
        <f t="shared" si="113"/>
        <v>-1.0714285714285715E-4</v>
      </c>
      <c r="F250" s="4">
        <f t="shared" si="114"/>
        <v>1.2E-2</v>
      </c>
      <c r="G250" s="3">
        <f t="shared" si="115"/>
        <v>-1.5E-3</v>
      </c>
      <c r="H250" s="3">
        <f t="shared" si="116"/>
        <v>7.5000000000000002E-4</v>
      </c>
      <c r="I250" s="3">
        <f t="shared" si="117"/>
        <v>8.2500000000000004E-3</v>
      </c>
      <c r="J250" s="5">
        <f t="shared" si="118"/>
        <v>-43.5</v>
      </c>
      <c r="K250" s="5">
        <f t="shared" si="118"/>
        <v>21.75</v>
      </c>
      <c r="L250" s="5">
        <f t="shared" si="118"/>
        <v>60</v>
      </c>
      <c r="M250" s="10">
        <f t="shared" si="119"/>
        <v>-3800.16</v>
      </c>
      <c r="N250" s="10">
        <f t="shared" si="120"/>
        <v>1023.12</v>
      </c>
      <c r="O250" s="10">
        <f t="shared" si="121"/>
        <v>2822.4</v>
      </c>
      <c r="P250" s="10">
        <f t="shared" si="122"/>
        <v>-36851.919999999998</v>
      </c>
      <c r="Q250" s="10">
        <f t="shared" si="123"/>
        <v>-36806.559999999998</v>
      </c>
      <c r="R250" s="10">
        <f t="shared" si="124"/>
        <v>-125154.61916049384</v>
      </c>
      <c r="S250" s="2">
        <f t="shared" si="125"/>
        <v>0.9</v>
      </c>
      <c r="T250" s="10">
        <f t="shared" si="126"/>
        <v>-33125.904000000002</v>
      </c>
      <c r="U250" s="10">
        <f t="shared" si="127"/>
        <v>-112639.15724444446</v>
      </c>
    </row>
    <row r="251" spans="2:21" x14ac:dyDescent="0.25">
      <c r="B251" s="6">
        <v>0.75</v>
      </c>
      <c r="C251" s="8">
        <f t="shared" si="112"/>
        <v>30</v>
      </c>
      <c r="D251" s="17">
        <f t="shared" si="128"/>
        <v>0.21428571428571427</v>
      </c>
      <c r="E251" s="9">
        <f t="shared" si="113"/>
        <v>-1E-4</v>
      </c>
      <c r="F251" s="4">
        <f t="shared" si="114"/>
        <v>1.1000000000000001E-2</v>
      </c>
      <c r="G251" s="3">
        <f t="shared" si="115"/>
        <v>-1.6000000000000001E-3</v>
      </c>
      <c r="H251" s="3">
        <f t="shared" si="116"/>
        <v>5.0000000000000001E-4</v>
      </c>
      <c r="I251" s="3">
        <f t="shared" si="117"/>
        <v>7.5000000000000006E-3</v>
      </c>
      <c r="J251" s="5">
        <f t="shared" si="118"/>
        <v>-46.400000000000006</v>
      </c>
      <c r="K251" s="5">
        <f t="shared" si="118"/>
        <v>14.5</v>
      </c>
      <c r="L251" s="5">
        <f t="shared" si="118"/>
        <v>60</v>
      </c>
      <c r="M251" s="10">
        <f t="shared" si="119"/>
        <v>-4053.5040000000004</v>
      </c>
      <c r="N251" s="10">
        <f t="shared" si="120"/>
        <v>682.08</v>
      </c>
      <c r="O251" s="10">
        <f t="shared" si="121"/>
        <v>2822.4</v>
      </c>
      <c r="P251" s="10">
        <f t="shared" si="122"/>
        <v>-39484.200000000004</v>
      </c>
      <c r="Q251" s="10">
        <f t="shared" si="123"/>
        <v>-40033.224000000002</v>
      </c>
      <c r="R251" s="10">
        <f t="shared" si="124"/>
        <v>-130983.58233333334</v>
      </c>
      <c r="S251" s="2">
        <f t="shared" si="125"/>
        <v>0.9</v>
      </c>
      <c r="T251" s="10">
        <f t="shared" si="126"/>
        <v>-36029.901600000005</v>
      </c>
      <c r="U251" s="10">
        <f t="shared" si="127"/>
        <v>-117885.22410000001</v>
      </c>
    </row>
    <row r="252" spans="2:21" x14ac:dyDescent="0.25">
      <c r="B252" s="6">
        <v>0.8</v>
      </c>
      <c r="C252" s="8">
        <f t="shared" si="112"/>
        <v>32.000000000000007</v>
      </c>
      <c r="D252" s="17">
        <f t="shared" si="128"/>
        <v>0.22857142857142862</v>
      </c>
      <c r="E252" s="9">
        <f t="shared" si="113"/>
        <v>-9.3749999999999975E-5</v>
      </c>
      <c r="F252" s="4">
        <f t="shared" si="114"/>
        <v>1.0124999999999997E-2</v>
      </c>
      <c r="G252" s="3">
        <f t="shared" si="115"/>
        <v>-1.6875000000000002E-3</v>
      </c>
      <c r="H252" s="3">
        <f t="shared" si="116"/>
        <v>2.8124999999999927E-4</v>
      </c>
      <c r="I252" s="3">
        <f t="shared" si="117"/>
        <v>6.8437499999999983E-3</v>
      </c>
      <c r="J252" s="5">
        <f t="shared" si="118"/>
        <v>-48.937500000000007</v>
      </c>
      <c r="K252" s="5">
        <f t="shared" si="118"/>
        <v>8.1562499999999787</v>
      </c>
      <c r="L252" s="5">
        <f t="shared" si="118"/>
        <v>60</v>
      </c>
      <c r="M252" s="10">
        <f t="shared" si="119"/>
        <v>-4275.18</v>
      </c>
      <c r="N252" s="10">
        <f t="shared" si="120"/>
        <v>383.66999999999899</v>
      </c>
      <c r="O252" s="10">
        <f t="shared" si="121"/>
        <v>2822.4</v>
      </c>
      <c r="P252" s="10">
        <f t="shared" si="122"/>
        <v>-42116.480000000003</v>
      </c>
      <c r="Q252" s="10">
        <f t="shared" si="123"/>
        <v>-43185.590000000004</v>
      </c>
      <c r="R252" s="10">
        <f t="shared" si="124"/>
        <v>-136400.26585802468</v>
      </c>
      <c r="S252" s="2">
        <f t="shared" si="125"/>
        <v>0.9</v>
      </c>
      <c r="T252" s="10">
        <f t="shared" si="126"/>
        <v>-38867.031000000003</v>
      </c>
      <c r="U252" s="10">
        <f t="shared" si="127"/>
        <v>-122760.23927222221</v>
      </c>
    </row>
    <row r="253" spans="2:21" x14ac:dyDescent="0.25">
      <c r="B253" s="6">
        <v>0.85</v>
      </c>
      <c r="C253" s="8">
        <f t="shared" si="112"/>
        <v>34</v>
      </c>
      <c r="D253" s="17">
        <f t="shared" si="128"/>
        <v>0.24285714285714285</v>
      </c>
      <c r="E253" s="9">
        <f t="shared" si="113"/>
        <v>-8.8235294117647065E-5</v>
      </c>
      <c r="F253" s="4">
        <f t="shared" si="114"/>
        <v>9.3529411764705882E-3</v>
      </c>
      <c r="G253" s="3">
        <f t="shared" si="115"/>
        <v>-1.7647058823529412E-3</v>
      </c>
      <c r="H253" s="3">
        <f t="shared" si="116"/>
        <v>8.8235294117647065E-5</v>
      </c>
      <c r="I253" s="3">
        <f t="shared" si="117"/>
        <v>6.2647058823529413E-3</v>
      </c>
      <c r="J253" s="5">
        <f t="shared" si="118"/>
        <v>-51.176470588235297</v>
      </c>
      <c r="K253" s="5">
        <f t="shared" si="118"/>
        <v>2.5588235294117649</v>
      </c>
      <c r="L253" s="5">
        <f t="shared" si="118"/>
        <v>60</v>
      </c>
      <c r="M253" s="10">
        <f t="shared" si="119"/>
        <v>-4470.7764705882355</v>
      </c>
      <c r="N253" s="10">
        <f t="shared" si="120"/>
        <v>120.36705882352942</v>
      </c>
      <c r="O253" s="10">
        <f t="shared" si="121"/>
        <v>2822.4</v>
      </c>
      <c r="P253" s="10">
        <f t="shared" si="122"/>
        <v>-44748.759999999995</v>
      </c>
      <c r="Q253" s="10">
        <f t="shared" si="123"/>
        <v>-46276.769411764704</v>
      </c>
      <c r="R253" s="10">
        <f t="shared" si="124"/>
        <v>-141423.23096659404</v>
      </c>
      <c r="S253" s="2">
        <f t="shared" si="125"/>
        <v>0.9</v>
      </c>
      <c r="T253" s="10">
        <f t="shared" si="126"/>
        <v>-41649.092470588235</v>
      </c>
      <c r="U253" s="10">
        <f t="shared" si="127"/>
        <v>-127280.90786993464</v>
      </c>
    </row>
    <row r="254" spans="2:21" x14ac:dyDescent="0.25">
      <c r="B254" s="6">
        <v>0.9</v>
      </c>
      <c r="C254" s="8">
        <f t="shared" si="112"/>
        <v>36</v>
      </c>
      <c r="D254" s="17">
        <f>C254/$D$10</f>
        <v>0.25714285714285712</v>
      </c>
      <c r="E254" s="9">
        <f t="shared" si="113"/>
        <v>-8.3333333333333331E-5</v>
      </c>
      <c r="F254" s="4">
        <f t="shared" si="114"/>
        <v>8.6666666666666663E-3</v>
      </c>
      <c r="G254" s="3">
        <f t="shared" si="115"/>
        <v>-1.8333333333333333E-3</v>
      </c>
      <c r="H254" s="3">
        <f t="shared" si="116"/>
        <v>-8.3333333333333331E-5</v>
      </c>
      <c r="I254" s="3">
        <f t="shared" si="117"/>
        <v>5.7499999999999999E-3</v>
      </c>
      <c r="J254" s="5">
        <f t="shared" si="118"/>
        <v>-53.166666666666664</v>
      </c>
      <c r="K254" s="5">
        <f t="shared" si="118"/>
        <v>-2.4166666666666665</v>
      </c>
      <c r="L254" s="5">
        <f t="shared" si="118"/>
        <v>60</v>
      </c>
      <c r="M254" s="10">
        <f t="shared" si="119"/>
        <v>-4644.6399999999994</v>
      </c>
      <c r="N254" s="10">
        <f t="shared" si="120"/>
        <v>-113.67999999999999</v>
      </c>
      <c r="O254" s="10">
        <f t="shared" si="121"/>
        <v>2822.4</v>
      </c>
      <c r="P254" s="10">
        <f t="shared" si="122"/>
        <v>-47381.04</v>
      </c>
      <c r="Q254" s="10">
        <f t="shared" si="123"/>
        <v>-49316.959999999999</v>
      </c>
      <c r="R254" s="10">
        <f t="shared" si="124"/>
        <v>-146066.91417283952</v>
      </c>
      <c r="S254" s="2">
        <f t="shared" si="125"/>
        <v>0.9</v>
      </c>
      <c r="T254" s="10">
        <f t="shared" si="126"/>
        <v>-44385.264000000003</v>
      </c>
      <c r="U254" s="10">
        <f t="shared" si="127"/>
        <v>-131460.22275555556</v>
      </c>
    </row>
    <row r="256" spans="2:21" x14ac:dyDescent="0.25">
      <c r="B256" s="11" t="s">
        <v>43</v>
      </c>
      <c r="C256" s="11" t="s">
        <v>37</v>
      </c>
      <c r="D256" s="11" t="s">
        <v>47</v>
      </c>
      <c r="E256" s="12" t="s">
        <v>19</v>
      </c>
      <c r="F256" s="12" t="s">
        <v>20</v>
      </c>
      <c r="G256" s="12" t="s">
        <v>21</v>
      </c>
      <c r="H256" s="12" t="s">
        <v>22</v>
      </c>
      <c r="I256" s="12" t="s">
        <v>23</v>
      </c>
      <c r="J256" s="12" t="s">
        <v>24</v>
      </c>
      <c r="K256" s="12" t="s">
        <v>25</v>
      </c>
      <c r="L256" s="12" t="s">
        <v>26</v>
      </c>
      <c r="M256" s="12" t="s">
        <v>27</v>
      </c>
      <c r="N256" s="12" t="s">
        <v>28</v>
      </c>
      <c r="O256" s="12" t="s">
        <v>29</v>
      </c>
      <c r="P256" s="12" t="s">
        <v>30</v>
      </c>
      <c r="Q256" s="12" t="s">
        <v>31</v>
      </c>
      <c r="R256" s="12" t="s">
        <v>32</v>
      </c>
      <c r="S256" s="12" t="s">
        <v>33</v>
      </c>
    </row>
    <row r="257" spans="1:21" x14ac:dyDescent="0.25">
      <c r="C257" s="14" t="s">
        <v>14</v>
      </c>
      <c r="D257" s="14"/>
      <c r="E257" s="14" t="s">
        <v>39</v>
      </c>
      <c r="F257" s="13"/>
      <c r="G257" s="13"/>
      <c r="H257" s="13"/>
      <c r="I257" s="13"/>
      <c r="J257" s="14" t="s">
        <v>13</v>
      </c>
      <c r="K257" s="14" t="s">
        <v>13</v>
      </c>
      <c r="L257" s="14" t="s">
        <v>13</v>
      </c>
      <c r="M257" s="14" t="s">
        <v>41</v>
      </c>
      <c r="N257" s="14" t="s">
        <v>41</v>
      </c>
      <c r="O257" s="14" t="s">
        <v>41</v>
      </c>
      <c r="P257" s="14" t="s">
        <v>41</v>
      </c>
      <c r="Q257" s="14" t="s">
        <v>41</v>
      </c>
      <c r="R257" s="14" t="s">
        <v>42</v>
      </c>
      <c r="S257" s="14"/>
    </row>
    <row r="258" spans="1:21" x14ac:dyDescent="0.25">
      <c r="A258" s="15" t="s">
        <v>44</v>
      </c>
      <c r="B258" s="6"/>
      <c r="C258" s="8"/>
      <c r="D258" s="8"/>
      <c r="E258" s="9"/>
      <c r="F258" s="4"/>
      <c r="G258" s="3"/>
      <c r="H258" s="3"/>
      <c r="I258" s="3"/>
      <c r="J258" s="5"/>
      <c r="K258" s="5"/>
      <c r="L258" s="5"/>
      <c r="M258" s="10"/>
      <c r="N258" s="10"/>
      <c r="O258" s="10"/>
      <c r="P258" s="10"/>
      <c r="Q258" s="10"/>
      <c r="R258" s="10"/>
      <c r="S258" s="2"/>
      <c r="T258" s="10"/>
      <c r="U258" s="10"/>
    </row>
    <row r="259" spans="1:21" x14ac:dyDescent="0.25">
      <c r="B259" s="6">
        <v>1.0000000000000001E-5</v>
      </c>
      <c r="C259" s="5">
        <f t="shared" ref="C259:C274" si="129">B259/$D$15*($D$10-$D$13)</f>
        <v>1.6000000000000001E-3</v>
      </c>
      <c r="D259" s="17">
        <f>C259/$D$10</f>
        <v>1.1428571428571429E-5</v>
      </c>
      <c r="E259" s="9"/>
      <c r="F259" s="4"/>
      <c r="G259" s="3"/>
      <c r="H259" s="3"/>
      <c r="I259" s="3"/>
      <c r="J259" s="5"/>
      <c r="K259" s="5"/>
      <c r="L259" s="5"/>
      <c r="M259" s="10"/>
      <c r="N259" s="10"/>
      <c r="O259" s="10"/>
      <c r="Q259" s="10"/>
      <c r="R259" s="10"/>
      <c r="S259" s="2"/>
      <c r="T259" s="10"/>
      <c r="U259" s="10"/>
    </row>
    <row r="260" spans="1:21" x14ac:dyDescent="0.25">
      <c r="B260" s="6">
        <v>0.05</v>
      </c>
      <c r="C260" s="5">
        <f t="shared" si="129"/>
        <v>8.0000000000000018</v>
      </c>
      <c r="D260" s="17">
        <f t="shared" ref="D260:D274" si="130">C260/$D$10</f>
        <v>5.7142857142857155E-2</v>
      </c>
      <c r="E260" s="9"/>
      <c r="F260" s="4"/>
      <c r="G260" s="3"/>
      <c r="H260" s="3"/>
      <c r="I260" s="3"/>
      <c r="J260" s="5"/>
      <c r="K260" s="5"/>
      <c r="L260" s="5"/>
      <c r="M260" s="10"/>
      <c r="N260" s="10"/>
      <c r="O260" s="10"/>
      <c r="Q260" s="10"/>
      <c r="R260" s="10"/>
      <c r="S260" s="2"/>
      <c r="T260" s="10"/>
      <c r="U260" s="10"/>
    </row>
    <row r="261" spans="1:21" x14ac:dyDescent="0.25">
      <c r="B261" s="6">
        <v>9.9900000000000003E-2</v>
      </c>
      <c r="C261" s="5">
        <f t="shared" si="129"/>
        <v>15.984000000000002</v>
      </c>
      <c r="D261" s="17">
        <f t="shared" si="130"/>
        <v>0.11417142857142859</v>
      </c>
      <c r="E261" s="9"/>
      <c r="F261" s="4"/>
      <c r="G261" s="3"/>
      <c r="H261" s="3"/>
      <c r="I261" s="3"/>
      <c r="J261" s="5"/>
      <c r="K261" s="5"/>
      <c r="L261" s="5"/>
      <c r="M261" s="10"/>
      <c r="N261" s="10"/>
      <c r="O261" s="10"/>
      <c r="Q261" s="10"/>
      <c r="R261" s="10"/>
      <c r="S261" s="2"/>
      <c r="T261" s="10"/>
      <c r="U261" s="10"/>
    </row>
    <row r="262" spans="1:21" x14ac:dyDescent="0.25">
      <c r="B262" s="6">
        <v>0.14979999999999999</v>
      </c>
      <c r="C262" s="5">
        <f t="shared" si="129"/>
        <v>23.968</v>
      </c>
      <c r="D262" s="17">
        <f t="shared" si="130"/>
        <v>0.17119999999999999</v>
      </c>
      <c r="E262" s="9"/>
      <c r="F262" s="4"/>
      <c r="G262" s="3"/>
      <c r="H262" s="3"/>
      <c r="I262" s="3"/>
      <c r="J262" s="5"/>
      <c r="K262" s="5"/>
      <c r="L262" s="5"/>
      <c r="M262" s="10"/>
      <c r="N262" s="10"/>
      <c r="O262" s="10"/>
      <c r="Q262" s="10"/>
      <c r="R262" s="10"/>
      <c r="S262" s="2"/>
      <c r="T262" s="10"/>
      <c r="U262" s="10"/>
    </row>
    <row r="263" spans="1:21" x14ac:dyDescent="0.25">
      <c r="B263" s="6">
        <v>0.19969999999999999</v>
      </c>
      <c r="C263" s="5">
        <f t="shared" si="129"/>
        <v>31.952000000000002</v>
      </c>
      <c r="D263" s="17">
        <f t="shared" si="130"/>
        <v>0.22822857142857145</v>
      </c>
      <c r="E263" s="9"/>
      <c r="F263" s="4"/>
      <c r="G263" s="3"/>
      <c r="H263" s="3"/>
      <c r="I263" s="3"/>
      <c r="J263" s="5"/>
      <c r="K263" s="5"/>
      <c r="L263" s="5"/>
      <c r="M263" s="10"/>
      <c r="N263" s="10"/>
      <c r="O263" s="10"/>
      <c r="Q263" s="10"/>
      <c r="R263" s="10"/>
      <c r="S263" s="2"/>
      <c r="T263" s="10"/>
      <c r="U263" s="10"/>
    </row>
    <row r="264" spans="1:21" x14ac:dyDescent="0.25">
      <c r="B264" s="6">
        <v>0.24959999999999999</v>
      </c>
      <c r="C264" s="5">
        <f t="shared" si="129"/>
        <v>39.936</v>
      </c>
      <c r="D264" s="17">
        <f t="shared" si="130"/>
        <v>0.28525714285714288</v>
      </c>
      <c r="E264" s="9"/>
      <c r="F264" s="4"/>
      <c r="G264" s="3"/>
      <c r="H264" s="3"/>
      <c r="I264" s="3"/>
      <c r="J264" s="5"/>
      <c r="K264" s="5"/>
      <c r="L264" s="5"/>
      <c r="M264" s="10"/>
      <c r="N264" s="10"/>
      <c r="O264" s="10"/>
      <c r="Q264" s="10"/>
      <c r="R264" s="10"/>
      <c r="S264" s="2"/>
      <c r="T264" s="10"/>
      <c r="U264" s="10"/>
    </row>
    <row r="265" spans="1:21" x14ac:dyDescent="0.25">
      <c r="B265" s="6">
        <v>0.29949999999999999</v>
      </c>
      <c r="C265" s="5">
        <f t="shared" si="129"/>
        <v>47.92</v>
      </c>
      <c r="D265" s="17">
        <f t="shared" si="130"/>
        <v>0.3422857142857143</v>
      </c>
      <c r="E265" s="9"/>
      <c r="F265" s="4"/>
      <c r="G265" s="3"/>
      <c r="H265" s="3"/>
      <c r="I265" s="3"/>
      <c r="J265" s="5"/>
      <c r="K265" s="5"/>
      <c r="L265" s="5"/>
      <c r="M265" s="10"/>
      <c r="N265" s="10"/>
      <c r="O265" s="10"/>
      <c r="Q265" s="10"/>
      <c r="R265" s="10"/>
      <c r="S265" s="2"/>
      <c r="T265" s="10"/>
      <c r="U265" s="10"/>
    </row>
    <row r="266" spans="1:21" x14ac:dyDescent="0.25">
      <c r="B266" s="6">
        <v>0.34939999999999999</v>
      </c>
      <c r="C266" s="5">
        <f t="shared" si="129"/>
        <v>55.904000000000003</v>
      </c>
      <c r="D266" s="17">
        <f t="shared" si="130"/>
        <v>0.39931428571428573</v>
      </c>
      <c r="E266" s="9"/>
      <c r="F266" s="4"/>
      <c r="G266" s="3"/>
      <c r="H266" s="3"/>
      <c r="I266" s="3"/>
      <c r="J266" s="5"/>
      <c r="K266" s="5"/>
      <c r="L266" s="5"/>
      <c r="M266" s="10"/>
      <c r="N266" s="10"/>
      <c r="O266" s="10"/>
      <c r="Q266" s="10"/>
      <c r="R266" s="10"/>
      <c r="S266" s="2"/>
      <c r="T266" s="10"/>
      <c r="U266" s="10"/>
    </row>
    <row r="267" spans="1:21" x14ac:dyDescent="0.25">
      <c r="B267" s="6">
        <v>0.39929999999999999</v>
      </c>
      <c r="C267" s="5">
        <f t="shared" si="129"/>
        <v>63.887999999999998</v>
      </c>
      <c r="D267" s="17">
        <f t="shared" si="130"/>
        <v>0.45634285714285711</v>
      </c>
      <c r="E267" s="9"/>
      <c r="F267" s="4"/>
      <c r="G267" s="3"/>
      <c r="H267" s="3"/>
      <c r="I267" s="3"/>
      <c r="J267" s="5"/>
      <c r="K267" s="5"/>
      <c r="L267" s="5"/>
      <c r="M267" s="10"/>
      <c r="N267" s="10"/>
      <c r="O267" s="10"/>
      <c r="Q267" s="10"/>
      <c r="R267" s="10"/>
      <c r="S267" s="2"/>
      <c r="T267" s="10"/>
      <c r="U267" s="10"/>
    </row>
    <row r="268" spans="1:21" x14ac:dyDescent="0.25">
      <c r="B268" s="6">
        <v>0.44919999999999999</v>
      </c>
      <c r="C268" s="5">
        <f t="shared" si="129"/>
        <v>71.872000000000014</v>
      </c>
      <c r="D268" s="17">
        <f t="shared" si="130"/>
        <v>0.5133714285714287</v>
      </c>
      <c r="E268" s="9"/>
      <c r="F268" s="4"/>
      <c r="G268" s="3"/>
      <c r="H268" s="3"/>
      <c r="I268" s="3"/>
      <c r="J268" s="5"/>
      <c r="K268" s="5"/>
      <c r="L268" s="5"/>
      <c r="M268" s="10"/>
      <c r="N268" s="10"/>
      <c r="O268" s="10"/>
      <c r="Q268" s="10"/>
      <c r="R268" s="10"/>
      <c r="S268" s="2"/>
      <c r="T268" s="10"/>
      <c r="U268" s="10"/>
    </row>
    <row r="269" spans="1:21" x14ac:dyDescent="0.25">
      <c r="B269" s="6">
        <v>0.49909999999999999</v>
      </c>
      <c r="C269" s="5">
        <f t="shared" si="129"/>
        <v>79.856000000000009</v>
      </c>
      <c r="D269" s="17">
        <f t="shared" si="130"/>
        <v>0.57040000000000002</v>
      </c>
      <c r="E269" s="9"/>
      <c r="F269" s="4"/>
      <c r="G269" s="3"/>
      <c r="H269" s="3"/>
      <c r="I269" s="3"/>
      <c r="J269" s="5"/>
      <c r="K269" s="5"/>
      <c r="L269" s="5"/>
      <c r="M269" s="10"/>
      <c r="N269" s="10"/>
      <c r="O269" s="10"/>
      <c r="Q269" s="10"/>
      <c r="R269" s="10"/>
      <c r="S269" s="2"/>
      <c r="T269" s="10"/>
      <c r="U269" s="10"/>
    </row>
    <row r="270" spans="1:21" x14ac:dyDescent="0.25">
      <c r="B270" s="6">
        <v>0.54900000000000004</v>
      </c>
      <c r="C270" s="5">
        <f t="shared" si="129"/>
        <v>87.84</v>
      </c>
      <c r="D270" s="17">
        <f t="shared" si="130"/>
        <v>0.62742857142857145</v>
      </c>
      <c r="E270" s="9"/>
      <c r="F270" s="4"/>
      <c r="G270" s="3"/>
      <c r="H270" s="3"/>
      <c r="I270" s="3"/>
      <c r="J270" s="5"/>
      <c r="K270" s="5"/>
      <c r="L270" s="5"/>
      <c r="M270" s="10"/>
      <c r="N270" s="10"/>
      <c r="O270" s="10"/>
      <c r="Q270" s="10"/>
      <c r="R270" s="10"/>
      <c r="S270" s="2"/>
      <c r="T270" s="10"/>
      <c r="U270" s="10"/>
    </row>
    <row r="271" spans="1:21" x14ac:dyDescent="0.25">
      <c r="B271" s="6">
        <v>0.59889999999999999</v>
      </c>
      <c r="C271" s="5">
        <f t="shared" si="129"/>
        <v>95.824000000000012</v>
      </c>
      <c r="D271" s="17">
        <f t="shared" si="130"/>
        <v>0.68445714285714299</v>
      </c>
      <c r="E271" s="9"/>
      <c r="F271" s="4"/>
      <c r="G271" s="3"/>
      <c r="H271" s="3"/>
      <c r="I271" s="3"/>
      <c r="J271" s="5"/>
      <c r="K271" s="5"/>
      <c r="L271" s="5"/>
      <c r="M271" s="10"/>
      <c r="N271" s="10"/>
      <c r="O271" s="10"/>
      <c r="Q271" s="10"/>
      <c r="R271" s="10"/>
      <c r="S271" s="2"/>
      <c r="T271" s="10"/>
      <c r="U271" s="10"/>
    </row>
    <row r="272" spans="1:21" x14ac:dyDescent="0.25">
      <c r="B272" s="6">
        <v>0.64880000000000004</v>
      </c>
      <c r="C272" s="5">
        <f t="shared" si="129"/>
        <v>103.80800000000001</v>
      </c>
      <c r="D272" s="17">
        <f t="shared" si="130"/>
        <v>0.7414857142857143</v>
      </c>
      <c r="E272" s="9"/>
      <c r="F272" s="4"/>
      <c r="G272" s="3"/>
      <c r="H272" s="3"/>
      <c r="I272" s="3"/>
      <c r="J272" s="5"/>
      <c r="K272" s="5"/>
      <c r="L272" s="5"/>
      <c r="M272" s="10"/>
      <c r="N272" s="10"/>
      <c r="O272" s="10"/>
      <c r="Q272" s="10"/>
      <c r="R272" s="10"/>
      <c r="S272" s="2"/>
      <c r="T272" s="10"/>
      <c r="U272" s="10"/>
    </row>
    <row r="273" spans="1:21" x14ac:dyDescent="0.25">
      <c r="B273" s="6">
        <v>0.69869999999999999</v>
      </c>
      <c r="C273" s="5">
        <f t="shared" si="129"/>
        <v>111.792</v>
      </c>
      <c r="D273" s="17">
        <f t="shared" si="130"/>
        <v>0.79851428571428573</v>
      </c>
      <c r="E273" s="9"/>
      <c r="F273" s="4"/>
      <c r="G273" s="3"/>
      <c r="H273" s="3"/>
      <c r="I273" s="3"/>
      <c r="J273" s="5"/>
      <c r="K273" s="5"/>
      <c r="L273" s="5"/>
      <c r="M273" s="10"/>
      <c r="N273" s="10"/>
      <c r="O273" s="10"/>
      <c r="Q273" s="10"/>
      <c r="R273" s="10"/>
      <c r="S273" s="2"/>
      <c r="T273" s="10"/>
      <c r="U273" s="10"/>
    </row>
    <row r="274" spans="1:21" x14ac:dyDescent="0.25">
      <c r="B274" s="6">
        <v>0.74860000000000004</v>
      </c>
      <c r="C274" s="5">
        <f t="shared" si="129"/>
        <v>119.77600000000002</v>
      </c>
      <c r="D274" s="17">
        <f t="shared" si="130"/>
        <v>0.85554285714285727</v>
      </c>
      <c r="E274" s="9"/>
      <c r="F274" s="4"/>
      <c r="G274" s="3"/>
      <c r="H274" s="3"/>
      <c r="I274" s="3"/>
      <c r="J274" s="5"/>
      <c r="K274" s="5"/>
      <c r="L274" s="5"/>
      <c r="M274" s="10"/>
      <c r="N274" s="10"/>
      <c r="O274" s="10"/>
      <c r="Q274" s="10"/>
      <c r="R274" s="10"/>
      <c r="S274" s="2"/>
      <c r="T274" s="10"/>
      <c r="U274" s="10"/>
    </row>
    <row r="278" spans="1:21" x14ac:dyDescent="0.25">
      <c r="B278" s="1" t="s">
        <v>7</v>
      </c>
      <c r="D278" s="7">
        <v>1.4E-2</v>
      </c>
    </row>
    <row r="279" spans="1:21" x14ac:dyDescent="0.25">
      <c r="B279" t="s">
        <v>8</v>
      </c>
      <c r="C279" t="s">
        <v>15</v>
      </c>
      <c r="D279" s="5">
        <f>D278*($D$11-2*$D$12)*$D$13</f>
        <v>101.92</v>
      </c>
    </row>
    <row r="280" spans="1:21" x14ac:dyDescent="0.25">
      <c r="B280" t="s">
        <v>9</v>
      </c>
      <c r="C280" t="s">
        <v>15</v>
      </c>
      <c r="D280" s="5">
        <f>D278*$D$10/2*$D$12</f>
        <v>27.439999999999998</v>
      </c>
    </row>
    <row r="281" spans="1:21" x14ac:dyDescent="0.25">
      <c r="B281" t="s">
        <v>10</v>
      </c>
      <c r="C281" t="s">
        <v>15</v>
      </c>
      <c r="D281" s="5">
        <f>D280</f>
        <v>27.439999999999998</v>
      </c>
    </row>
    <row r="283" spans="1:21" x14ac:dyDescent="0.25">
      <c r="B283" s="11" t="s">
        <v>38</v>
      </c>
      <c r="C283" s="11" t="s">
        <v>37</v>
      </c>
      <c r="D283" s="11" t="s">
        <v>47</v>
      </c>
      <c r="E283" s="12" t="s">
        <v>19</v>
      </c>
      <c r="F283" s="12" t="s">
        <v>20</v>
      </c>
      <c r="G283" s="12" t="s">
        <v>21</v>
      </c>
      <c r="H283" s="12" t="s">
        <v>22</v>
      </c>
      <c r="I283" s="12" t="s">
        <v>23</v>
      </c>
      <c r="J283" s="12" t="s">
        <v>24</v>
      </c>
      <c r="K283" s="12" t="s">
        <v>25</v>
      </c>
      <c r="L283" s="12" t="s">
        <v>26</v>
      </c>
      <c r="M283" s="12" t="s">
        <v>27</v>
      </c>
      <c r="N283" s="12" t="s">
        <v>28</v>
      </c>
      <c r="O283" s="12" t="s">
        <v>29</v>
      </c>
      <c r="P283" s="12" t="s">
        <v>30</v>
      </c>
      <c r="Q283" s="12" t="s">
        <v>31</v>
      </c>
      <c r="R283" s="12" t="s">
        <v>32</v>
      </c>
      <c r="S283" s="12" t="s">
        <v>33</v>
      </c>
      <c r="T283" s="12"/>
      <c r="U283" s="12"/>
    </row>
    <row r="284" spans="1:21" x14ac:dyDescent="0.25">
      <c r="B284" s="13"/>
      <c r="C284" s="14" t="s">
        <v>14</v>
      </c>
      <c r="D284" s="14"/>
      <c r="E284" s="14" t="s">
        <v>39</v>
      </c>
      <c r="F284" s="13"/>
      <c r="G284" s="13"/>
      <c r="H284" s="13"/>
      <c r="I284" s="13"/>
      <c r="J284" s="14" t="s">
        <v>13</v>
      </c>
      <c r="K284" s="14" t="s">
        <v>13</v>
      </c>
      <c r="L284" s="14" t="s">
        <v>13</v>
      </c>
      <c r="M284" s="14" t="s">
        <v>41</v>
      </c>
      <c r="N284" s="14" t="s">
        <v>41</v>
      </c>
      <c r="O284" s="14" t="s">
        <v>41</v>
      </c>
      <c r="P284" s="14" t="s">
        <v>41</v>
      </c>
      <c r="Q284" s="14" t="s">
        <v>41</v>
      </c>
      <c r="R284" s="14" t="s">
        <v>42</v>
      </c>
      <c r="S284" s="14"/>
      <c r="T284" s="14"/>
      <c r="U284" s="14"/>
    </row>
    <row r="285" spans="1:21" x14ac:dyDescent="0.25">
      <c r="A285" s="15" t="s">
        <v>36</v>
      </c>
      <c r="B285" s="6"/>
      <c r="C285" s="8"/>
      <c r="D285" s="8"/>
      <c r="E285" s="9"/>
      <c r="F285" s="4"/>
      <c r="G285" s="3"/>
      <c r="H285" s="3"/>
      <c r="I285" s="3"/>
      <c r="J285" s="5"/>
      <c r="K285" s="5"/>
      <c r="L285" s="5"/>
      <c r="M285" s="10"/>
      <c r="N285" s="10"/>
      <c r="O285" s="10"/>
      <c r="P285" s="10"/>
      <c r="Q285" s="10"/>
      <c r="R285" s="10"/>
      <c r="S285" s="2"/>
      <c r="T285" s="10"/>
      <c r="U285" s="10"/>
    </row>
    <row r="286" spans="1:21" x14ac:dyDescent="0.25">
      <c r="B286" s="6">
        <v>1.0000000000000001E-5</v>
      </c>
      <c r="C286" s="8">
        <f t="shared" ref="C286:C304" si="131">B286/$D$15*$D$13</f>
        <v>4.0000000000000002E-4</v>
      </c>
      <c r="D286" s="17">
        <f>C286/$D$10</f>
        <v>2.8571428571428573E-6</v>
      </c>
      <c r="E286" s="9">
        <f t="shared" ref="E286:E304" si="132">-0.003/C286</f>
        <v>-7.5</v>
      </c>
      <c r="F286" s="4">
        <f t="shared" ref="F286:F304" si="133">E286*(C286-$D$10)</f>
        <v>1049.9969999999998</v>
      </c>
      <c r="G286" s="3">
        <f t="shared" ref="G286:G304" si="134">E286*(C286-$D$20)</f>
        <v>104.997</v>
      </c>
      <c r="H286" s="3">
        <f t="shared" ref="H286:H304" si="135">E286*(C286-$D$21)</f>
        <v>262.49700000000001</v>
      </c>
      <c r="I286" s="3">
        <f t="shared" ref="I286:I304" si="136">E286*(C286-$D$22)</f>
        <v>787.49699999999996</v>
      </c>
      <c r="J286" s="5">
        <f t="shared" ref="J286:L304" si="137">SIGN(G286)*MIN($D$8*ABS(G286),$D$7)</f>
        <v>60</v>
      </c>
      <c r="K286" s="5">
        <f t="shared" si="137"/>
        <v>60</v>
      </c>
      <c r="L286" s="5">
        <f t="shared" si="137"/>
        <v>60</v>
      </c>
      <c r="M286" s="10">
        <f t="shared" ref="M286:M304" si="138">$D$279*J286</f>
        <v>6115.2</v>
      </c>
      <c r="N286" s="10">
        <f t="shared" ref="N286:N304" si="139">$D$280*K286*2</f>
        <v>3292.7999999999997</v>
      </c>
      <c r="O286" s="10">
        <f t="shared" ref="O286:O304" si="140">$D$281*L286*2</f>
        <v>3292.7999999999997</v>
      </c>
      <c r="P286" s="10">
        <f t="shared" ref="P286:P304" si="141">$D$15*C286*$D$11*(-0.85*$D$6)</f>
        <v>-0.52645599999999992</v>
      </c>
      <c r="Q286" s="10">
        <f>SUM(M286:P286)</f>
        <v>12700.273544</v>
      </c>
      <c r="R286" s="10">
        <f t="shared" ref="R286:R304" si="142">(P286*($D$18-$D$15*C286/2)+M286*($D$18-$D$20)+N286*($D$18-$D$21)+O286*($D$18-$D$22))/12</f>
        <v>-1.8880860555412557</v>
      </c>
      <c r="S286" s="2">
        <f t="shared" ref="S286:S304" si="143">MAX(0.65,MIN(0.9,0.65+(F286-0.002)*250/3))</f>
        <v>0.9</v>
      </c>
      <c r="T286" s="10">
        <f t="shared" ref="T286:T304" si="144">S286*Q286</f>
        <v>11430.2461896</v>
      </c>
      <c r="U286" s="10">
        <f t="shared" ref="U286:U304" si="145">S286*R286</f>
        <v>-1.6992774499871302</v>
      </c>
    </row>
    <row r="287" spans="1:21" x14ac:dyDescent="0.25">
      <c r="B287" s="6">
        <v>0.05</v>
      </c>
      <c r="C287" s="8">
        <f t="shared" si="131"/>
        <v>2.0000000000000004</v>
      </c>
      <c r="D287" s="17">
        <f t="shared" ref="D287:D303" si="146">C287/$D$10</f>
        <v>1.4285714285714289E-2</v>
      </c>
      <c r="E287" s="9">
        <f t="shared" si="132"/>
        <v>-1.4999999999999996E-3</v>
      </c>
      <c r="F287" s="4">
        <f t="shared" si="133"/>
        <v>0.20699999999999993</v>
      </c>
      <c r="G287" s="3">
        <f t="shared" si="134"/>
        <v>1.7999999999999995E-2</v>
      </c>
      <c r="H287" s="3">
        <f t="shared" si="135"/>
        <v>4.9499999999999988E-2</v>
      </c>
      <c r="I287" s="3">
        <f t="shared" si="136"/>
        <v>0.15449999999999997</v>
      </c>
      <c r="J287" s="5">
        <f t="shared" si="137"/>
        <v>60</v>
      </c>
      <c r="K287" s="5">
        <f t="shared" si="137"/>
        <v>60</v>
      </c>
      <c r="L287" s="5">
        <f t="shared" si="137"/>
        <v>60</v>
      </c>
      <c r="M287" s="10">
        <f t="shared" si="138"/>
        <v>6115.2</v>
      </c>
      <c r="N287" s="10">
        <f t="shared" si="139"/>
        <v>3292.7999999999997</v>
      </c>
      <c r="O287" s="10">
        <f t="shared" si="140"/>
        <v>3292.7999999999997</v>
      </c>
      <c r="P287" s="10">
        <f t="shared" si="141"/>
        <v>-2632.28</v>
      </c>
      <c r="Q287" s="10">
        <f t="shared" ref="Q287:Q304" si="147">SUM(M287:P287)</f>
        <v>10068.519999999999</v>
      </c>
      <c r="R287" s="10">
        <f t="shared" si="142"/>
        <v>-9286.9113209876523</v>
      </c>
      <c r="S287" s="2">
        <f t="shared" si="143"/>
        <v>0.9</v>
      </c>
      <c r="T287" s="10">
        <f t="shared" si="144"/>
        <v>9061.6679999999997</v>
      </c>
      <c r="U287" s="10">
        <f t="shared" si="145"/>
        <v>-8358.2201888888867</v>
      </c>
    </row>
    <row r="288" spans="1:21" x14ac:dyDescent="0.25">
      <c r="B288" s="6">
        <v>0.1</v>
      </c>
      <c r="C288" s="8">
        <f t="shared" si="131"/>
        <v>4.0000000000000009</v>
      </c>
      <c r="D288" s="17">
        <f t="shared" si="146"/>
        <v>2.8571428571428577E-2</v>
      </c>
      <c r="E288" s="9">
        <f t="shared" si="132"/>
        <v>-7.499999999999998E-4</v>
      </c>
      <c r="F288" s="4">
        <f t="shared" si="133"/>
        <v>0.10199999999999998</v>
      </c>
      <c r="G288" s="3">
        <f t="shared" si="134"/>
        <v>7.499999999999998E-3</v>
      </c>
      <c r="H288" s="3">
        <f t="shared" si="135"/>
        <v>2.3249999999999993E-2</v>
      </c>
      <c r="I288" s="3">
        <f t="shared" si="136"/>
        <v>7.5749999999999984E-2</v>
      </c>
      <c r="J288" s="5">
        <f t="shared" si="137"/>
        <v>60</v>
      </c>
      <c r="K288" s="5">
        <f t="shared" si="137"/>
        <v>60</v>
      </c>
      <c r="L288" s="5">
        <f t="shared" si="137"/>
        <v>60</v>
      </c>
      <c r="M288" s="10">
        <f t="shared" si="138"/>
        <v>6115.2</v>
      </c>
      <c r="N288" s="10">
        <f t="shared" si="139"/>
        <v>3292.7999999999997</v>
      </c>
      <c r="O288" s="10">
        <f t="shared" si="140"/>
        <v>3292.7999999999997</v>
      </c>
      <c r="P288" s="10">
        <f t="shared" si="141"/>
        <v>-5264.56</v>
      </c>
      <c r="Q288" s="10">
        <f t="shared" si="147"/>
        <v>7436.2399999999989</v>
      </c>
      <c r="R288" s="10">
        <f t="shared" si="142"/>
        <v>-18266.723308641976</v>
      </c>
      <c r="S288" s="2">
        <f t="shared" si="143"/>
        <v>0.9</v>
      </c>
      <c r="T288" s="10">
        <f t="shared" si="144"/>
        <v>6692.6159999999991</v>
      </c>
      <c r="U288" s="10">
        <f t="shared" si="145"/>
        <v>-16440.050977777781</v>
      </c>
    </row>
    <row r="289" spans="2:21" x14ac:dyDescent="0.25">
      <c r="B289" s="6">
        <v>0.15</v>
      </c>
      <c r="C289" s="8">
        <f t="shared" si="131"/>
        <v>6</v>
      </c>
      <c r="D289" s="17">
        <f t="shared" si="146"/>
        <v>4.2857142857142858E-2</v>
      </c>
      <c r="E289" s="9">
        <f t="shared" si="132"/>
        <v>-5.0000000000000001E-4</v>
      </c>
      <c r="F289" s="4">
        <f t="shared" si="133"/>
        <v>6.7000000000000004E-2</v>
      </c>
      <c r="G289" s="3">
        <f t="shared" si="134"/>
        <v>4.0000000000000001E-3</v>
      </c>
      <c r="H289" s="3">
        <f t="shared" si="135"/>
        <v>1.4500000000000001E-2</v>
      </c>
      <c r="I289" s="3">
        <f t="shared" si="136"/>
        <v>4.9500000000000002E-2</v>
      </c>
      <c r="J289" s="5">
        <f t="shared" si="137"/>
        <v>60</v>
      </c>
      <c r="K289" s="5">
        <f t="shared" si="137"/>
        <v>60</v>
      </c>
      <c r="L289" s="5">
        <f t="shared" si="137"/>
        <v>60</v>
      </c>
      <c r="M289" s="10">
        <f t="shared" si="138"/>
        <v>6115.2</v>
      </c>
      <c r="N289" s="10">
        <f t="shared" si="139"/>
        <v>3292.7999999999997</v>
      </c>
      <c r="O289" s="10">
        <f t="shared" si="140"/>
        <v>3292.7999999999997</v>
      </c>
      <c r="P289" s="10">
        <f t="shared" si="141"/>
        <v>-7896.8399999999992</v>
      </c>
      <c r="Q289" s="10">
        <f t="shared" si="147"/>
        <v>4803.96</v>
      </c>
      <c r="R289" s="10">
        <f t="shared" si="142"/>
        <v>-26939.435962962958</v>
      </c>
      <c r="S289" s="2">
        <f t="shared" si="143"/>
        <v>0.9</v>
      </c>
      <c r="T289" s="10">
        <f t="shared" si="144"/>
        <v>4323.5640000000003</v>
      </c>
      <c r="U289" s="10">
        <f t="shared" si="145"/>
        <v>-24245.492366666662</v>
      </c>
    </row>
    <row r="290" spans="2:21" x14ac:dyDescent="0.25">
      <c r="B290" s="6">
        <v>0.2</v>
      </c>
      <c r="C290" s="8">
        <f t="shared" si="131"/>
        <v>8.0000000000000018</v>
      </c>
      <c r="D290" s="17">
        <f t="shared" si="146"/>
        <v>5.7142857142857155E-2</v>
      </c>
      <c r="E290" s="9">
        <f t="shared" si="132"/>
        <v>-3.749999999999999E-4</v>
      </c>
      <c r="F290" s="4">
        <f t="shared" si="133"/>
        <v>4.9499999999999988E-2</v>
      </c>
      <c r="G290" s="3">
        <f t="shared" si="134"/>
        <v>2.2499999999999985E-3</v>
      </c>
      <c r="H290" s="3">
        <f t="shared" si="135"/>
        <v>1.0124999999999997E-2</v>
      </c>
      <c r="I290" s="3">
        <f t="shared" si="136"/>
        <v>3.6374999999999991E-2</v>
      </c>
      <c r="J290" s="5">
        <f t="shared" si="137"/>
        <v>60</v>
      </c>
      <c r="K290" s="5">
        <f t="shared" si="137"/>
        <v>60</v>
      </c>
      <c r="L290" s="5">
        <f t="shared" si="137"/>
        <v>60</v>
      </c>
      <c r="M290" s="10">
        <f t="shared" si="138"/>
        <v>6115.2</v>
      </c>
      <c r="N290" s="10">
        <f t="shared" si="139"/>
        <v>3292.7999999999997</v>
      </c>
      <c r="O290" s="10">
        <f t="shared" si="140"/>
        <v>3292.7999999999997</v>
      </c>
      <c r="P290" s="10">
        <f t="shared" si="141"/>
        <v>-10529.12</v>
      </c>
      <c r="Q290" s="10">
        <f t="shared" si="147"/>
        <v>2171.6799999999985</v>
      </c>
      <c r="R290" s="10">
        <f t="shared" si="142"/>
        <v>-35305.049283950619</v>
      </c>
      <c r="S290" s="2">
        <f t="shared" si="143"/>
        <v>0.9</v>
      </c>
      <c r="T290" s="10">
        <f t="shared" si="144"/>
        <v>1954.5119999999986</v>
      </c>
      <c r="U290" s="10">
        <f t="shared" si="145"/>
        <v>-31774.544355555558</v>
      </c>
    </row>
    <row r="291" spans="2:21" x14ac:dyDescent="0.25">
      <c r="B291" s="6">
        <v>0.25</v>
      </c>
      <c r="C291" s="8">
        <f t="shared" si="131"/>
        <v>10</v>
      </c>
      <c r="D291" s="17">
        <f t="shared" si="146"/>
        <v>7.1428571428571425E-2</v>
      </c>
      <c r="E291" s="9">
        <f t="shared" si="132"/>
        <v>-3.0000000000000003E-4</v>
      </c>
      <c r="F291" s="4">
        <f t="shared" si="133"/>
        <v>3.9000000000000007E-2</v>
      </c>
      <c r="G291" s="3">
        <f t="shared" si="134"/>
        <v>1.2000000000000001E-3</v>
      </c>
      <c r="H291" s="3">
        <f t="shared" si="135"/>
        <v>7.5000000000000006E-3</v>
      </c>
      <c r="I291" s="3">
        <f t="shared" si="136"/>
        <v>2.8500000000000001E-2</v>
      </c>
      <c r="J291" s="5">
        <f t="shared" si="137"/>
        <v>34.800000000000004</v>
      </c>
      <c r="K291" s="5">
        <f t="shared" si="137"/>
        <v>60</v>
      </c>
      <c r="L291" s="5">
        <f t="shared" si="137"/>
        <v>60</v>
      </c>
      <c r="M291" s="10">
        <f t="shared" si="138"/>
        <v>3546.8160000000007</v>
      </c>
      <c r="N291" s="10">
        <f t="shared" si="139"/>
        <v>3292.7999999999997</v>
      </c>
      <c r="O291" s="10">
        <f t="shared" si="140"/>
        <v>3292.7999999999997</v>
      </c>
      <c r="P291" s="10">
        <f t="shared" si="141"/>
        <v>-13161.4</v>
      </c>
      <c r="Q291" s="10">
        <f t="shared" si="147"/>
        <v>-3028.9840000000004</v>
      </c>
      <c r="R291" s="10">
        <f t="shared" si="142"/>
        <v>-49578.418382716045</v>
      </c>
      <c r="S291" s="2">
        <f t="shared" si="143"/>
        <v>0.9</v>
      </c>
      <c r="T291" s="10">
        <f t="shared" si="144"/>
        <v>-2726.0856000000003</v>
      </c>
      <c r="U291" s="10">
        <f t="shared" si="145"/>
        <v>-44620.576544444441</v>
      </c>
    </row>
    <row r="292" spans="2:21" x14ac:dyDescent="0.25">
      <c r="B292" s="6">
        <v>0.3</v>
      </c>
      <c r="C292" s="8">
        <f t="shared" si="131"/>
        <v>12</v>
      </c>
      <c r="D292" s="17">
        <f t="shared" si="146"/>
        <v>8.5714285714285715E-2</v>
      </c>
      <c r="E292" s="9">
        <f t="shared" si="132"/>
        <v>-2.5000000000000001E-4</v>
      </c>
      <c r="F292" s="4">
        <f t="shared" si="133"/>
        <v>3.2000000000000001E-2</v>
      </c>
      <c r="G292" s="3">
        <f t="shared" si="134"/>
        <v>5.0000000000000001E-4</v>
      </c>
      <c r="H292" s="3">
        <f t="shared" si="135"/>
        <v>5.7499999999999999E-3</v>
      </c>
      <c r="I292" s="3">
        <f t="shared" si="136"/>
        <v>2.325E-2</v>
      </c>
      <c r="J292" s="5">
        <f t="shared" si="137"/>
        <v>14.5</v>
      </c>
      <c r="K292" s="5">
        <f t="shared" si="137"/>
        <v>60</v>
      </c>
      <c r="L292" s="5">
        <f t="shared" si="137"/>
        <v>60</v>
      </c>
      <c r="M292" s="10">
        <f t="shared" si="138"/>
        <v>1477.84</v>
      </c>
      <c r="N292" s="10">
        <f t="shared" si="139"/>
        <v>3292.7999999999997</v>
      </c>
      <c r="O292" s="10">
        <f t="shared" si="140"/>
        <v>3292.7999999999997</v>
      </c>
      <c r="P292" s="10">
        <f t="shared" si="141"/>
        <v>-15793.679999999998</v>
      </c>
      <c r="Q292" s="10">
        <f t="shared" si="147"/>
        <v>-7730.24</v>
      </c>
      <c r="R292" s="10">
        <f t="shared" si="142"/>
        <v>-62336.244098765426</v>
      </c>
      <c r="S292" s="2">
        <f t="shared" si="143"/>
        <v>0.9</v>
      </c>
      <c r="T292" s="10">
        <f t="shared" si="144"/>
        <v>-6957.2160000000003</v>
      </c>
      <c r="U292" s="10">
        <f t="shared" si="145"/>
        <v>-56102.619688888888</v>
      </c>
    </row>
    <row r="293" spans="2:21" x14ac:dyDescent="0.25">
      <c r="B293" s="6">
        <v>0.35</v>
      </c>
      <c r="C293" s="8">
        <f t="shared" si="131"/>
        <v>14</v>
      </c>
      <c r="D293" s="17">
        <f t="shared" si="146"/>
        <v>0.1</v>
      </c>
      <c r="E293" s="9">
        <f t="shared" si="132"/>
        <v>-2.142857142857143E-4</v>
      </c>
      <c r="F293" s="4">
        <f t="shared" si="133"/>
        <v>2.7000000000000003E-2</v>
      </c>
      <c r="G293" s="3">
        <f t="shared" si="134"/>
        <v>0</v>
      </c>
      <c r="H293" s="3">
        <f t="shared" si="135"/>
        <v>4.5000000000000005E-3</v>
      </c>
      <c r="I293" s="3">
        <f t="shared" si="136"/>
        <v>1.95E-2</v>
      </c>
      <c r="J293" s="5">
        <f t="shared" si="137"/>
        <v>0</v>
      </c>
      <c r="K293" s="5">
        <f t="shared" si="137"/>
        <v>60</v>
      </c>
      <c r="L293" s="5">
        <f t="shared" si="137"/>
        <v>60</v>
      </c>
      <c r="M293" s="10">
        <f t="shared" si="138"/>
        <v>0</v>
      </c>
      <c r="N293" s="10">
        <f t="shared" si="139"/>
        <v>3292.7999999999997</v>
      </c>
      <c r="O293" s="10">
        <f t="shared" si="140"/>
        <v>3292.7999999999997</v>
      </c>
      <c r="P293" s="10">
        <f t="shared" si="141"/>
        <v>-18425.96</v>
      </c>
      <c r="Q293" s="10">
        <f t="shared" si="147"/>
        <v>-11840.36</v>
      </c>
      <c r="R293" s="10">
        <f t="shared" si="142"/>
        <v>-73356.567320987655</v>
      </c>
      <c r="S293" s="2">
        <f t="shared" si="143"/>
        <v>0.9</v>
      </c>
      <c r="T293" s="10">
        <f t="shared" si="144"/>
        <v>-10656.324000000001</v>
      </c>
      <c r="U293" s="10">
        <f t="shared" si="145"/>
        <v>-66020.910588888888</v>
      </c>
    </row>
    <row r="294" spans="2:21" x14ac:dyDescent="0.25">
      <c r="B294" s="6">
        <v>0.4</v>
      </c>
      <c r="C294" s="8">
        <f t="shared" si="131"/>
        <v>16.000000000000004</v>
      </c>
      <c r="D294" s="17">
        <f t="shared" si="146"/>
        <v>0.11428571428571431</v>
      </c>
      <c r="E294" s="9">
        <f t="shared" si="132"/>
        <v>-1.8749999999999995E-4</v>
      </c>
      <c r="F294" s="4">
        <f t="shared" si="133"/>
        <v>2.3249999999999993E-2</v>
      </c>
      <c r="G294" s="3">
        <f t="shared" si="134"/>
        <v>-3.7500000000000055E-4</v>
      </c>
      <c r="H294" s="3">
        <f t="shared" si="135"/>
        <v>3.5624999999999984E-3</v>
      </c>
      <c r="I294" s="3">
        <f t="shared" si="136"/>
        <v>1.6687499999999994E-2</v>
      </c>
      <c r="J294" s="5">
        <f t="shared" si="137"/>
        <v>-10.875000000000016</v>
      </c>
      <c r="K294" s="5">
        <f t="shared" si="137"/>
        <v>60</v>
      </c>
      <c r="L294" s="5">
        <f t="shared" si="137"/>
        <v>60</v>
      </c>
      <c r="M294" s="10">
        <f t="shared" si="138"/>
        <v>-1108.3800000000017</v>
      </c>
      <c r="N294" s="10">
        <f t="shared" si="139"/>
        <v>3292.7999999999997</v>
      </c>
      <c r="O294" s="10">
        <f t="shared" si="140"/>
        <v>3292.7999999999997</v>
      </c>
      <c r="P294" s="10">
        <f t="shared" si="141"/>
        <v>-21058.240000000002</v>
      </c>
      <c r="Q294" s="10">
        <f t="shared" si="147"/>
        <v>-15581.020000000004</v>
      </c>
      <c r="R294" s="10">
        <f t="shared" si="142"/>
        <v>-83175.789234567914</v>
      </c>
      <c r="S294" s="2">
        <f t="shared" si="143"/>
        <v>0.9</v>
      </c>
      <c r="T294" s="10">
        <f t="shared" si="144"/>
        <v>-14022.918000000003</v>
      </c>
      <c r="U294" s="10">
        <f t="shared" si="145"/>
        <v>-74858.210311111121</v>
      </c>
    </row>
    <row r="295" spans="2:21" x14ac:dyDescent="0.25">
      <c r="B295" s="6">
        <v>0.45</v>
      </c>
      <c r="C295" s="8">
        <f t="shared" si="131"/>
        <v>18</v>
      </c>
      <c r="D295" s="17">
        <f t="shared" si="146"/>
        <v>0.12857142857142856</v>
      </c>
      <c r="E295" s="9">
        <f t="shared" si="132"/>
        <v>-1.6666666666666666E-4</v>
      </c>
      <c r="F295" s="4">
        <f t="shared" si="133"/>
        <v>2.0333333333333332E-2</v>
      </c>
      <c r="G295" s="3">
        <f t="shared" si="134"/>
        <v>-6.6666666666666664E-4</v>
      </c>
      <c r="H295" s="3">
        <f t="shared" si="135"/>
        <v>2.8333333333333331E-3</v>
      </c>
      <c r="I295" s="3">
        <f t="shared" si="136"/>
        <v>1.4499999999999999E-2</v>
      </c>
      <c r="J295" s="5">
        <f t="shared" si="137"/>
        <v>-19.333333333333332</v>
      </c>
      <c r="K295" s="5">
        <f t="shared" si="137"/>
        <v>60</v>
      </c>
      <c r="L295" s="5">
        <f t="shared" si="137"/>
        <v>60</v>
      </c>
      <c r="M295" s="10">
        <f t="shared" si="138"/>
        <v>-1970.4533333333331</v>
      </c>
      <c r="N295" s="10">
        <f t="shared" si="139"/>
        <v>3292.7999999999997</v>
      </c>
      <c r="O295" s="10">
        <f t="shared" si="140"/>
        <v>3292.7999999999997</v>
      </c>
      <c r="P295" s="10">
        <f t="shared" si="141"/>
        <v>-23690.52</v>
      </c>
      <c r="Q295" s="10">
        <f t="shared" si="147"/>
        <v>-19075.373333333333</v>
      </c>
      <c r="R295" s="10">
        <f t="shared" si="142"/>
        <v>-92091.910497942401</v>
      </c>
      <c r="S295" s="2">
        <f t="shared" si="143"/>
        <v>0.9</v>
      </c>
      <c r="T295" s="10">
        <f t="shared" si="144"/>
        <v>-17167.835999999999</v>
      </c>
      <c r="U295" s="10">
        <f t="shared" si="145"/>
        <v>-82882.719448148157</v>
      </c>
    </row>
    <row r="296" spans="2:21" x14ac:dyDescent="0.25">
      <c r="B296" s="6">
        <v>0.5</v>
      </c>
      <c r="C296" s="8">
        <f t="shared" si="131"/>
        <v>20</v>
      </c>
      <c r="D296" s="17">
        <f t="shared" si="146"/>
        <v>0.14285714285714285</v>
      </c>
      <c r="E296" s="9">
        <f t="shared" si="132"/>
        <v>-1.5000000000000001E-4</v>
      </c>
      <c r="F296" s="4">
        <f t="shared" si="133"/>
        <v>1.8000000000000002E-2</v>
      </c>
      <c r="G296" s="3">
        <f t="shared" si="134"/>
        <v>-9.0000000000000008E-4</v>
      </c>
      <c r="H296" s="3">
        <f t="shared" si="135"/>
        <v>2.2500000000000003E-3</v>
      </c>
      <c r="I296" s="3">
        <f t="shared" si="136"/>
        <v>1.2750000000000001E-2</v>
      </c>
      <c r="J296" s="5">
        <f t="shared" si="137"/>
        <v>-26.1</v>
      </c>
      <c r="K296" s="5">
        <f t="shared" si="137"/>
        <v>60</v>
      </c>
      <c r="L296" s="5">
        <f t="shared" si="137"/>
        <v>60</v>
      </c>
      <c r="M296" s="10">
        <f t="shared" si="138"/>
        <v>-2660.1120000000001</v>
      </c>
      <c r="N296" s="10">
        <f t="shared" si="139"/>
        <v>3292.7999999999997</v>
      </c>
      <c r="O296" s="10">
        <f t="shared" si="140"/>
        <v>3292.7999999999997</v>
      </c>
      <c r="P296" s="10">
        <f t="shared" si="141"/>
        <v>-26322.799999999999</v>
      </c>
      <c r="Q296" s="10">
        <f t="shared" si="147"/>
        <v>-22397.311999999998</v>
      </c>
      <c r="R296" s="10">
        <f t="shared" si="142"/>
        <v>-100283.73150617284</v>
      </c>
      <c r="S296" s="2">
        <f t="shared" si="143"/>
        <v>0.9</v>
      </c>
      <c r="T296" s="10">
        <f t="shared" si="144"/>
        <v>-20157.5808</v>
      </c>
      <c r="U296" s="10">
        <f t="shared" si="145"/>
        <v>-90255.358355555567</v>
      </c>
    </row>
    <row r="297" spans="2:21" x14ac:dyDescent="0.25">
      <c r="B297" s="6">
        <v>0.55000000000000004</v>
      </c>
      <c r="C297" s="8">
        <f t="shared" si="131"/>
        <v>22.000000000000004</v>
      </c>
      <c r="D297" s="17">
        <f t="shared" si="146"/>
        <v>0.15714285714285717</v>
      </c>
      <c r="E297" s="9">
        <f t="shared" si="132"/>
        <v>-1.3636363636363634E-4</v>
      </c>
      <c r="F297" s="4">
        <f t="shared" si="133"/>
        <v>1.609090909090909E-2</v>
      </c>
      <c r="G297" s="3">
        <f t="shared" si="134"/>
        <v>-1.0909090909090912E-3</v>
      </c>
      <c r="H297" s="3">
        <f t="shared" si="135"/>
        <v>1.772727272727272E-3</v>
      </c>
      <c r="I297" s="3">
        <f t="shared" si="136"/>
        <v>1.1318181818181816E-2</v>
      </c>
      <c r="J297" s="5">
        <f t="shared" si="137"/>
        <v>-31.636363636363644</v>
      </c>
      <c r="K297" s="5">
        <f t="shared" si="137"/>
        <v>51.409090909090885</v>
      </c>
      <c r="L297" s="5">
        <f t="shared" si="137"/>
        <v>60</v>
      </c>
      <c r="M297" s="10">
        <f t="shared" si="138"/>
        <v>-3224.3781818181828</v>
      </c>
      <c r="N297" s="10">
        <f t="shared" si="139"/>
        <v>2821.3309090909074</v>
      </c>
      <c r="O297" s="10">
        <f t="shared" si="140"/>
        <v>3292.7999999999997</v>
      </c>
      <c r="P297" s="10">
        <f t="shared" si="141"/>
        <v>-28955.080000000005</v>
      </c>
      <c r="Q297" s="10">
        <f t="shared" si="147"/>
        <v>-26065.327272727282</v>
      </c>
      <c r="R297" s="10">
        <f t="shared" si="142"/>
        <v>-108180.80220763189</v>
      </c>
      <c r="S297" s="2">
        <f t="shared" si="143"/>
        <v>0.9</v>
      </c>
      <c r="T297" s="10">
        <f t="shared" si="144"/>
        <v>-23458.794545454555</v>
      </c>
      <c r="U297" s="10">
        <f t="shared" si="145"/>
        <v>-97362.721986868695</v>
      </c>
    </row>
    <row r="298" spans="2:21" x14ac:dyDescent="0.25">
      <c r="B298" s="6">
        <v>0.6</v>
      </c>
      <c r="C298" s="8">
        <f t="shared" si="131"/>
        <v>24</v>
      </c>
      <c r="D298" s="17">
        <f t="shared" si="146"/>
        <v>0.17142857142857143</v>
      </c>
      <c r="E298" s="9">
        <f t="shared" si="132"/>
        <v>-1.25E-4</v>
      </c>
      <c r="F298" s="4">
        <f t="shared" si="133"/>
        <v>1.4500000000000001E-2</v>
      </c>
      <c r="G298" s="3">
        <f t="shared" si="134"/>
        <v>-1.25E-3</v>
      </c>
      <c r="H298" s="3">
        <f t="shared" si="135"/>
        <v>1.3749999999999999E-3</v>
      </c>
      <c r="I298" s="3">
        <f t="shared" si="136"/>
        <v>1.0125E-2</v>
      </c>
      <c r="J298" s="5">
        <f t="shared" si="137"/>
        <v>-36.25</v>
      </c>
      <c r="K298" s="5">
        <f t="shared" si="137"/>
        <v>39.875</v>
      </c>
      <c r="L298" s="5">
        <f t="shared" si="137"/>
        <v>60</v>
      </c>
      <c r="M298" s="10">
        <f t="shared" si="138"/>
        <v>-3694.6</v>
      </c>
      <c r="N298" s="10">
        <f t="shared" si="139"/>
        <v>2188.3399999999997</v>
      </c>
      <c r="O298" s="10">
        <f t="shared" si="140"/>
        <v>3292.7999999999997</v>
      </c>
      <c r="P298" s="10">
        <f t="shared" si="141"/>
        <v>-31587.359999999997</v>
      </c>
      <c r="Q298" s="10">
        <f t="shared" si="147"/>
        <v>-29800.819999999996</v>
      </c>
      <c r="R298" s="10">
        <f t="shared" si="142"/>
        <v>-115651.38917283951</v>
      </c>
      <c r="S298" s="2">
        <f t="shared" si="143"/>
        <v>0.9</v>
      </c>
      <c r="T298" s="10">
        <f t="shared" si="144"/>
        <v>-26820.737999999998</v>
      </c>
      <c r="U298" s="10">
        <f t="shared" si="145"/>
        <v>-104086.25025555555</v>
      </c>
    </row>
    <row r="299" spans="2:21" x14ac:dyDescent="0.25">
      <c r="B299" s="6">
        <v>0.65</v>
      </c>
      <c r="C299" s="8">
        <f t="shared" si="131"/>
        <v>26.000000000000004</v>
      </c>
      <c r="D299" s="17">
        <f t="shared" si="146"/>
        <v>0.18571428571428575</v>
      </c>
      <c r="E299" s="9">
        <f t="shared" si="132"/>
        <v>-1.1538461538461537E-4</v>
      </c>
      <c r="F299" s="4">
        <f t="shared" si="133"/>
        <v>1.3153846153846151E-2</v>
      </c>
      <c r="G299" s="3">
        <f t="shared" si="134"/>
        <v>-1.3846153846153847E-3</v>
      </c>
      <c r="H299" s="3">
        <f t="shared" si="135"/>
        <v>1.0384615384615378E-3</v>
      </c>
      <c r="I299" s="3">
        <f t="shared" si="136"/>
        <v>9.1153846153846137E-3</v>
      </c>
      <c r="J299" s="5">
        <f t="shared" si="137"/>
        <v>-40.15384615384616</v>
      </c>
      <c r="K299" s="5">
        <f t="shared" si="137"/>
        <v>30.115384615384595</v>
      </c>
      <c r="L299" s="5">
        <f t="shared" si="137"/>
        <v>60</v>
      </c>
      <c r="M299" s="10">
        <f t="shared" si="138"/>
        <v>-4092.4800000000009</v>
      </c>
      <c r="N299" s="10">
        <f t="shared" si="139"/>
        <v>1652.7323076923064</v>
      </c>
      <c r="O299" s="10">
        <f t="shared" si="140"/>
        <v>3292.7999999999997</v>
      </c>
      <c r="P299" s="10">
        <f t="shared" si="141"/>
        <v>-34219.640000000007</v>
      </c>
      <c r="Q299" s="10">
        <f t="shared" si="147"/>
        <v>-33366.587692307701</v>
      </c>
      <c r="R299" s="10">
        <f t="shared" si="142"/>
        <v>-122574.60475688511</v>
      </c>
      <c r="S299" s="2">
        <f t="shared" si="143"/>
        <v>0.9</v>
      </c>
      <c r="T299" s="10">
        <f t="shared" si="144"/>
        <v>-30029.928923076932</v>
      </c>
      <c r="U299" s="10">
        <f t="shared" si="145"/>
        <v>-110317.1442811966</v>
      </c>
    </row>
    <row r="300" spans="2:21" x14ac:dyDescent="0.25">
      <c r="B300" s="6">
        <v>0.7</v>
      </c>
      <c r="C300" s="8">
        <f t="shared" si="131"/>
        <v>28</v>
      </c>
      <c r="D300" s="17">
        <f t="shared" si="146"/>
        <v>0.2</v>
      </c>
      <c r="E300" s="9">
        <f t="shared" si="132"/>
        <v>-1.0714285714285715E-4</v>
      </c>
      <c r="F300" s="4">
        <f t="shared" si="133"/>
        <v>1.2E-2</v>
      </c>
      <c r="G300" s="3">
        <f t="shared" si="134"/>
        <v>-1.5E-3</v>
      </c>
      <c r="H300" s="3">
        <f t="shared" si="135"/>
        <v>7.5000000000000002E-4</v>
      </c>
      <c r="I300" s="3">
        <f t="shared" si="136"/>
        <v>8.2500000000000004E-3</v>
      </c>
      <c r="J300" s="5">
        <f t="shared" si="137"/>
        <v>-43.5</v>
      </c>
      <c r="K300" s="5">
        <f t="shared" si="137"/>
        <v>21.75</v>
      </c>
      <c r="L300" s="5">
        <f t="shared" si="137"/>
        <v>60</v>
      </c>
      <c r="M300" s="10">
        <f t="shared" si="138"/>
        <v>-4433.5200000000004</v>
      </c>
      <c r="N300" s="10">
        <f t="shared" si="139"/>
        <v>1193.6399999999999</v>
      </c>
      <c r="O300" s="10">
        <f t="shared" si="140"/>
        <v>3292.7999999999997</v>
      </c>
      <c r="P300" s="10">
        <f t="shared" si="141"/>
        <v>-36851.919999999998</v>
      </c>
      <c r="Q300" s="10">
        <f t="shared" si="147"/>
        <v>-36799</v>
      </c>
      <c r="R300" s="10">
        <f t="shared" si="142"/>
        <v>-129001.9358271605</v>
      </c>
      <c r="S300" s="2">
        <f t="shared" si="143"/>
        <v>0.9</v>
      </c>
      <c r="T300" s="10">
        <f t="shared" si="144"/>
        <v>-33119.1</v>
      </c>
      <c r="U300" s="10">
        <f t="shared" si="145"/>
        <v>-116101.74224444445</v>
      </c>
    </row>
    <row r="301" spans="2:21" x14ac:dyDescent="0.25">
      <c r="B301" s="6">
        <v>0.75</v>
      </c>
      <c r="C301" s="8">
        <f t="shared" si="131"/>
        <v>30</v>
      </c>
      <c r="D301" s="17">
        <f t="shared" si="146"/>
        <v>0.21428571428571427</v>
      </c>
      <c r="E301" s="9">
        <f t="shared" si="132"/>
        <v>-1E-4</v>
      </c>
      <c r="F301" s="4">
        <f t="shared" si="133"/>
        <v>1.1000000000000001E-2</v>
      </c>
      <c r="G301" s="3">
        <f t="shared" si="134"/>
        <v>-1.6000000000000001E-3</v>
      </c>
      <c r="H301" s="3">
        <f t="shared" si="135"/>
        <v>5.0000000000000001E-4</v>
      </c>
      <c r="I301" s="3">
        <f t="shared" si="136"/>
        <v>7.5000000000000006E-3</v>
      </c>
      <c r="J301" s="5">
        <f t="shared" si="137"/>
        <v>-46.400000000000006</v>
      </c>
      <c r="K301" s="5">
        <f t="shared" si="137"/>
        <v>14.5</v>
      </c>
      <c r="L301" s="5">
        <f t="shared" si="137"/>
        <v>60</v>
      </c>
      <c r="M301" s="10">
        <f t="shared" si="138"/>
        <v>-4729.0880000000006</v>
      </c>
      <c r="N301" s="10">
        <f t="shared" si="139"/>
        <v>795.76</v>
      </c>
      <c r="O301" s="10">
        <f t="shared" si="140"/>
        <v>3292.7999999999997</v>
      </c>
      <c r="P301" s="10">
        <f t="shared" si="141"/>
        <v>-39484.200000000004</v>
      </c>
      <c r="Q301" s="10">
        <f t="shared" si="147"/>
        <v>-40124.728000000003</v>
      </c>
      <c r="R301" s="10">
        <f t="shared" si="142"/>
        <v>-134971.1394197531</v>
      </c>
      <c r="S301" s="2">
        <f t="shared" si="143"/>
        <v>0.9</v>
      </c>
      <c r="T301" s="10">
        <f t="shared" si="144"/>
        <v>-36112.255200000007</v>
      </c>
      <c r="U301" s="10">
        <f t="shared" si="145"/>
        <v>-121474.0254777778</v>
      </c>
    </row>
    <row r="302" spans="2:21" x14ac:dyDescent="0.25">
      <c r="B302" s="6">
        <v>0.8</v>
      </c>
      <c r="C302" s="8">
        <f t="shared" si="131"/>
        <v>32.000000000000007</v>
      </c>
      <c r="D302" s="17">
        <f t="shared" si="146"/>
        <v>0.22857142857142862</v>
      </c>
      <c r="E302" s="9">
        <f t="shared" si="132"/>
        <v>-9.3749999999999975E-5</v>
      </c>
      <c r="F302" s="4">
        <f t="shared" si="133"/>
        <v>1.0124999999999997E-2</v>
      </c>
      <c r="G302" s="3">
        <f t="shared" si="134"/>
        <v>-1.6875000000000002E-3</v>
      </c>
      <c r="H302" s="3">
        <f t="shared" si="135"/>
        <v>2.8124999999999927E-4</v>
      </c>
      <c r="I302" s="3">
        <f t="shared" si="136"/>
        <v>6.8437499999999983E-3</v>
      </c>
      <c r="J302" s="5">
        <f t="shared" si="137"/>
        <v>-48.937500000000007</v>
      </c>
      <c r="K302" s="5">
        <f t="shared" si="137"/>
        <v>8.1562499999999787</v>
      </c>
      <c r="L302" s="5">
        <f t="shared" si="137"/>
        <v>60</v>
      </c>
      <c r="M302" s="10">
        <f t="shared" si="138"/>
        <v>-4987.7100000000009</v>
      </c>
      <c r="N302" s="10">
        <f t="shared" si="139"/>
        <v>447.61499999999882</v>
      </c>
      <c r="O302" s="10">
        <f t="shared" si="140"/>
        <v>3292.7999999999997</v>
      </c>
      <c r="P302" s="10">
        <f t="shared" si="141"/>
        <v>-42116.480000000003</v>
      </c>
      <c r="Q302" s="10">
        <f t="shared" si="147"/>
        <v>-43363.775000000009</v>
      </c>
      <c r="R302" s="10">
        <f t="shared" si="142"/>
        <v>-140510.53331172842</v>
      </c>
      <c r="S302" s="2">
        <f t="shared" si="143"/>
        <v>0.9</v>
      </c>
      <c r="T302" s="10">
        <f t="shared" si="144"/>
        <v>-39027.397500000006</v>
      </c>
      <c r="U302" s="10">
        <f t="shared" si="145"/>
        <v>-126459.47998055558</v>
      </c>
    </row>
    <row r="303" spans="2:21" x14ac:dyDescent="0.25">
      <c r="B303" s="6">
        <v>0.85</v>
      </c>
      <c r="C303" s="8">
        <f t="shared" si="131"/>
        <v>34</v>
      </c>
      <c r="D303" s="17">
        <f t="shared" si="146"/>
        <v>0.24285714285714285</v>
      </c>
      <c r="E303" s="9">
        <f t="shared" si="132"/>
        <v>-8.8235294117647065E-5</v>
      </c>
      <c r="F303" s="4">
        <f t="shared" si="133"/>
        <v>9.3529411764705882E-3</v>
      </c>
      <c r="G303" s="3">
        <f t="shared" si="134"/>
        <v>-1.7647058823529412E-3</v>
      </c>
      <c r="H303" s="3">
        <f t="shared" si="135"/>
        <v>8.8235294117647065E-5</v>
      </c>
      <c r="I303" s="3">
        <f t="shared" si="136"/>
        <v>6.2647058823529413E-3</v>
      </c>
      <c r="J303" s="5">
        <f t="shared" si="137"/>
        <v>-51.176470588235297</v>
      </c>
      <c r="K303" s="5">
        <f t="shared" si="137"/>
        <v>2.5588235294117649</v>
      </c>
      <c r="L303" s="5">
        <f t="shared" si="137"/>
        <v>60</v>
      </c>
      <c r="M303" s="10">
        <f t="shared" si="138"/>
        <v>-5215.9058823529413</v>
      </c>
      <c r="N303" s="10">
        <f t="shared" si="139"/>
        <v>140.42823529411766</v>
      </c>
      <c r="O303" s="10">
        <f t="shared" si="140"/>
        <v>3292.7999999999997</v>
      </c>
      <c r="P303" s="10">
        <f t="shared" si="141"/>
        <v>-44748.759999999995</v>
      </c>
      <c r="Q303" s="10">
        <f t="shared" si="147"/>
        <v>-46531.437647058818</v>
      </c>
      <c r="R303" s="10">
        <f t="shared" si="142"/>
        <v>-145641.7722737836</v>
      </c>
      <c r="S303" s="2">
        <f t="shared" si="143"/>
        <v>0.9</v>
      </c>
      <c r="T303" s="10">
        <f t="shared" si="144"/>
        <v>-41878.29388235294</v>
      </c>
      <c r="U303" s="10">
        <f t="shared" si="145"/>
        <v>-131077.59504640524</v>
      </c>
    </row>
    <row r="304" spans="2:21" x14ac:dyDescent="0.25">
      <c r="B304" s="6">
        <v>0.9</v>
      </c>
      <c r="C304" s="8">
        <f t="shared" si="131"/>
        <v>36</v>
      </c>
      <c r="D304" s="17">
        <f>C304/$D$10</f>
        <v>0.25714285714285712</v>
      </c>
      <c r="E304" s="9">
        <f t="shared" si="132"/>
        <v>-8.3333333333333331E-5</v>
      </c>
      <c r="F304" s="4">
        <f t="shared" si="133"/>
        <v>8.6666666666666663E-3</v>
      </c>
      <c r="G304" s="3">
        <f t="shared" si="134"/>
        <v>-1.8333333333333333E-3</v>
      </c>
      <c r="H304" s="3">
        <f t="shared" si="135"/>
        <v>-8.3333333333333331E-5</v>
      </c>
      <c r="I304" s="3">
        <f t="shared" si="136"/>
        <v>5.7499999999999999E-3</v>
      </c>
      <c r="J304" s="5">
        <f t="shared" si="137"/>
        <v>-53.166666666666664</v>
      </c>
      <c r="K304" s="5">
        <f t="shared" si="137"/>
        <v>-2.4166666666666665</v>
      </c>
      <c r="L304" s="5">
        <f t="shared" si="137"/>
        <v>60</v>
      </c>
      <c r="M304" s="10">
        <f t="shared" si="138"/>
        <v>-5418.7466666666669</v>
      </c>
      <c r="N304" s="10">
        <f t="shared" si="139"/>
        <v>-132.62666666666664</v>
      </c>
      <c r="O304" s="10">
        <f t="shared" si="140"/>
        <v>3292.7999999999997</v>
      </c>
      <c r="P304" s="10">
        <f t="shared" si="141"/>
        <v>-47381.04</v>
      </c>
      <c r="Q304" s="10">
        <f t="shared" si="147"/>
        <v>-49639.613333333335</v>
      </c>
      <c r="R304" s="10">
        <f t="shared" si="142"/>
        <v>-150381.6989053498</v>
      </c>
      <c r="S304" s="2">
        <f t="shared" si="143"/>
        <v>0.9</v>
      </c>
      <c r="T304" s="10">
        <f t="shared" si="144"/>
        <v>-44675.652000000002</v>
      </c>
      <c r="U304" s="10">
        <f t="shared" si="145"/>
        <v>-135343.52901481482</v>
      </c>
    </row>
    <row r="306" spans="1:21" x14ac:dyDescent="0.25">
      <c r="B306" s="11" t="s">
        <v>43</v>
      </c>
      <c r="C306" s="11" t="s">
        <v>37</v>
      </c>
      <c r="D306" s="11" t="s">
        <v>47</v>
      </c>
      <c r="E306" s="12" t="s">
        <v>19</v>
      </c>
      <c r="F306" s="12" t="s">
        <v>20</v>
      </c>
      <c r="G306" s="12" t="s">
        <v>21</v>
      </c>
      <c r="H306" s="12" t="s">
        <v>22</v>
      </c>
      <c r="I306" s="12" t="s">
        <v>23</v>
      </c>
      <c r="J306" s="12" t="s">
        <v>24</v>
      </c>
      <c r="K306" s="12" t="s">
        <v>25</v>
      </c>
      <c r="L306" s="12" t="s">
        <v>26</v>
      </c>
      <c r="M306" s="12" t="s">
        <v>27</v>
      </c>
      <c r="N306" s="12" t="s">
        <v>28</v>
      </c>
      <c r="O306" s="12" t="s">
        <v>29</v>
      </c>
      <c r="P306" s="12" t="s">
        <v>30</v>
      </c>
      <c r="Q306" s="12" t="s">
        <v>31</v>
      </c>
      <c r="R306" s="12" t="s">
        <v>32</v>
      </c>
      <c r="S306" s="12" t="s">
        <v>33</v>
      </c>
    </row>
    <row r="307" spans="1:21" x14ac:dyDescent="0.25">
      <c r="C307" s="14" t="s">
        <v>14</v>
      </c>
      <c r="D307" s="14"/>
      <c r="E307" s="14" t="s">
        <v>39</v>
      </c>
      <c r="F307" s="13"/>
      <c r="G307" s="13"/>
      <c r="H307" s="13"/>
      <c r="I307" s="13"/>
      <c r="J307" s="14" t="s">
        <v>13</v>
      </c>
      <c r="K307" s="14" t="s">
        <v>13</v>
      </c>
      <c r="L307" s="14" t="s">
        <v>13</v>
      </c>
      <c r="M307" s="14" t="s">
        <v>41</v>
      </c>
      <c r="N307" s="14" t="s">
        <v>41</v>
      </c>
      <c r="O307" s="14" t="s">
        <v>41</v>
      </c>
      <c r="P307" s="14" t="s">
        <v>41</v>
      </c>
      <c r="Q307" s="14" t="s">
        <v>41</v>
      </c>
      <c r="R307" s="14" t="s">
        <v>42</v>
      </c>
      <c r="S307" s="14"/>
    </row>
    <row r="308" spans="1:21" x14ac:dyDescent="0.25">
      <c r="A308" s="15" t="s">
        <v>44</v>
      </c>
      <c r="B308" s="6"/>
      <c r="C308" s="8"/>
      <c r="D308" s="8"/>
      <c r="E308" s="9"/>
      <c r="F308" s="4"/>
      <c r="G308" s="3"/>
      <c r="H308" s="3"/>
      <c r="I308" s="3"/>
      <c r="J308" s="5"/>
      <c r="K308" s="5"/>
      <c r="L308" s="5"/>
      <c r="M308" s="10"/>
      <c r="N308" s="10"/>
      <c r="O308" s="10"/>
      <c r="P308" s="10"/>
      <c r="Q308" s="10"/>
      <c r="R308" s="10"/>
      <c r="S308" s="2"/>
      <c r="T308" s="10"/>
      <c r="U308" s="10"/>
    </row>
    <row r="309" spans="1:21" x14ac:dyDescent="0.25">
      <c r="B309" s="6">
        <v>1.0000000000000001E-5</v>
      </c>
      <c r="C309" s="5">
        <f t="shared" ref="C309:C324" si="148">B309/$D$15*($D$10-$D$13)</f>
        <v>1.6000000000000001E-3</v>
      </c>
      <c r="D309" s="17">
        <f>C309/$D$10</f>
        <v>1.1428571428571429E-5</v>
      </c>
      <c r="E309" s="9"/>
      <c r="F309" s="4"/>
      <c r="G309" s="3"/>
      <c r="H309" s="3"/>
      <c r="I309" s="3"/>
      <c r="J309" s="5"/>
      <c r="K309" s="5"/>
      <c r="L309" s="5"/>
      <c r="M309" s="10"/>
      <c r="N309" s="10"/>
      <c r="O309" s="10"/>
      <c r="Q309" s="10"/>
      <c r="R309" s="10"/>
      <c r="S309" s="2"/>
      <c r="T309" s="10"/>
      <c r="U309" s="10"/>
    </row>
    <row r="310" spans="1:21" x14ac:dyDescent="0.25">
      <c r="B310" s="6">
        <v>0.05</v>
      </c>
      <c r="C310" s="5">
        <f t="shared" si="148"/>
        <v>8.0000000000000018</v>
      </c>
      <c r="D310" s="17">
        <f t="shared" ref="D310:D324" si="149">C310/$D$10</f>
        <v>5.7142857142857155E-2</v>
      </c>
      <c r="E310" s="9"/>
      <c r="F310" s="4"/>
      <c r="G310" s="3"/>
      <c r="H310" s="3"/>
      <c r="I310" s="3"/>
      <c r="J310" s="5"/>
      <c r="K310" s="5"/>
      <c r="L310" s="5"/>
      <c r="M310" s="10"/>
      <c r="N310" s="10"/>
      <c r="O310" s="10"/>
      <c r="Q310" s="10"/>
      <c r="R310" s="10"/>
      <c r="S310" s="2"/>
      <c r="T310" s="10"/>
      <c r="U310" s="10"/>
    </row>
    <row r="311" spans="1:21" x14ac:dyDescent="0.25">
      <c r="B311" s="6">
        <v>9.9900000000000003E-2</v>
      </c>
      <c r="C311" s="5">
        <f t="shared" si="148"/>
        <v>15.984000000000002</v>
      </c>
      <c r="D311" s="17">
        <f t="shared" si="149"/>
        <v>0.11417142857142859</v>
      </c>
      <c r="E311" s="9"/>
      <c r="F311" s="4"/>
      <c r="G311" s="3"/>
      <c r="H311" s="3"/>
      <c r="I311" s="3"/>
      <c r="J311" s="5"/>
      <c r="K311" s="5"/>
      <c r="L311" s="5"/>
      <c r="M311" s="10"/>
      <c r="N311" s="10"/>
      <c r="O311" s="10"/>
      <c r="Q311" s="10"/>
      <c r="R311" s="10"/>
      <c r="S311" s="2"/>
      <c r="T311" s="10"/>
      <c r="U311" s="10"/>
    </row>
    <row r="312" spans="1:21" x14ac:dyDescent="0.25">
      <c r="B312" s="6">
        <v>0.14979999999999999</v>
      </c>
      <c r="C312" s="5">
        <f t="shared" si="148"/>
        <v>23.968</v>
      </c>
      <c r="D312" s="17">
        <f t="shared" si="149"/>
        <v>0.17119999999999999</v>
      </c>
      <c r="E312" s="9"/>
      <c r="F312" s="4"/>
      <c r="G312" s="3"/>
      <c r="H312" s="3"/>
      <c r="I312" s="3"/>
      <c r="J312" s="5"/>
      <c r="K312" s="5"/>
      <c r="L312" s="5"/>
      <c r="M312" s="10"/>
      <c r="N312" s="10"/>
      <c r="O312" s="10"/>
      <c r="Q312" s="10"/>
      <c r="R312" s="10"/>
      <c r="S312" s="2"/>
      <c r="T312" s="10"/>
      <c r="U312" s="10"/>
    </row>
    <row r="313" spans="1:21" x14ac:dyDescent="0.25">
      <c r="B313" s="6">
        <v>0.19969999999999999</v>
      </c>
      <c r="C313" s="5">
        <f t="shared" si="148"/>
        <v>31.952000000000002</v>
      </c>
      <c r="D313" s="17">
        <f t="shared" si="149"/>
        <v>0.22822857142857145</v>
      </c>
      <c r="E313" s="9"/>
      <c r="F313" s="4"/>
      <c r="G313" s="3"/>
      <c r="H313" s="3"/>
      <c r="I313" s="3"/>
      <c r="J313" s="5"/>
      <c r="K313" s="5"/>
      <c r="L313" s="5"/>
      <c r="M313" s="10"/>
      <c r="N313" s="10"/>
      <c r="O313" s="10"/>
      <c r="Q313" s="10"/>
      <c r="R313" s="10"/>
      <c r="S313" s="2"/>
      <c r="T313" s="10"/>
      <c r="U313" s="10"/>
    </row>
    <row r="314" spans="1:21" x14ac:dyDescent="0.25">
      <c r="B314" s="6">
        <v>0.24959999999999999</v>
      </c>
      <c r="C314" s="5">
        <f t="shared" si="148"/>
        <v>39.936</v>
      </c>
      <c r="D314" s="17">
        <f t="shared" si="149"/>
        <v>0.28525714285714288</v>
      </c>
      <c r="E314" s="9"/>
      <c r="F314" s="4"/>
      <c r="G314" s="3"/>
      <c r="H314" s="3"/>
      <c r="I314" s="3"/>
      <c r="J314" s="5"/>
      <c r="K314" s="5"/>
      <c r="L314" s="5"/>
      <c r="M314" s="10"/>
      <c r="N314" s="10"/>
      <c r="O314" s="10"/>
      <c r="Q314" s="10"/>
      <c r="R314" s="10"/>
      <c r="S314" s="2"/>
      <c r="T314" s="10"/>
      <c r="U314" s="10"/>
    </row>
    <row r="315" spans="1:21" x14ac:dyDescent="0.25">
      <c r="B315" s="6">
        <v>0.29949999999999999</v>
      </c>
      <c r="C315" s="5">
        <f t="shared" si="148"/>
        <v>47.92</v>
      </c>
      <c r="D315" s="17">
        <f t="shared" si="149"/>
        <v>0.3422857142857143</v>
      </c>
      <c r="E315" s="9"/>
      <c r="F315" s="4"/>
      <c r="G315" s="3"/>
      <c r="H315" s="3"/>
      <c r="I315" s="3"/>
      <c r="J315" s="5"/>
      <c r="K315" s="5"/>
      <c r="L315" s="5"/>
      <c r="M315" s="10"/>
      <c r="N315" s="10"/>
      <c r="O315" s="10"/>
      <c r="Q315" s="10"/>
      <c r="R315" s="10"/>
      <c r="S315" s="2"/>
      <c r="T315" s="10"/>
      <c r="U315" s="10"/>
    </row>
    <row r="316" spans="1:21" x14ac:dyDescent="0.25">
      <c r="B316" s="6">
        <v>0.34939999999999999</v>
      </c>
      <c r="C316" s="5">
        <f t="shared" si="148"/>
        <v>55.904000000000003</v>
      </c>
      <c r="D316" s="17">
        <f t="shared" si="149"/>
        <v>0.39931428571428573</v>
      </c>
      <c r="E316" s="9"/>
      <c r="F316" s="4"/>
      <c r="G316" s="3"/>
      <c r="H316" s="3"/>
      <c r="I316" s="3"/>
      <c r="J316" s="5"/>
      <c r="K316" s="5"/>
      <c r="L316" s="5"/>
      <c r="M316" s="10"/>
      <c r="N316" s="10"/>
      <c r="O316" s="10"/>
      <c r="Q316" s="10"/>
      <c r="R316" s="10"/>
      <c r="S316" s="2"/>
      <c r="T316" s="10"/>
      <c r="U316" s="10"/>
    </row>
    <row r="317" spans="1:21" x14ac:dyDescent="0.25">
      <c r="B317" s="6">
        <v>0.39929999999999999</v>
      </c>
      <c r="C317" s="5">
        <f t="shared" si="148"/>
        <v>63.887999999999998</v>
      </c>
      <c r="D317" s="17">
        <f t="shared" si="149"/>
        <v>0.45634285714285711</v>
      </c>
      <c r="E317" s="9"/>
      <c r="F317" s="4"/>
      <c r="G317" s="3"/>
      <c r="H317" s="3"/>
      <c r="I317" s="3"/>
      <c r="J317" s="5"/>
      <c r="K317" s="5"/>
      <c r="L317" s="5"/>
      <c r="M317" s="10"/>
      <c r="N317" s="10"/>
      <c r="O317" s="10"/>
      <c r="Q317" s="10"/>
      <c r="R317" s="10"/>
      <c r="S317" s="2"/>
      <c r="T317" s="10"/>
      <c r="U317" s="10"/>
    </row>
    <row r="318" spans="1:21" x14ac:dyDescent="0.25">
      <c r="B318" s="6">
        <v>0.44919999999999999</v>
      </c>
      <c r="C318" s="5">
        <f t="shared" si="148"/>
        <v>71.872000000000014</v>
      </c>
      <c r="D318" s="17">
        <f t="shared" si="149"/>
        <v>0.5133714285714287</v>
      </c>
      <c r="E318" s="9"/>
      <c r="F318" s="4"/>
      <c r="G318" s="3"/>
      <c r="H318" s="3"/>
      <c r="I318" s="3"/>
      <c r="J318" s="5"/>
      <c r="K318" s="5"/>
      <c r="L318" s="5"/>
      <c r="M318" s="10"/>
      <c r="N318" s="10"/>
      <c r="O318" s="10"/>
      <c r="Q318" s="10"/>
      <c r="R318" s="10"/>
      <c r="S318" s="2"/>
      <c r="T318" s="10"/>
      <c r="U318" s="10"/>
    </row>
    <row r="319" spans="1:21" x14ac:dyDescent="0.25">
      <c r="B319" s="6">
        <v>0.49909999999999999</v>
      </c>
      <c r="C319" s="5">
        <f t="shared" si="148"/>
        <v>79.856000000000009</v>
      </c>
      <c r="D319" s="17">
        <f t="shared" si="149"/>
        <v>0.57040000000000002</v>
      </c>
      <c r="E319" s="9"/>
      <c r="F319" s="4"/>
      <c r="G319" s="3"/>
      <c r="H319" s="3"/>
      <c r="I319" s="3"/>
      <c r="J319" s="5"/>
      <c r="K319" s="5"/>
      <c r="L319" s="5"/>
      <c r="M319" s="10"/>
      <c r="N319" s="10"/>
      <c r="O319" s="10"/>
      <c r="Q319" s="10"/>
      <c r="R319" s="10"/>
      <c r="S319" s="2"/>
      <c r="T319" s="10"/>
      <c r="U319" s="10"/>
    </row>
    <row r="320" spans="1:21" x14ac:dyDescent="0.25">
      <c r="B320" s="6">
        <v>0.54900000000000004</v>
      </c>
      <c r="C320" s="5">
        <f t="shared" si="148"/>
        <v>87.84</v>
      </c>
      <c r="D320" s="17">
        <f t="shared" si="149"/>
        <v>0.62742857142857145</v>
      </c>
      <c r="E320" s="9"/>
      <c r="F320" s="4"/>
      <c r="G320" s="3"/>
      <c r="H320" s="3"/>
      <c r="I320" s="3"/>
      <c r="J320" s="5"/>
      <c r="K320" s="5"/>
      <c r="L320" s="5"/>
      <c r="M320" s="10"/>
      <c r="N320" s="10"/>
      <c r="O320" s="10"/>
      <c r="Q320" s="10"/>
      <c r="R320" s="10"/>
      <c r="S320" s="2"/>
      <c r="T320" s="10"/>
      <c r="U320" s="10"/>
    </row>
    <row r="321" spans="2:21" x14ac:dyDescent="0.25">
      <c r="B321" s="6">
        <v>0.59889999999999999</v>
      </c>
      <c r="C321" s="5">
        <f t="shared" si="148"/>
        <v>95.824000000000012</v>
      </c>
      <c r="D321" s="17">
        <f t="shared" si="149"/>
        <v>0.68445714285714299</v>
      </c>
      <c r="E321" s="9"/>
      <c r="F321" s="4"/>
      <c r="G321" s="3"/>
      <c r="H321" s="3"/>
      <c r="I321" s="3"/>
      <c r="J321" s="5"/>
      <c r="K321" s="5"/>
      <c r="L321" s="5"/>
      <c r="M321" s="10"/>
      <c r="N321" s="10"/>
      <c r="O321" s="10"/>
      <c r="Q321" s="10"/>
      <c r="R321" s="10"/>
      <c r="S321" s="2"/>
      <c r="T321" s="10"/>
      <c r="U321" s="10"/>
    </row>
    <row r="322" spans="2:21" x14ac:dyDescent="0.25">
      <c r="B322" s="6">
        <v>0.64880000000000004</v>
      </c>
      <c r="C322" s="5">
        <f t="shared" si="148"/>
        <v>103.80800000000001</v>
      </c>
      <c r="D322" s="17">
        <f t="shared" si="149"/>
        <v>0.7414857142857143</v>
      </c>
      <c r="E322" s="9"/>
      <c r="F322" s="4"/>
      <c r="G322" s="3"/>
      <c r="H322" s="3"/>
      <c r="I322" s="3"/>
      <c r="J322" s="5"/>
      <c r="K322" s="5"/>
      <c r="L322" s="5"/>
      <c r="M322" s="10"/>
      <c r="N322" s="10"/>
      <c r="O322" s="10"/>
      <c r="Q322" s="10"/>
      <c r="R322" s="10"/>
      <c r="S322" s="2"/>
      <c r="T322" s="10"/>
      <c r="U322" s="10"/>
    </row>
    <row r="323" spans="2:21" x14ac:dyDescent="0.25">
      <c r="B323" s="6">
        <v>0.69869999999999999</v>
      </c>
      <c r="C323" s="5">
        <f t="shared" si="148"/>
        <v>111.792</v>
      </c>
      <c r="D323" s="17">
        <f t="shared" si="149"/>
        <v>0.79851428571428573</v>
      </c>
      <c r="E323" s="9"/>
      <c r="F323" s="4"/>
      <c r="G323" s="3"/>
      <c r="H323" s="3"/>
      <c r="I323" s="3"/>
      <c r="J323" s="5"/>
      <c r="K323" s="5"/>
      <c r="L323" s="5"/>
      <c r="M323" s="10"/>
      <c r="N323" s="10"/>
      <c r="O323" s="10"/>
      <c r="Q323" s="10"/>
      <c r="R323" s="10"/>
      <c r="S323" s="2"/>
      <c r="T323" s="10"/>
      <c r="U323" s="10"/>
    </row>
    <row r="324" spans="2:21" x14ac:dyDescent="0.25">
      <c r="B324" s="6">
        <v>0.74860000000000004</v>
      </c>
      <c r="C324" s="5">
        <f t="shared" si="148"/>
        <v>119.77600000000002</v>
      </c>
      <c r="D324" s="17">
        <f t="shared" si="149"/>
        <v>0.85554285714285727</v>
      </c>
      <c r="E324" s="9"/>
      <c r="F324" s="4"/>
      <c r="G324" s="3"/>
      <c r="H324" s="3"/>
      <c r="I324" s="3"/>
      <c r="J324" s="5"/>
      <c r="K324" s="5"/>
      <c r="L324" s="5"/>
      <c r="M324" s="10"/>
      <c r="N324" s="10"/>
      <c r="O324" s="10"/>
      <c r="Q324" s="10"/>
      <c r="R324" s="10"/>
      <c r="S324" s="2"/>
      <c r="T324" s="10"/>
      <c r="U324" s="10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0:E39"/>
  <sheetViews>
    <sheetView zoomScale="96" zoomScaleNormal="96" workbookViewId="0">
      <selection activeCell="D2" sqref="D2"/>
    </sheetView>
  </sheetViews>
  <sheetFormatPr defaultRowHeight="15" x14ac:dyDescent="0.25"/>
  <cols>
    <col min="2" max="2" width="12.42578125" bestFit="1" customWidth="1"/>
  </cols>
  <sheetData>
    <row r="10" spans="2:5" x14ac:dyDescent="0.25">
      <c r="B10" s="12" t="s">
        <v>48</v>
      </c>
      <c r="C10" s="18" t="s">
        <v>49</v>
      </c>
      <c r="D10" s="12" t="s">
        <v>34</v>
      </c>
      <c r="E10" s="12" t="s">
        <v>35</v>
      </c>
    </row>
    <row r="11" spans="2:5" x14ac:dyDescent="0.25">
      <c r="B11" s="14"/>
      <c r="C11" s="19" t="s">
        <v>50</v>
      </c>
      <c r="D11" s="14" t="s">
        <v>41</v>
      </c>
      <c r="E11" s="14" t="s">
        <v>42</v>
      </c>
    </row>
    <row r="13" spans="2:5" x14ac:dyDescent="0.25">
      <c r="B13" s="2">
        <f>ID!D36</f>
        <v>1.3513513513513515E-6</v>
      </c>
      <c r="C13" s="8">
        <v>0.4</v>
      </c>
      <c r="D13" s="10">
        <f>ID!T36</f>
        <v>1727.8555679999997</v>
      </c>
      <c r="E13" s="10">
        <f>ID!U36</f>
        <v>-0.56655762911959751</v>
      </c>
    </row>
    <row r="14" spans="2:5" x14ac:dyDescent="0.25">
      <c r="C14" s="8">
        <v>0.6</v>
      </c>
      <c r="D14" s="10">
        <f>ID!T86</f>
        <v>2591.8555679999999</v>
      </c>
      <c r="E14" s="10">
        <f>ID!U86</f>
        <v>-0.56655762911959751</v>
      </c>
    </row>
    <row r="15" spans="2:5" x14ac:dyDescent="0.25">
      <c r="C15" s="8">
        <v>0.8</v>
      </c>
      <c r="D15" s="10">
        <f>ID!T136</f>
        <v>3455.8555679999995</v>
      </c>
      <c r="E15" s="10">
        <f>ID!U136</f>
        <v>-0.56655762911905183</v>
      </c>
    </row>
    <row r="16" spans="2:5" x14ac:dyDescent="0.25">
      <c r="C16" s="8">
        <v>1</v>
      </c>
      <c r="D16" s="10">
        <f>ID!T186</f>
        <v>4319.8555680000009</v>
      </c>
      <c r="E16" s="10">
        <f>ID!U186</f>
        <v>-0.56655762911796048</v>
      </c>
    </row>
    <row r="17" spans="2:5" x14ac:dyDescent="0.25">
      <c r="C17" s="8">
        <v>1.2</v>
      </c>
      <c r="D17" s="10">
        <f>ID!T236</f>
        <v>5183.8555680000009</v>
      </c>
      <c r="E17" s="10">
        <f>ID!U236</f>
        <v>-0.56655762911905183</v>
      </c>
    </row>
    <row r="18" spans="2:5" x14ac:dyDescent="0.25">
      <c r="C18" s="8">
        <v>1.4</v>
      </c>
      <c r="D18" s="10">
        <f>ID!T286</f>
        <v>6047.8555680000009</v>
      </c>
      <c r="E18" s="10">
        <f>ID!U286</f>
        <v>-0.56655762912014329</v>
      </c>
    </row>
    <row r="20" spans="2:5" x14ac:dyDescent="0.25">
      <c r="B20" s="2">
        <f>ID!D42</f>
        <v>4.0540540540540543E-2</v>
      </c>
      <c r="C20" s="8">
        <v>0.4</v>
      </c>
      <c r="D20" s="10">
        <f>ID!T42</f>
        <v>-2969.2223999999997</v>
      </c>
      <c r="E20" s="10">
        <f>ID!U42</f>
        <v>-17316.204134399999</v>
      </c>
    </row>
    <row r="21" spans="2:5" x14ac:dyDescent="0.25">
      <c r="C21" s="8">
        <v>0.6</v>
      </c>
      <c r="D21" s="10">
        <f>ID!T92</f>
        <v>-2287.3535999999995</v>
      </c>
      <c r="E21" s="10">
        <f>ID!U92</f>
        <v>-17909.223321599999</v>
      </c>
    </row>
    <row r="22" spans="2:5" x14ac:dyDescent="0.25">
      <c r="C22" s="8">
        <v>0.8</v>
      </c>
      <c r="D22" s="10">
        <f>ID!T142</f>
        <v>-1605.4848</v>
      </c>
      <c r="E22" s="10">
        <f>ID!U142</f>
        <v>-18502.242508799998</v>
      </c>
    </row>
    <row r="23" spans="2:5" x14ac:dyDescent="0.25">
      <c r="C23" s="8">
        <v>1</v>
      </c>
      <c r="D23" s="10">
        <f>ID!T192</f>
        <v>-923.61599999999987</v>
      </c>
      <c r="E23" s="10">
        <f>ID!U192</f>
        <v>-19095.261696000001</v>
      </c>
    </row>
    <row r="24" spans="2:5" x14ac:dyDescent="0.25">
      <c r="C24" s="8">
        <v>1.2</v>
      </c>
      <c r="D24" s="10">
        <f>ID!T242</f>
        <v>-241.74719999999934</v>
      </c>
      <c r="E24" s="10">
        <f>ID!U242</f>
        <v>-19688.280883200001</v>
      </c>
    </row>
    <row r="25" spans="2:5" x14ac:dyDescent="0.25">
      <c r="C25" s="8">
        <v>1.4</v>
      </c>
      <c r="D25" s="10">
        <f>ID!T292</f>
        <v>440.12160000000034</v>
      </c>
      <c r="E25" s="10">
        <f>ID!U292</f>
        <v>-20281.300070400001</v>
      </c>
    </row>
    <row r="27" spans="2:5" x14ac:dyDescent="0.25">
      <c r="B27" s="2">
        <f>ID!D48</f>
        <v>8.1081081081081086E-2</v>
      </c>
      <c r="C27" s="8">
        <v>0.4</v>
      </c>
      <c r="D27" s="10">
        <f>ID!T48</f>
        <v>-7983.7056000000002</v>
      </c>
      <c r="E27" s="10">
        <f>ID!U48</f>
        <v>-33932.225433599997</v>
      </c>
    </row>
    <row r="28" spans="2:5" x14ac:dyDescent="0.25">
      <c r="C28" s="8">
        <v>0.6</v>
      </c>
      <c r="D28" s="10">
        <f>ID!T98</f>
        <v>-7642.5983999999999</v>
      </c>
      <c r="E28" s="10">
        <f>ID!U98</f>
        <v>-35634.7643904</v>
      </c>
    </row>
    <row r="29" spans="2:5" x14ac:dyDescent="0.25">
      <c r="C29" s="8">
        <v>0.8</v>
      </c>
      <c r="D29" s="10">
        <f>ID!T148</f>
        <v>-7301.4912000000004</v>
      </c>
      <c r="E29" s="10">
        <f>ID!U148</f>
        <v>-37337.303347200002</v>
      </c>
    </row>
    <row r="30" spans="2:5" x14ac:dyDescent="0.25">
      <c r="C30" s="8">
        <v>1</v>
      </c>
      <c r="D30" s="10">
        <f>ID!T198</f>
        <v>-6960.3839999999991</v>
      </c>
      <c r="E30" s="10">
        <f>ID!U198</f>
        <v>-39039.842303999998</v>
      </c>
    </row>
    <row r="31" spans="2:5" x14ac:dyDescent="0.25">
      <c r="C31" s="8">
        <v>1.2</v>
      </c>
      <c r="D31" s="10">
        <f>ID!T248</f>
        <v>-6619.2767999999996</v>
      </c>
      <c r="E31" s="10">
        <f>ID!U248</f>
        <v>-40742.381260800008</v>
      </c>
    </row>
    <row r="32" spans="2:5" x14ac:dyDescent="0.25">
      <c r="C32" s="8">
        <v>1.4</v>
      </c>
      <c r="D32" s="10">
        <f>ID!T298</f>
        <v>-6278.1695999999993</v>
      </c>
      <c r="E32" s="10">
        <f>ID!U298</f>
        <v>-42444.920217600004</v>
      </c>
    </row>
    <row r="34" spans="2:5" x14ac:dyDescent="0.25">
      <c r="B34" s="2">
        <f>ID!D54</f>
        <v>0.12162162162162164</v>
      </c>
      <c r="C34" s="8">
        <v>0.4</v>
      </c>
      <c r="D34" s="10">
        <f>ID!T54</f>
        <v>-12543.840000000002</v>
      </c>
      <c r="E34">
        <v>54</v>
      </c>
    </row>
    <row r="35" spans="2:5" x14ac:dyDescent="0.25">
      <c r="C35" s="8">
        <v>0.6</v>
      </c>
      <c r="D35" s="10">
        <f>ID!T104</f>
        <v>-12316.320000000003</v>
      </c>
      <c r="E35">
        <v>104</v>
      </c>
    </row>
    <row r="36" spans="2:5" x14ac:dyDescent="0.25">
      <c r="C36" s="8">
        <v>0.8</v>
      </c>
      <c r="D36" s="10">
        <f>ID!T154</f>
        <v>-12088.800000000003</v>
      </c>
      <c r="E36">
        <v>154</v>
      </c>
    </row>
    <row r="37" spans="2:5" x14ac:dyDescent="0.25">
      <c r="C37" s="8">
        <v>1</v>
      </c>
      <c r="D37" s="10">
        <f>ID!T204</f>
        <v>-11861.280000000002</v>
      </c>
      <c r="E37">
        <v>204</v>
      </c>
    </row>
    <row r="38" spans="2:5" x14ac:dyDescent="0.25">
      <c r="C38" s="8">
        <v>1.2</v>
      </c>
      <c r="D38" s="10">
        <f>ID!T254</f>
        <v>-11633.760000000004</v>
      </c>
      <c r="E38">
        <v>254</v>
      </c>
    </row>
    <row r="39" spans="2:5" x14ac:dyDescent="0.25">
      <c r="C39" s="8">
        <v>1.4</v>
      </c>
      <c r="D39" s="10">
        <f>ID!T304</f>
        <v>-11406.240000000002</v>
      </c>
      <c r="E39">
        <v>304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0:E39"/>
  <sheetViews>
    <sheetView zoomScale="96" zoomScaleNormal="96" workbookViewId="0">
      <selection activeCell="E35" sqref="E35"/>
    </sheetView>
  </sheetViews>
  <sheetFormatPr defaultRowHeight="15" x14ac:dyDescent="0.25"/>
  <cols>
    <col min="2" max="2" width="12.42578125" bestFit="1" customWidth="1"/>
  </cols>
  <sheetData>
    <row r="10" spans="2:5" x14ac:dyDescent="0.25">
      <c r="B10" s="12" t="s">
        <v>48</v>
      </c>
      <c r="C10" s="18" t="s">
        <v>49</v>
      </c>
      <c r="D10" s="12" t="s">
        <v>34</v>
      </c>
      <c r="E10" s="12" t="s">
        <v>35</v>
      </c>
    </row>
    <row r="11" spans="2:5" x14ac:dyDescent="0.25">
      <c r="B11" s="14"/>
      <c r="C11" s="19" t="s">
        <v>50</v>
      </c>
      <c r="D11" s="14" t="s">
        <v>41</v>
      </c>
      <c r="E11" s="14" t="s">
        <v>42</v>
      </c>
    </row>
    <row r="13" spans="2:5" x14ac:dyDescent="0.25">
      <c r="B13" s="4">
        <f>ID!D60</f>
        <v>5.5743243243243257E-2</v>
      </c>
      <c r="C13" s="8">
        <v>0.4</v>
      </c>
      <c r="D13" s="10">
        <f>ID!T36</f>
        <v>1727.8555679999997</v>
      </c>
      <c r="E13" s="10">
        <f>ID!U60</f>
        <v>0</v>
      </c>
    </row>
    <row r="14" spans="2:5" x14ac:dyDescent="0.25">
      <c r="C14" s="8">
        <v>0.6</v>
      </c>
      <c r="D14" s="10">
        <f>ID!T86</f>
        <v>2591.8555679999999</v>
      </c>
      <c r="E14" s="10">
        <f>ID!U110</f>
        <v>0</v>
      </c>
    </row>
    <row r="15" spans="2:5" x14ac:dyDescent="0.25">
      <c r="C15" s="8">
        <v>0.8</v>
      </c>
      <c r="D15" s="10">
        <f>ID!T136</f>
        <v>3455.8555679999995</v>
      </c>
      <c r="E15" s="10">
        <f>ID!U160</f>
        <v>0</v>
      </c>
    </row>
    <row r="16" spans="2:5" x14ac:dyDescent="0.25">
      <c r="C16" s="8">
        <v>1</v>
      </c>
      <c r="D16" s="10">
        <f>ID!T186</f>
        <v>4319.8555680000009</v>
      </c>
      <c r="E16" s="10">
        <f>ID!U1210</f>
        <v>0</v>
      </c>
    </row>
    <row r="17" spans="2:5" x14ac:dyDescent="0.25">
      <c r="C17" s="8">
        <v>1.2</v>
      </c>
      <c r="D17" s="10">
        <f>ID!T236</f>
        <v>5183.8555680000009</v>
      </c>
      <c r="E17" s="10">
        <f>ID!U260</f>
        <v>0</v>
      </c>
    </row>
    <row r="18" spans="2:5" x14ac:dyDescent="0.25">
      <c r="C18" s="8">
        <v>1.4</v>
      </c>
      <c r="D18" s="10">
        <f>ID!T286</f>
        <v>6047.8555680000009</v>
      </c>
      <c r="E18" s="10">
        <f>ID!U310</f>
        <v>0</v>
      </c>
    </row>
    <row r="20" spans="2:5" x14ac:dyDescent="0.25">
      <c r="B20" s="4">
        <f>ID!D61</f>
        <v>0.11137500000000002</v>
      </c>
      <c r="C20" s="8">
        <v>0.4</v>
      </c>
      <c r="D20" s="10">
        <f>ID!T42</f>
        <v>-2969.2223999999997</v>
      </c>
      <c r="E20" s="10">
        <f>ID!U61</f>
        <v>0</v>
      </c>
    </row>
    <row r="21" spans="2:5" x14ac:dyDescent="0.25">
      <c r="C21" s="8">
        <v>0.6</v>
      </c>
      <c r="D21" s="10">
        <f>ID!T92</f>
        <v>-2287.3535999999995</v>
      </c>
      <c r="E21" s="10">
        <f>ID!U111</f>
        <v>0</v>
      </c>
    </row>
    <row r="22" spans="2:5" x14ac:dyDescent="0.25">
      <c r="C22" s="8">
        <v>0.8</v>
      </c>
      <c r="D22" s="10">
        <f>ID!T142</f>
        <v>-1605.4848</v>
      </c>
      <c r="E22" s="10">
        <f>ID!U161</f>
        <v>0</v>
      </c>
    </row>
    <row r="23" spans="2:5" x14ac:dyDescent="0.25">
      <c r="C23" s="8">
        <v>1</v>
      </c>
      <c r="D23" s="10">
        <f>ID!T192</f>
        <v>-923.61599999999987</v>
      </c>
      <c r="E23" s="10">
        <f>ID!U1211</f>
        <v>0</v>
      </c>
    </row>
    <row r="24" spans="2:5" x14ac:dyDescent="0.25">
      <c r="C24" s="8">
        <v>1.2</v>
      </c>
      <c r="D24" s="10">
        <f>ID!T242</f>
        <v>-241.74719999999934</v>
      </c>
      <c r="E24" s="10">
        <f>ID!U261</f>
        <v>0</v>
      </c>
    </row>
    <row r="25" spans="2:5" x14ac:dyDescent="0.25">
      <c r="C25" s="8">
        <v>1.4</v>
      </c>
      <c r="D25" s="10">
        <f>ID!T292</f>
        <v>440.12160000000034</v>
      </c>
      <c r="E25" s="10">
        <f>ID!U311</f>
        <v>0</v>
      </c>
    </row>
    <row r="27" spans="2:5" x14ac:dyDescent="0.25">
      <c r="B27" s="4">
        <f>ID!D62</f>
        <v>0.16700675675675675</v>
      </c>
      <c r="C27" s="8">
        <v>0.4</v>
      </c>
      <c r="D27" s="10">
        <f>ID!T48</f>
        <v>-7983.7056000000002</v>
      </c>
      <c r="E27" s="10">
        <f>ID!U62</f>
        <v>0</v>
      </c>
    </row>
    <row r="28" spans="2:5" x14ac:dyDescent="0.25">
      <c r="C28" s="8">
        <v>0.6</v>
      </c>
      <c r="D28" s="10">
        <f>ID!T98</f>
        <v>-7642.5983999999999</v>
      </c>
      <c r="E28" s="10">
        <f>ID!U112</f>
        <v>0</v>
      </c>
    </row>
    <row r="29" spans="2:5" x14ac:dyDescent="0.25">
      <c r="C29" s="8">
        <v>0.8</v>
      </c>
      <c r="D29" s="10">
        <f>ID!T148</f>
        <v>-7301.4912000000004</v>
      </c>
      <c r="E29" s="10">
        <f>ID!U162</f>
        <v>0</v>
      </c>
    </row>
    <row r="30" spans="2:5" x14ac:dyDescent="0.25">
      <c r="C30" s="8">
        <v>1</v>
      </c>
      <c r="D30" s="10">
        <f>ID!T198</f>
        <v>-6960.3839999999991</v>
      </c>
      <c r="E30" s="10">
        <f>ID!U1212</f>
        <v>0</v>
      </c>
    </row>
    <row r="31" spans="2:5" x14ac:dyDescent="0.25">
      <c r="C31" s="8">
        <v>1.2</v>
      </c>
      <c r="D31" s="10">
        <f>ID!T248</f>
        <v>-6619.2767999999996</v>
      </c>
      <c r="E31" s="10">
        <f>ID!U262</f>
        <v>0</v>
      </c>
    </row>
    <row r="32" spans="2:5" x14ac:dyDescent="0.25">
      <c r="C32" s="8">
        <v>1.4</v>
      </c>
      <c r="D32" s="10">
        <f>ID!T298</f>
        <v>-6278.1695999999993</v>
      </c>
      <c r="E32" s="10">
        <f>ID!U312</f>
        <v>0</v>
      </c>
    </row>
    <row r="34" spans="2:5" x14ac:dyDescent="0.25">
      <c r="B34" s="4">
        <f>ID!D63</f>
        <v>0.22263851351351355</v>
      </c>
      <c r="C34" s="8">
        <v>0.4</v>
      </c>
      <c r="D34" s="10">
        <f>ID!T54</f>
        <v>-12543.840000000002</v>
      </c>
      <c r="E34" s="10">
        <f>ID!U63</f>
        <v>0</v>
      </c>
    </row>
    <row r="35" spans="2:5" x14ac:dyDescent="0.25">
      <c r="C35" s="8">
        <v>0.6</v>
      </c>
      <c r="D35" s="10">
        <f>ID!T104</f>
        <v>-12316.320000000003</v>
      </c>
      <c r="E35" s="10">
        <f>ID!U113</f>
        <v>0</v>
      </c>
    </row>
    <row r="36" spans="2:5" x14ac:dyDescent="0.25">
      <c r="C36" s="8">
        <v>0.8</v>
      </c>
      <c r="D36" s="10">
        <f>ID!T154</f>
        <v>-12088.800000000003</v>
      </c>
      <c r="E36" s="10">
        <f>ID!U163</f>
        <v>0</v>
      </c>
    </row>
    <row r="37" spans="2:5" x14ac:dyDescent="0.25">
      <c r="C37" s="8">
        <v>1</v>
      </c>
      <c r="D37" s="10">
        <f>ID!T204</f>
        <v>-11861.280000000002</v>
      </c>
      <c r="E37">
        <f>ID!U1213</f>
        <v>0</v>
      </c>
    </row>
    <row r="38" spans="2:5" x14ac:dyDescent="0.25">
      <c r="C38" s="8">
        <v>1.2</v>
      </c>
      <c r="D38" s="10">
        <f>ID!T254</f>
        <v>-11633.760000000004</v>
      </c>
      <c r="E38" s="10">
        <f>ID!U263</f>
        <v>0</v>
      </c>
    </row>
    <row r="39" spans="2:5" x14ac:dyDescent="0.25">
      <c r="C39" s="8">
        <v>1.4</v>
      </c>
      <c r="D39" s="10">
        <f>ID!T304</f>
        <v>-11406.240000000002</v>
      </c>
      <c r="E39" s="10">
        <f>ID!U313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ID</vt:lpstr>
      <vt:lpstr>NS</vt:lpstr>
      <vt:lpstr>c over Lw1 (Mu neg)</vt:lpstr>
      <vt:lpstr>c over Lw1 (Mu pos)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jrestrepo</dc:creator>
  <cp:lastModifiedBy>Louis Lin</cp:lastModifiedBy>
  <dcterms:created xsi:type="dcterms:W3CDTF">2016-03-06T01:01:03Z</dcterms:created>
  <dcterms:modified xsi:type="dcterms:W3CDTF">2021-03-12T00:27:50Z</dcterms:modified>
</cp:coreProperties>
</file>