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1" documentId="10_ncr:100000_{453BD694-E4E0-405A-925C-1EC2D35ED005}" xr6:coauthVersionLast="47" xr6:coauthVersionMax="47" xr10:uidLastSave="{6DF4A226-4838-4305-A663-4EDC99E4FD95}"/>
  <bookViews>
    <workbookView xWindow="-27570" yWindow="0" windowWidth="21600" windowHeight="12585" firstSheet="19" activeTab="19" xr2:uid="{00000000-000D-0000-FFFF-FFFF00000000}"/>
  </bookViews>
  <sheets>
    <sheet name="!S_25C_1.049" sheetId="7" state="hidden" r:id="rId1"/>
    <sheet name="!S_25C_1.0474" sheetId="8" state="hidden" r:id="rId2"/>
    <sheet name="archivedS_35C (16)" sheetId="46" state="hidden" r:id="rId3"/>
    <sheet name="archivedS_35C (23)" sheetId="47" state="hidden" r:id="rId4"/>
    <sheet name="archviedS_81C (8)" sheetId="48" state="hidden" r:id="rId5"/>
    <sheet name="Tg" sheetId="2" state="hidden" r:id="rId6"/>
    <sheet name="S_35C (7)" sheetId="49" r:id="rId7"/>
    <sheet name="S_50C (7)" sheetId="31" r:id="rId8"/>
    <sheet name="S_65C (7)" sheetId="32" r:id="rId9"/>
    <sheet name="S_35C (8)" sheetId="28" r:id="rId10"/>
    <sheet name="S_51C (8)" sheetId="9" r:id="rId11"/>
    <sheet name="S_81C (8)" sheetId="11" r:id="rId12"/>
    <sheet name="S_100C (8)" sheetId="12" r:id="rId13"/>
    <sheet name="S_132C (8)" sheetId="13" r:id="rId14"/>
    <sheet name="S_35C (10)" sheetId="33" r:id="rId15"/>
    <sheet name="!S_32C (11)" sheetId="35" r:id="rId16"/>
    <sheet name="S_40C (13)" sheetId="27" r:id="rId17"/>
    <sheet name="S_60C (15)" sheetId="36" r:id="rId18"/>
    <sheet name="S_100C (15)" sheetId="37" r:id="rId19"/>
    <sheet name="_S_35C (16)" sheetId="1" r:id="rId20"/>
    <sheet name="P_35C (16)" sheetId="6" r:id="rId21"/>
    <sheet name="S_100C (18)" sheetId="3" r:id="rId22"/>
    <sheet name="S_140C (18)" sheetId="4" r:id="rId23"/>
    <sheet name="S_180C (18)" sheetId="5" r:id="rId24"/>
    <sheet name="!S_150C (19)" sheetId="14" r:id="rId25"/>
    <sheet name="!S_190C (19)" sheetId="15" r:id="rId26"/>
    <sheet name="!S_210C (19)" sheetId="16" r:id="rId27"/>
    <sheet name="S_65C (20)" sheetId="17" r:id="rId28"/>
    <sheet name="S_90C (20)" sheetId="18" r:id="rId29"/>
    <sheet name="S_110C (20)" sheetId="19" r:id="rId30"/>
    <sheet name="S_130C (20)" sheetId="20" r:id="rId31"/>
    <sheet name="S_100C (21)" sheetId="21" r:id="rId32"/>
    <sheet name="S_150C (21)" sheetId="22" r:id="rId33"/>
    <sheet name="S_200C (21)" sheetId="23" r:id="rId34"/>
    <sheet name="S_35C (22)" sheetId="25" r:id="rId35"/>
    <sheet name="_archivedS_35C (7)" sheetId="30" state="hidden" r:id="rId36"/>
    <sheet name="_archivedS_50C (7)" sheetId="50" state="hidden" r:id="rId37"/>
    <sheet name="_archivedS_65C (7)" sheetId="51" state="hidden" r:id="rId38"/>
    <sheet name="_archivedS_35C (23)" sheetId="52" state="hidden" r:id="rId39"/>
    <sheet name="S_35C (23)" sheetId="34" r:id="rId40"/>
    <sheet name="S_80C (24)" sheetId="38" r:id="rId41"/>
    <sheet name="!S_25C (25)" sheetId="39" r:id="rId42"/>
    <sheet name="!S_65C (26)" sheetId="41" r:id="rId43"/>
    <sheet name="!S_90C (26)" sheetId="42" r:id="rId44"/>
    <sheet name="!S_110C (26)" sheetId="45" r:id="rId45"/>
    <sheet name="!S_130C (26)" sheetId="44" r:id="rId4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8" l="1"/>
  <c r="B2" i="38"/>
  <c r="B3" i="37"/>
  <c r="B4" i="37"/>
  <c r="B5" i="37"/>
  <c r="B6" i="37"/>
  <c r="B7" i="37"/>
  <c r="B8" i="37"/>
  <c r="B9" i="37"/>
  <c r="B2" i="37"/>
  <c r="D3" i="37"/>
  <c r="D4" i="37"/>
  <c r="D5" i="37"/>
  <c r="D6" i="37"/>
  <c r="D7" i="37"/>
  <c r="D8" i="37"/>
  <c r="D9" i="37"/>
  <c r="D2" i="37"/>
  <c r="B3" i="36"/>
  <c r="B4" i="36"/>
  <c r="B5" i="36"/>
  <c r="B6" i="36"/>
  <c r="B7" i="36"/>
  <c r="B8" i="36"/>
  <c r="B9" i="36"/>
  <c r="B2" i="36"/>
  <c r="D3" i="36"/>
  <c r="D4" i="36"/>
  <c r="D5" i="36"/>
  <c r="D6" i="36"/>
  <c r="D7" i="36"/>
  <c r="D8" i="36"/>
  <c r="D9" i="36"/>
  <c r="D2" i="36"/>
  <c r="D3" i="33"/>
  <c r="D4" i="33"/>
  <c r="D5" i="33"/>
  <c r="D6" i="33"/>
  <c r="D7" i="33"/>
  <c r="D8" i="33"/>
  <c r="D2" i="33"/>
  <c r="B3" i="33"/>
  <c r="B4" i="33"/>
  <c r="B5" i="33"/>
  <c r="B6" i="33"/>
  <c r="B7" i="33"/>
  <c r="B8" i="33"/>
  <c r="B2" i="33"/>
  <c r="B3" i="13" l="1"/>
  <c r="B4" i="13"/>
  <c r="B5" i="13"/>
  <c r="B6" i="13"/>
  <c r="D3" i="13"/>
  <c r="D4" i="13"/>
  <c r="D5" i="13"/>
  <c r="D6" i="13"/>
  <c r="D2" i="13"/>
  <c r="B2" i="13"/>
  <c r="D3" i="12"/>
  <c r="D4" i="12"/>
  <c r="D5" i="12"/>
  <c r="D6" i="12"/>
  <c r="D7" i="12"/>
  <c r="D8" i="12"/>
  <c r="B3" i="12"/>
  <c r="B4" i="12"/>
  <c r="B5" i="12"/>
  <c r="B6" i="12"/>
  <c r="B7" i="12"/>
  <c r="B8" i="12"/>
  <c r="D2" i="12"/>
  <c r="B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" i="11"/>
  <c r="D2" i="1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" i="9"/>
  <c r="C3" i="27"/>
  <c r="C4" i="27"/>
  <c r="C5" i="27"/>
  <c r="C6" i="27"/>
  <c r="C7" i="27"/>
  <c r="C8" i="27"/>
  <c r="C2" i="27"/>
  <c r="B3" i="25"/>
  <c r="B4" i="25"/>
  <c r="B5" i="25"/>
  <c r="B6" i="25"/>
  <c r="B7" i="25"/>
  <c r="B8" i="25"/>
  <c r="B2" i="25"/>
  <c r="D3" i="25"/>
  <c r="D4" i="25"/>
  <c r="D5" i="25"/>
  <c r="D6" i="25"/>
  <c r="D7" i="25"/>
  <c r="D8" i="25"/>
  <c r="D2" i="25"/>
  <c r="C3" i="23"/>
  <c r="C4" i="23"/>
  <c r="C5" i="23"/>
  <c r="C6" i="23"/>
  <c r="C7" i="23"/>
  <c r="C8" i="23"/>
  <c r="C9" i="23"/>
  <c r="C10" i="23"/>
  <c r="C11" i="23"/>
  <c r="C12" i="23"/>
  <c r="C13" i="23"/>
  <c r="C2" i="23"/>
  <c r="C3" i="22"/>
  <c r="C4" i="22"/>
  <c r="C5" i="22"/>
  <c r="C6" i="22"/>
  <c r="C7" i="22"/>
  <c r="C8" i="22"/>
  <c r="C9" i="22"/>
  <c r="C10" i="22"/>
  <c r="C11" i="22"/>
  <c r="C12" i="22"/>
  <c r="C2" i="22"/>
  <c r="C3" i="21"/>
  <c r="C4" i="21"/>
  <c r="C5" i="21"/>
  <c r="C6" i="21"/>
  <c r="C7" i="21"/>
  <c r="C8" i="21"/>
  <c r="C9" i="21"/>
  <c r="C10" i="21"/>
  <c r="C11" i="21"/>
  <c r="C12" i="21"/>
  <c r="C13" i="21"/>
  <c r="C2" i="21"/>
  <c r="D36" i="52" l="1"/>
  <c r="B36" i="52"/>
  <c r="D35" i="52"/>
  <c r="B35" i="52"/>
  <c r="D34" i="52"/>
  <c r="B34" i="52"/>
  <c r="D33" i="52"/>
  <c r="B33" i="52"/>
  <c r="D32" i="52"/>
  <c r="B32" i="52"/>
  <c r="D31" i="52"/>
  <c r="B31" i="52"/>
  <c r="D30" i="52"/>
  <c r="B30" i="52"/>
  <c r="D29" i="52"/>
  <c r="B29" i="52"/>
  <c r="D28" i="52"/>
  <c r="B28" i="52"/>
  <c r="D27" i="52"/>
  <c r="B27" i="52"/>
  <c r="D26" i="52"/>
  <c r="B26" i="52"/>
  <c r="D25" i="52"/>
  <c r="B25" i="52"/>
  <c r="D24" i="52"/>
  <c r="B24" i="52"/>
  <c r="D23" i="52"/>
  <c r="B23" i="52"/>
  <c r="D22" i="52"/>
  <c r="B22" i="52"/>
  <c r="I21" i="52"/>
  <c r="D21" i="52"/>
  <c r="B21" i="52"/>
  <c r="D14" i="52"/>
  <c r="B14" i="52"/>
  <c r="D13" i="52"/>
  <c r="B13" i="52"/>
  <c r="D12" i="52"/>
  <c r="B12" i="52"/>
  <c r="D11" i="52"/>
  <c r="B11" i="52"/>
  <c r="D10" i="52"/>
  <c r="B10" i="52"/>
  <c r="D9" i="52"/>
  <c r="B9" i="52"/>
  <c r="D8" i="52"/>
  <c r="B8" i="52"/>
  <c r="D7" i="52"/>
  <c r="B7" i="52"/>
  <c r="D6" i="52"/>
  <c r="B6" i="52"/>
  <c r="D5" i="52"/>
  <c r="B5" i="52"/>
  <c r="D4" i="52"/>
  <c r="B4" i="52"/>
  <c r="D3" i="52"/>
  <c r="B3" i="52"/>
  <c r="D2" i="52"/>
  <c r="B2" i="52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2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2" i="34"/>
  <c r="H2" i="34"/>
  <c r="D3" i="32"/>
  <c r="D4" i="32"/>
  <c r="D5" i="32"/>
  <c r="D6" i="32"/>
  <c r="D7" i="32"/>
  <c r="D8" i="32"/>
  <c r="D9" i="32"/>
  <c r="D10" i="32"/>
  <c r="D11" i="32"/>
  <c r="D12" i="32"/>
  <c r="D2" i="32"/>
  <c r="B3" i="32"/>
  <c r="B4" i="32"/>
  <c r="B5" i="32"/>
  <c r="B6" i="32"/>
  <c r="B7" i="32"/>
  <c r="B8" i="32"/>
  <c r="B9" i="32"/>
  <c r="B10" i="32"/>
  <c r="B11" i="32"/>
  <c r="B12" i="32"/>
  <c r="B2" i="32"/>
  <c r="D15" i="51"/>
  <c r="B15" i="51"/>
  <c r="D14" i="51"/>
  <c r="B14" i="51"/>
  <c r="D13" i="51"/>
  <c r="B13" i="51"/>
  <c r="D12" i="51"/>
  <c r="B12" i="51"/>
  <c r="D11" i="51"/>
  <c r="B11" i="51"/>
  <c r="D10" i="51"/>
  <c r="B10" i="51"/>
  <c r="D9" i="51"/>
  <c r="B9" i="51"/>
  <c r="D8" i="51"/>
  <c r="B8" i="51"/>
  <c r="D7" i="51"/>
  <c r="B7" i="51"/>
  <c r="D6" i="51"/>
  <c r="B6" i="51"/>
  <c r="D5" i="51"/>
  <c r="B5" i="51"/>
  <c r="D4" i="51"/>
  <c r="B4" i="51"/>
  <c r="D3" i="51"/>
  <c r="B3" i="51"/>
  <c r="D2" i="51"/>
  <c r="B2" i="51"/>
  <c r="D3" i="31"/>
  <c r="D4" i="31"/>
  <c r="D5" i="31"/>
  <c r="D6" i="31"/>
  <c r="D7" i="31"/>
  <c r="D8" i="31"/>
  <c r="D9" i="31"/>
  <c r="D10" i="31"/>
  <c r="D11" i="31"/>
  <c r="D12" i="31"/>
  <c r="D2" i="31"/>
  <c r="B3" i="31"/>
  <c r="B4" i="31"/>
  <c r="B5" i="31"/>
  <c r="B6" i="31"/>
  <c r="B7" i="31"/>
  <c r="B8" i="31"/>
  <c r="B9" i="31"/>
  <c r="B10" i="31"/>
  <c r="B11" i="31"/>
  <c r="B12" i="31"/>
  <c r="B2" i="31"/>
  <c r="D11" i="50"/>
  <c r="B11" i="50"/>
  <c r="D10" i="50"/>
  <c r="B10" i="50"/>
  <c r="D9" i="50"/>
  <c r="B9" i="50"/>
  <c r="D8" i="50"/>
  <c r="B8" i="50"/>
  <c r="D7" i="50"/>
  <c r="B7" i="50"/>
  <c r="D6" i="50"/>
  <c r="B6" i="50"/>
  <c r="D5" i="50"/>
  <c r="B5" i="50"/>
  <c r="D4" i="50"/>
  <c r="B4" i="50"/>
  <c r="D3" i="50"/>
  <c r="B3" i="50"/>
  <c r="D2" i="50"/>
  <c r="B2" i="50"/>
  <c r="D11" i="49"/>
  <c r="B11" i="49"/>
  <c r="D10" i="49"/>
  <c r="B10" i="49"/>
  <c r="D9" i="49"/>
  <c r="B9" i="49"/>
  <c r="D8" i="49"/>
  <c r="B8" i="49"/>
  <c r="D7" i="49"/>
  <c r="B7" i="49"/>
  <c r="D6" i="49"/>
  <c r="B6" i="49"/>
  <c r="D5" i="49"/>
  <c r="B5" i="49"/>
  <c r="D4" i="49"/>
  <c r="B4" i="49"/>
  <c r="D3" i="49"/>
  <c r="B3" i="49"/>
  <c r="D2" i="49"/>
  <c r="B2" i="49"/>
  <c r="D26" i="30"/>
  <c r="D18" i="30"/>
  <c r="D19" i="30"/>
  <c r="D20" i="30"/>
  <c r="D21" i="30"/>
  <c r="D22" i="30"/>
  <c r="D23" i="30"/>
  <c r="D24" i="30"/>
  <c r="D25" i="30"/>
  <c r="D17" i="30"/>
  <c r="B26" i="30"/>
  <c r="B18" i="30"/>
  <c r="B19" i="30"/>
  <c r="B20" i="30"/>
  <c r="B21" i="30"/>
  <c r="B22" i="30"/>
  <c r="B23" i="30"/>
  <c r="B24" i="30"/>
  <c r="B25" i="30"/>
  <c r="B17" i="30"/>
  <c r="C14" i="48" l="1"/>
  <c r="C13" i="48"/>
  <c r="C12" i="48"/>
  <c r="C11" i="48"/>
  <c r="C10" i="48"/>
  <c r="C9" i="48"/>
  <c r="C8" i="48"/>
  <c r="C7" i="48"/>
  <c r="C6" i="48"/>
  <c r="C5" i="48"/>
  <c r="C4" i="48"/>
  <c r="C3" i="48"/>
  <c r="C2" i="48"/>
  <c r="D9" i="47"/>
  <c r="B9" i="47"/>
  <c r="D8" i="47"/>
  <c r="B8" i="47"/>
  <c r="D7" i="47"/>
  <c r="B7" i="47"/>
  <c r="D6" i="47"/>
  <c r="B6" i="47"/>
  <c r="D5" i="47"/>
  <c r="B5" i="47"/>
  <c r="D4" i="47"/>
  <c r="B4" i="47"/>
  <c r="D3" i="47"/>
  <c r="B3" i="47"/>
  <c r="D2" i="47"/>
  <c r="B2" i="47"/>
  <c r="B3" i="1"/>
  <c r="B4" i="1"/>
  <c r="B5" i="1"/>
  <c r="B6" i="1"/>
  <c r="B7" i="1"/>
  <c r="B8" i="1"/>
  <c r="B9" i="1"/>
  <c r="B10" i="1"/>
  <c r="B11" i="1"/>
  <c r="B12" i="1"/>
  <c r="B13" i="1"/>
  <c r="B14" i="1"/>
  <c r="B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B2" i="1"/>
  <c r="D5" i="46"/>
  <c r="B5" i="46"/>
  <c r="D4" i="46"/>
  <c r="B4" i="46"/>
  <c r="D3" i="46"/>
  <c r="B3" i="46"/>
  <c r="D2" i="46"/>
  <c r="B2" i="46"/>
  <c r="C12" i="45"/>
  <c r="C11" i="45"/>
  <c r="C10" i="45"/>
  <c r="C9" i="45"/>
  <c r="C8" i="45"/>
  <c r="C7" i="45"/>
  <c r="C6" i="45"/>
  <c r="C5" i="45"/>
  <c r="C4" i="45"/>
  <c r="C3" i="45"/>
  <c r="C2" i="45"/>
  <c r="C6" i="44"/>
  <c r="C5" i="44"/>
  <c r="C4" i="44"/>
  <c r="C3" i="44"/>
  <c r="C2" i="44"/>
  <c r="C9" i="42"/>
  <c r="C8" i="42"/>
  <c r="C7" i="42"/>
  <c r="C6" i="42"/>
  <c r="C5" i="42"/>
  <c r="C4" i="42"/>
  <c r="C3" i="42"/>
  <c r="C2" i="42"/>
  <c r="C3" i="41"/>
  <c r="C4" i="41"/>
  <c r="C5" i="41"/>
  <c r="C6" i="41"/>
  <c r="C7" i="41"/>
  <c r="C8" i="41"/>
  <c r="C2" i="41"/>
  <c r="D3" i="39"/>
  <c r="D4" i="39"/>
  <c r="D5" i="39"/>
  <c r="D6" i="39"/>
  <c r="D7" i="39"/>
  <c r="D8" i="39"/>
  <c r="D9" i="39"/>
  <c r="B3" i="39"/>
  <c r="B4" i="39"/>
  <c r="B5" i="39"/>
  <c r="B6" i="39"/>
  <c r="B7" i="39"/>
  <c r="B8" i="39"/>
  <c r="B9" i="39"/>
  <c r="D2" i="39"/>
  <c r="B2" i="39"/>
  <c r="D3" i="35"/>
  <c r="D4" i="35"/>
  <c r="D5" i="35"/>
  <c r="D6" i="35"/>
  <c r="D7" i="35"/>
  <c r="D8" i="35"/>
  <c r="D9" i="35"/>
  <c r="B3" i="35"/>
  <c r="B4" i="35"/>
  <c r="B5" i="35"/>
  <c r="B6" i="35"/>
  <c r="B7" i="35"/>
  <c r="B8" i="35"/>
  <c r="B9" i="35"/>
  <c r="D2" i="35"/>
  <c r="B2" i="35"/>
  <c r="D2" i="30"/>
  <c r="D3" i="30"/>
  <c r="D4" i="30"/>
  <c r="D5" i="30"/>
  <c r="D6" i="30"/>
  <c r="D7" i="30"/>
  <c r="D8" i="30"/>
  <c r="D9" i="30"/>
  <c r="D10" i="30"/>
  <c r="B2" i="30"/>
  <c r="B3" i="30"/>
  <c r="B4" i="30"/>
  <c r="B5" i="30"/>
  <c r="B6" i="30"/>
  <c r="B7" i="30"/>
  <c r="B8" i="30"/>
  <c r="B9" i="30"/>
  <c r="B10" i="30"/>
  <c r="B3" i="28" l="1"/>
  <c r="B4" i="28"/>
  <c r="B5" i="28"/>
  <c r="B6" i="28"/>
  <c r="B7" i="28"/>
  <c r="B8" i="28"/>
  <c r="B9" i="28"/>
  <c r="B10" i="28"/>
  <c r="B11" i="28"/>
  <c r="B2" i="28"/>
  <c r="D3" i="28"/>
  <c r="D4" i="28"/>
  <c r="D5" i="28"/>
  <c r="D6" i="28"/>
  <c r="D7" i="28"/>
  <c r="D8" i="28"/>
  <c r="D9" i="28"/>
  <c r="D10" i="28"/>
  <c r="D11" i="28"/>
  <c r="D2" i="28"/>
  <c r="C6" i="20" l="1"/>
  <c r="C5" i="20"/>
  <c r="C4" i="20"/>
  <c r="C3" i="20"/>
  <c r="C2" i="20"/>
  <c r="C10" i="19"/>
  <c r="C11" i="19"/>
  <c r="C12" i="19"/>
  <c r="C9" i="19"/>
  <c r="C8" i="19"/>
  <c r="C7" i="19"/>
  <c r="C6" i="19"/>
  <c r="C5" i="19"/>
  <c r="C4" i="19"/>
  <c r="C3" i="19"/>
  <c r="C2" i="19"/>
  <c r="C9" i="18"/>
  <c r="C8" i="18"/>
  <c r="C7" i="18"/>
  <c r="C6" i="18"/>
  <c r="C5" i="18"/>
  <c r="C4" i="18"/>
  <c r="C3" i="18"/>
  <c r="C2" i="18"/>
  <c r="C3" i="17"/>
  <c r="C4" i="17"/>
  <c r="C5" i="17"/>
  <c r="C6" i="17"/>
  <c r="C7" i="17"/>
  <c r="C8" i="17"/>
  <c r="C2" i="17"/>
  <c r="D10" i="8" l="1"/>
  <c r="B3" i="8"/>
  <c r="B4" i="8"/>
  <c r="B5" i="8"/>
  <c r="B6" i="8"/>
  <c r="B7" i="8"/>
  <c r="B8" i="8"/>
  <c r="B9" i="8"/>
  <c r="B10" i="8"/>
  <c r="B11" i="8"/>
  <c r="G4" i="8"/>
  <c r="D3" i="8" s="1"/>
  <c r="B2" i="8"/>
  <c r="D8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" i="7"/>
  <c r="G4" i="7"/>
  <c r="D6" i="7" s="1"/>
  <c r="D9" i="8" l="1"/>
  <c r="D6" i="8"/>
  <c r="D2" i="8"/>
  <c r="D5" i="8"/>
  <c r="D8" i="8"/>
  <c r="D7" i="8"/>
  <c r="D4" i="8"/>
  <c r="D11" i="8"/>
  <c r="D21" i="7"/>
  <c r="D13" i="7"/>
  <c r="D5" i="7"/>
  <c r="D20" i="7"/>
  <c r="D12" i="7"/>
  <c r="D4" i="7"/>
  <c r="D19" i="7"/>
  <c r="D11" i="7"/>
  <c r="D3" i="7"/>
  <c r="D18" i="7"/>
  <c r="D10" i="7"/>
  <c r="D17" i="7"/>
  <c r="D9" i="7"/>
  <c r="D16" i="7"/>
  <c r="D15" i="7"/>
  <c r="D7" i="7"/>
  <c r="D14" i="7"/>
  <c r="D2" i="7"/>
  <c r="B3" i="6" l="1"/>
  <c r="B4" i="6"/>
  <c r="B5" i="6"/>
  <c r="B6" i="6"/>
  <c r="B7" i="6"/>
  <c r="B8" i="6"/>
  <c r="B9" i="6"/>
  <c r="B10" i="6"/>
  <c r="B11" i="6"/>
  <c r="B12" i="6"/>
  <c r="B13" i="6"/>
  <c r="B14" i="6"/>
  <c r="B2" i="6"/>
  <c r="B2" i="5" l="1"/>
  <c r="D2" i="5" s="1"/>
  <c r="B3" i="5"/>
  <c r="D3" i="5" s="1"/>
  <c r="B4" i="5"/>
  <c r="D4" i="5" s="1"/>
  <c r="B5" i="5"/>
  <c r="D5" i="5" s="1"/>
  <c r="B6" i="5"/>
  <c r="D6" i="5" s="1"/>
  <c r="B7" i="5"/>
  <c r="D7" i="5" s="1"/>
  <c r="B8" i="5"/>
  <c r="D8" i="5" s="1"/>
  <c r="D10" i="4"/>
  <c r="B10" i="4"/>
  <c r="B11" i="4"/>
  <c r="D11" i="4" s="1"/>
  <c r="B12" i="4"/>
  <c r="D12" i="4" s="1"/>
  <c r="B3" i="4"/>
  <c r="D3" i="4" s="1"/>
  <c r="B4" i="4"/>
  <c r="D4" i="4" s="1"/>
  <c r="B5" i="4"/>
  <c r="D5" i="4" s="1"/>
  <c r="B6" i="4"/>
  <c r="D6" i="4" s="1"/>
  <c r="B7" i="4"/>
  <c r="D7" i="4" s="1"/>
  <c r="B8" i="4"/>
  <c r="B9" i="4"/>
  <c r="D9" i="4"/>
  <c r="D8" i="4"/>
  <c r="B2" i="4"/>
  <c r="D2" i="4" s="1"/>
  <c r="B3" i="3" l="1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2" i="3"/>
  <c r="D2" i="3" s="1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</calcChain>
</file>

<file path=xl/sharedStrings.xml><?xml version="1.0" encoding="utf-8"?>
<sst xmlns="http://schemas.openxmlformats.org/spreadsheetml/2006/main" count="840" uniqueCount="89">
  <si>
    <t>P [MPa]</t>
  </si>
  <si>
    <t>Solubility [g-sol/g-pol-am]</t>
  </si>
  <si>
    <t>Solubility [mass fraction]</t>
  </si>
  <si>
    <t>P [bar]</t>
  </si>
  <si>
    <t>Tg/Tg0 [°C/°C]</t>
  </si>
  <si>
    <t>Tg [K]</t>
  </si>
  <si>
    <t>Tg [°C]</t>
  </si>
  <si>
    <t>#https://doi.org/10.1002/app.11881, Figure 3</t>
  </si>
  <si>
    <t>MW2</t>
  </si>
  <si>
    <t>MW1</t>
  </si>
  <si>
    <t>Solubility*100 [g-sol/g-pol-am]</t>
  </si>
  <si>
    <t>x1 [mol-sol/mol-mix]</t>
  </si>
  <si>
    <t>P [atm]</t>
  </si>
  <si>
    <t>Permeability [barrer]</t>
  </si>
  <si>
    <t>Solubility [cm^3(stp)/cm^3]</t>
  </si>
  <si>
    <t>MW1 [g/mol]</t>
  </si>
  <si>
    <t>rho2_am [g-pol/cm^3-pol]</t>
  </si>
  <si>
    <t>STP [cm^3(STP)/mol]</t>
  </si>
  <si>
    <t>MW2 [g/mol]</t>
  </si>
  <si>
    <t># https://doi.org/10.1016/0021-9797(66)90016-6</t>
  </si>
  <si>
    <t>oriented</t>
  </si>
  <si>
    <t># https://doi.org/10.1016/0021-9797(66)90016-6 (un-oriented)</t>
  </si>
  <si>
    <t>Solubility [mg-sol/g-pol-am]</t>
  </si>
  <si>
    <t>Solubility [g-sol/100g-pol-am]</t>
  </si>
  <si>
    <t>no swelling data to convert cm^3STP/cm^3 to g/g</t>
  </si>
  <si>
    <t>primary ref</t>
  </si>
  <si>
    <t>2nd ref</t>
  </si>
  <si>
    <t>[16]</t>
  </si>
  <si>
    <t>[18]</t>
  </si>
  <si>
    <t>fig. 3</t>
  </si>
  <si>
    <t>secondary ref</t>
  </si>
  <si>
    <t>[3]</t>
  </si>
  <si>
    <t>fig. 27</t>
  </si>
  <si>
    <t>[19]</t>
  </si>
  <si>
    <t>fig. 42</t>
  </si>
  <si>
    <t>[20]</t>
  </si>
  <si>
    <t>Table 3</t>
  </si>
  <si>
    <t>fig. 44</t>
  </si>
  <si>
    <t>[21]</t>
  </si>
  <si>
    <t>Fig. 4</t>
  </si>
  <si>
    <t>fig. 46</t>
  </si>
  <si>
    <t>[22]</t>
  </si>
  <si>
    <t>[13]</t>
  </si>
  <si>
    <t>Fig. 3</t>
  </si>
  <si>
    <t>fig. 23</t>
  </si>
  <si>
    <t>[8]</t>
  </si>
  <si>
    <t>Fig. 2</t>
  </si>
  <si>
    <t>[7]</t>
  </si>
  <si>
    <t>fig. 4</t>
  </si>
  <si>
    <t>Fig. 12</t>
  </si>
  <si>
    <t>[10]</t>
  </si>
  <si>
    <t>Table 2</t>
  </si>
  <si>
    <t>[23]</t>
  </si>
  <si>
    <t>Fig. 1</t>
  </si>
  <si>
    <t>no dilation data</t>
  </si>
  <si>
    <t>[11]</t>
  </si>
  <si>
    <t>[15]</t>
  </si>
  <si>
    <t>Fig. 6</t>
  </si>
  <si>
    <t>[24]</t>
  </si>
  <si>
    <t>[25]</t>
  </si>
  <si>
    <t>fig. 48</t>
  </si>
  <si>
    <t>Fig. 48</t>
  </si>
  <si>
    <t>[26]</t>
  </si>
  <si>
    <t>Fig. 7</t>
  </si>
  <si>
    <t>[17], [3]</t>
  </si>
  <si>
    <t>table 2, fig 48</t>
  </si>
  <si>
    <t>[8], [3]</t>
  </si>
  <si>
    <t>fig. 4, fig. 48</t>
  </si>
  <si>
    <t>unpublished</t>
  </si>
  <si>
    <t>Solubility [ccSTP/g-pol-am]</t>
  </si>
  <si>
    <t>Solubility [ccSTP/cm^3pol]</t>
  </si>
  <si>
    <t>V20 (cm^3/g)</t>
  </si>
  <si>
    <t>rho20 (cm^3/g)</t>
  </si>
  <si>
    <t>MW1 (g/mol)</t>
  </si>
  <si>
    <t>primary ref data check?</t>
  </si>
  <si>
    <t>[27]</t>
  </si>
  <si>
    <t>Fig 4</t>
  </si>
  <si>
    <t>.</t>
  </si>
  <si>
    <t>Solubility [g-sol/kg-pol-am]</t>
  </si>
  <si>
    <t>Solubility [100g-sol/g-pol-am]</t>
  </si>
  <si>
    <t>P [psia]</t>
  </si>
  <si>
    <t>no rho20 to convert to g/g</t>
  </si>
  <si>
    <t>Solubility [wt fraction]</t>
  </si>
  <si>
    <t>P [psi]</t>
  </si>
  <si>
    <t>no rh20 to convert to g/g</t>
  </si>
  <si>
    <t>Yes</t>
  </si>
  <si>
    <t>No</t>
  </si>
  <si>
    <t>_fit_ksw_NE?_</t>
  </si>
  <si>
    <t>Same as Hilic 2001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</si>
</sst>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7">
    <xf numFmtId="0" fontId="0" fillId="0" borderId="0" xfId="0"/>
    <xf numFmtId="0" fontId="1" fillId="0" borderId="0" xfId="1"/>
    <xf numFmtId="11" fontId="0" fillId="0" borderId="0" xfId="0" applyNumberFormat="1"/>
    <xf numFmtId="0" fontId="2" fillId="2" borderId="0" xfId="2"/>
    <xf numFmtId="0" fontId="0" fillId="3" borderId="0" xfId="0" applyFill="1"/>
    <xf numFmtId="0" fontId="3" fillId="4" borderId="0" xfId="3"/>
    <xf numFmtId="0" fontId="4" fillId="5" borderId="0" xfId="4"/>
  </cellXfs>
  <cellStyles count="5">
    <cellStyle name="Bad" xfId="4" builtinId="27"/>
    <cellStyle name="Explanatory Text" xfId="1" builtinId="53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'archivedS_35C (16)'!$B$2:$B$5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'archivedS_35C (16)'!$D$2:$D$5</c:f>
              <c:numCache>
                <c:formatCode>General</c:formatCode>
                <c:ptCount val="4"/>
                <c:pt idx="0">
                  <c:v>2.1450459652706845E-2</c:v>
                </c:pt>
                <c:pt idx="1">
                  <c:v>3.3057851239669422E-2</c:v>
                </c:pt>
                <c:pt idx="2">
                  <c:v>4.3841336116910233E-2</c:v>
                </c:pt>
                <c:pt idx="3">
                  <c:v>5.4852320675105488E-2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1-4DE5-B40D-5045D345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12776"/>
        <c:axId val="534713104"/>
      </c:scatterChart>
      <c:valAx>
        <c:axId val="53471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13104"/>
        <c:crosses val="autoZero"/>
        <c:crossBetween val="midCat"/>
      </c:valAx>
      <c:valAx>
        <c:axId val="5347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1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'_archivedS_35C (23)'!$B$2:$B$14</c:f>
              <c:numCache>
                <c:formatCode>General</c:formatCode>
                <c:ptCount val="13"/>
                <c:pt idx="0">
                  <c:v>0.173010380622837</c:v>
                </c:pt>
                <c:pt idx="1">
                  <c:v>0.51903114186851196</c:v>
                </c:pt>
                <c:pt idx="2">
                  <c:v>0.74971164936562695</c:v>
                </c:pt>
                <c:pt idx="3">
                  <c:v>1.0380622837370201</c:v>
                </c:pt>
                <c:pt idx="4">
                  <c:v>1.1534025374855799</c:v>
                </c:pt>
                <c:pt idx="5">
                  <c:v>1.4994232987312501</c:v>
                </c:pt>
                <c:pt idx="6">
                  <c:v>1.90311418685121</c:v>
                </c:pt>
                <c:pt idx="7">
                  <c:v>2.01845444059976</c:v>
                </c:pt>
                <c:pt idx="8">
                  <c:v>2.4798154555939997</c:v>
                </c:pt>
                <c:pt idx="9">
                  <c:v>3.3448673587081799</c:v>
                </c:pt>
                <c:pt idx="10">
                  <c:v>3.4025374855824602</c:v>
                </c:pt>
                <c:pt idx="11">
                  <c:v>3.6908881199538599</c:v>
                </c:pt>
                <c:pt idx="12">
                  <c:v>4.0945790080738096</c:v>
                </c:pt>
              </c:numCache>
            </c:numRef>
          </c:xVal>
          <c:yVal>
            <c:numRef>
              <c:f>'_archivedS_35C (23)'!$D$2:$D$14</c:f>
              <c:numCache>
                <c:formatCode>General</c:formatCode>
                <c:ptCount val="13"/>
                <c:pt idx="0">
                  <c:v>1.19727891156462E-2</c:v>
                </c:pt>
                <c:pt idx="1">
                  <c:v>1.7687074829931898E-2</c:v>
                </c:pt>
                <c:pt idx="2">
                  <c:v>2.2585034013605402E-2</c:v>
                </c:pt>
                <c:pt idx="3">
                  <c:v>2.6938775510204099E-2</c:v>
                </c:pt>
                <c:pt idx="4">
                  <c:v>3.07482993197279E-2</c:v>
                </c:pt>
                <c:pt idx="5">
                  <c:v>3.4285714285714301E-2</c:v>
                </c:pt>
                <c:pt idx="6">
                  <c:v>3.6462585034013499E-2</c:v>
                </c:pt>
                <c:pt idx="7">
                  <c:v>3.9455782312925097E-2</c:v>
                </c:pt>
                <c:pt idx="8">
                  <c:v>4.2993197278911495E-2</c:v>
                </c:pt>
                <c:pt idx="9">
                  <c:v>5.0612244897959097E-2</c:v>
                </c:pt>
                <c:pt idx="10">
                  <c:v>5.3333333333333302E-2</c:v>
                </c:pt>
                <c:pt idx="11">
                  <c:v>5.6054421768707403E-2</c:v>
                </c:pt>
                <c:pt idx="12">
                  <c:v>5.9319727891156401E-2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3-4CB6-8A3A-AA6ED21EFD32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'_archivedS_35C (23)'!$B$21:$B$36</c:f>
              <c:numCache>
                <c:formatCode>General</c:formatCode>
                <c:ptCount val="16"/>
                <c:pt idx="0">
                  <c:v>0.12652862393795014</c:v>
                </c:pt>
                <c:pt idx="1">
                  <c:v>0.3349287104239852</c:v>
                </c:pt>
                <c:pt idx="2">
                  <c:v>0.59542881853153029</c:v>
                </c:pt>
                <c:pt idx="3">
                  <c:v>0.82615748571249925</c:v>
                </c:pt>
                <c:pt idx="4">
                  <c:v>1.1089861745149667</c:v>
                </c:pt>
                <c:pt idx="5">
                  <c:v>1.3769291428541623</c:v>
                </c:pt>
                <c:pt idx="6">
                  <c:v>1.6448721111933484</c:v>
                </c:pt>
                <c:pt idx="7">
                  <c:v>1.9202579397641846</c:v>
                </c:pt>
                <c:pt idx="8">
                  <c:v>2.1807580478717297</c:v>
                </c:pt>
                <c:pt idx="9">
                  <c:v>2.456143876442566</c:v>
                </c:pt>
                <c:pt idx="10">
                  <c:v>2.7092011243184606</c:v>
                </c:pt>
                <c:pt idx="11">
                  <c:v>2.977144092657646</c:v>
                </c:pt>
                <c:pt idx="12">
                  <c:v>3.2450870609968421</c:v>
                </c:pt>
                <c:pt idx="13">
                  <c:v>3.5130300293360279</c:v>
                </c:pt>
                <c:pt idx="14">
                  <c:v>3.773530137443573</c:v>
                </c:pt>
                <c:pt idx="15">
                  <c:v>4.0340302455511168</c:v>
                </c:pt>
              </c:numCache>
            </c:numRef>
          </c:xVal>
          <c:yVal>
            <c:numRef>
              <c:f>'_archivedS_35C (23)'!$D$21:$D$36</c:f>
              <c:numCache>
                <c:formatCode>General</c:formatCode>
                <c:ptCount val="16"/>
                <c:pt idx="0">
                  <c:v>5.5456154095526152E-3</c:v>
                </c:pt>
                <c:pt idx="1">
                  <c:v>1.1427328722714486E-2</c:v>
                </c:pt>
                <c:pt idx="2">
                  <c:v>1.6804895180462482E-2</c:v>
                </c:pt>
                <c:pt idx="3">
                  <c:v>2.1846363734601224E-2</c:v>
                </c:pt>
                <c:pt idx="4">
                  <c:v>2.5543440674302913E-2</c:v>
                </c:pt>
                <c:pt idx="5">
                  <c:v>2.9408566565809268E-2</c:v>
                </c:pt>
                <c:pt idx="6">
                  <c:v>3.2601496650097178E-2</c:v>
                </c:pt>
                <c:pt idx="7">
                  <c:v>3.5794426734385085E-2</c:v>
                </c:pt>
                <c:pt idx="8">
                  <c:v>3.8315161011454373E-2</c:v>
                </c:pt>
                <c:pt idx="9">
                  <c:v>4.1340042143937626E-2</c:v>
                </c:pt>
                <c:pt idx="10">
                  <c:v>4.3692727469202448E-2</c:v>
                </c:pt>
                <c:pt idx="11">
                  <c:v>4.6549559649881049E-2</c:v>
                </c:pt>
                <c:pt idx="12">
                  <c:v>4.8902244975145864E-2</c:v>
                </c:pt>
                <c:pt idx="13">
                  <c:v>5.1927126107629111E-2</c:v>
                </c:pt>
                <c:pt idx="14">
                  <c:v>5.4447860384698392E-2</c:v>
                </c:pt>
                <c:pt idx="15">
                  <c:v>5.7304692565377E-2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3-4CB6-8A3A-AA6ED21E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99816"/>
        <c:axId val="435800800"/>
      </c:scatterChart>
      <c:valAx>
        <c:axId val="43579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00800"/>
        <c:crosses val="autoZero"/>
        <c:crossBetween val="midCat"/>
      </c:valAx>
      <c:valAx>
        <c:axId val="4358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9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5</xdr:row>
      <xdr:rowOff>0</xdr:rowOff>
    </xdr:from>
    <xdr:to>
      <xdr:col>10</xdr:col>
      <xdr:colOff>57151</xdr:colOff>
      <xdr:row>16</xdr:row>
      <xdr:rowOff>185591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43C7EF-61F4-4461-AE56-87E34218E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1" y="952500"/>
          <a:ext cx="3105150" cy="22810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</xdr:rowOff>
    </xdr:from>
    <xdr:to>
      <xdr:col>11</xdr:col>
      <xdr:colOff>581269</xdr:colOff>
      <xdr:row>15</xdr:row>
      <xdr:rowOff>152401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83B1E8-1A07-4B2F-8E66-2647DC0F9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1" y="762001"/>
          <a:ext cx="3019668" cy="2247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1</xdr:rowOff>
    </xdr:from>
    <xdr:to>
      <xdr:col>10</xdr:col>
      <xdr:colOff>146229</xdr:colOff>
      <xdr:row>14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3AC74B-9A16-419A-B296-DD1D90244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62001"/>
          <a:ext cx="2584629" cy="192404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19050</xdr:rowOff>
    </xdr:from>
    <xdr:to>
      <xdr:col>9</xdr:col>
      <xdr:colOff>589493</xdr:colOff>
      <xdr:row>13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E2FB9A-C0D2-4181-B9BC-5F42693E4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81050"/>
          <a:ext cx="2418293" cy="18002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10</xdr:col>
      <xdr:colOff>589493</xdr:colOff>
      <xdr:row>13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56D1DC-761B-4952-BDCD-675E9CC8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62000"/>
          <a:ext cx="2418293" cy="18002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11</xdr:col>
      <xdr:colOff>154510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2031BE-38C5-4643-BC0F-3646DCAD3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571500"/>
          <a:ext cx="1983310" cy="16192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4</xdr:row>
      <xdr:rowOff>38101</xdr:rowOff>
    </xdr:from>
    <xdr:to>
      <xdr:col>8</xdr:col>
      <xdr:colOff>381001</xdr:colOff>
      <xdr:row>9</xdr:row>
      <xdr:rowOff>28959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48CB7-387E-496D-9A70-BA3C61A44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1" y="800101"/>
          <a:ext cx="1600200" cy="943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9697" name="AutoShape 1" descr="https://pubs.acs.org/cms/10.1021/ma0300544/asset/images/medium/ma0300544f00006.gif">
          <a:extLst>
            <a:ext uri="{FF2B5EF4-FFF2-40B4-BE49-F238E27FC236}">
              <a16:creationId xmlns:a16="http://schemas.microsoft.com/office/drawing/2014/main" id="{619CC585-5C8B-490F-B38E-F62EA242139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9698" name="AutoShape 2" descr="https://pubs.acs.org/cms/10.1021/ma0300544/asset/images/medium/ma0300544f00006.gif">
          <a:extLst>
            <a:ext uri="{FF2B5EF4-FFF2-40B4-BE49-F238E27FC236}">
              <a16:creationId xmlns:a16="http://schemas.microsoft.com/office/drawing/2014/main" id="{7AAC8844-2D52-4AE7-9E46-8F9D0EE39E6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9699" name="AutoShape 3" descr="https://pubs.acs.org/cms/10.1021/ma0300544/asset/images/medium/ma0300544f00006.gif">
          <a:extLst>
            <a:ext uri="{FF2B5EF4-FFF2-40B4-BE49-F238E27FC236}">
              <a16:creationId xmlns:a16="http://schemas.microsoft.com/office/drawing/2014/main" id="{98727002-5672-470D-AD60-015F85EB8A7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9700" name="_i13" descr="https://pubs.acs.org/cms/10.1021/ma0300544/asset/images/medium/ma0300544f00006.gif">
          <a:extLst>
            <a:ext uri="{FF2B5EF4-FFF2-40B4-BE49-F238E27FC236}">
              <a16:creationId xmlns:a16="http://schemas.microsoft.com/office/drawing/2014/main" id="{7556602A-F4BB-4DBB-9348-E313063279D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10</xdr:col>
      <xdr:colOff>24406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6C8A6A-88E0-41F8-9474-494CAC2B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62000"/>
          <a:ext cx="1853206" cy="15525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9</xdr:col>
      <xdr:colOff>581025</xdr:colOff>
      <xdr:row>11</xdr:row>
      <xdr:rowOff>174689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85142F-7B91-4272-B0AD-33DC8A6A1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62000"/>
          <a:ext cx="1800225" cy="150818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723899</xdr:colOff>
      <xdr:row>3</xdr:row>
      <xdr:rowOff>38099</xdr:rowOff>
    </xdr:from>
    <xdr:to>
      <xdr:col>15</xdr:col>
      <xdr:colOff>428625</xdr:colOff>
      <xdr:row>19</xdr:row>
      <xdr:rowOff>187258</xdr:rowOff>
    </xdr:to>
    <xdr:pic>
      <xdr:nvPicPr>
        <xdr:cNvPr id="2" name="Picture 1" descr="Fig. 48">
          <a:extLst>
            <a:ext uri="{FF2B5EF4-FFF2-40B4-BE49-F238E27FC236}">
              <a16:creationId xmlns:a16="http://schemas.microsoft.com/office/drawing/2014/main" id="{CA7F000D-9AE2-473E-A3F0-641C599A5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9" y="609599"/>
          <a:ext cx="4695826" cy="3197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38100</xdr:rowOff>
    </xdr:from>
    <xdr:to>
      <xdr:col>7</xdr:col>
      <xdr:colOff>428625</xdr:colOff>
      <xdr:row>16</xdr:row>
      <xdr:rowOff>116598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D363C7-87D4-4E4F-BDD0-E44568D9A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800100"/>
          <a:ext cx="1647825" cy="23644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5</xdr:row>
      <xdr:rowOff>0</xdr:rowOff>
    </xdr:from>
    <xdr:to>
      <xdr:col>10</xdr:col>
      <xdr:colOff>57151</xdr:colOff>
      <xdr:row>16</xdr:row>
      <xdr:rowOff>185591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6978A-66FC-4150-AEE5-5EB09FEAC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1" y="952500"/>
          <a:ext cx="3105150" cy="228109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161926</xdr:rowOff>
    </xdr:from>
    <xdr:to>
      <xdr:col>12</xdr:col>
      <xdr:colOff>293565</xdr:colOff>
      <xdr:row>15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41078-EDB9-4CEB-A76C-01E6C78DA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733426"/>
          <a:ext cx="2731965" cy="22669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</xdr:row>
      <xdr:rowOff>19050</xdr:rowOff>
    </xdr:from>
    <xdr:to>
      <xdr:col>7</xdr:col>
      <xdr:colOff>600075</xdr:colOff>
      <xdr:row>14</xdr:row>
      <xdr:rowOff>31098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C9870B-4AD8-4D7B-AAB1-1C6EB059D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0" y="590550"/>
          <a:ext cx="2466975" cy="210754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3</xdr:row>
      <xdr:rowOff>38100</xdr:rowOff>
    </xdr:from>
    <xdr:to>
      <xdr:col>7</xdr:col>
      <xdr:colOff>571500</xdr:colOff>
      <xdr:row>14</xdr:row>
      <xdr:rowOff>50148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80197B-955E-4F1C-B967-146F8D2F7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609600"/>
          <a:ext cx="2466975" cy="210754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3</xdr:row>
      <xdr:rowOff>57150</xdr:rowOff>
    </xdr:from>
    <xdr:to>
      <xdr:col>7</xdr:col>
      <xdr:colOff>571500</xdr:colOff>
      <xdr:row>14</xdr:row>
      <xdr:rowOff>69198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2E166-2083-4B22-A479-675059159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628650"/>
          <a:ext cx="2466975" cy="210754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4</xdr:row>
      <xdr:rowOff>28575</xdr:rowOff>
    </xdr:from>
    <xdr:to>
      <xdr:col>9</xdr:col>
      <xdr:colOff>270767</xdr:colOff>
      <xdr:row>10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88D08-627E-4F5E-9800-3EB8079CA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790575"/>
          <a:ext cx="1528067" cy="11239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3</xdr:row>
      <xdr:rowOff>0</xdr:rowOff>
    </xdr:from>
    <xdr:to>
      <xdr:col>9</xdr:col>
      <xdr:colOff>247651</xdr:colOff>
      <xdr:row>9</xdr:row>
      <xdr:rowOff>32057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54CC1-AF0F-4D31-926A-CCF0DBD16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1" y="571500"/>
          <a:ext cx="1466850" cy="1175057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10</xdr:col>
      <xdr:colOff>154510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7A13B-74E4-4B4F-B5F4-E9D6EFB4B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571500"/>
          <a:ext cx="1983310" cy="16192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10</xdr:col>
      <xdr:colOff>523875</xdr:colOff>
      <xdr:row>11</xdr:row>
      <xdr:rowOff>77821</xdr:rowOff>
    </xdr:to>
    <xdr:pic>
      <xdr:nvPicPr>
        <xdr:cNvPr id="2" name="Picture 1" descr="Fig. 48">
          <a:extLst>
            <a:ext uri="{FF2B5EF4-FFF2-40B4-BE49-F238E27FC236}">
              <a16:creationId xmlns:a16="http://schemas.microsoft.com/office/drawing/2014/main" id="{E50C1B7E-F332-4A10-BA3B-2C40E4B83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571500"/>
          <a:ext cx="2352675" cy="1601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3</xdr:row>
      <xdr:rowOff>76200</xdr:rowOff>
    </xdr:from>
    <xdr:to>
      <xdr:col>10</xdr:col>
      <xdr:colOff>183085</xdr:colOff>
      <xdr:row>11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B94D65-282B-49CF-A549-F01DFD653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647700"/>
          <a:ext cx="1983310" cy="1619250"/>
        </a:xfrm>
        <a:prstGeom prst="rect">
          <a:avLst/>
        </a:prstGeom>
      </xdr:spPr>
    </xdr:pic>
    <xdr:clientData/>
  </xdr:twoCellAnchor>
  <xdr:twoCellAnchor>
    <xdr:from>
      <xdr:col>9</xdr:col>
      <xdr:colOff>246529</xdr:colOff>
      <xdr:row>7</xdr:row>
      <xdr:rowOff>73959</xdr:rowOff>
    </xdr:from>
    <xdr:to>
      <xdr:col>16</xdr:col>
      <xdr:colOff>582706</xdr:colOff>
      <xdr:row>21</xdr:row>
      <xdr:rowOff>150159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952952-3515-4DAB-A4B4-7E644BF54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11205</xdr:colOff>
      <xdr:row>3</xdr:row>
      <xdr:rowOff>179295</xdr:rowOff>
    </xdr:from>
    <xdr:to>
      <xdr:col>12</xdr:col>
      <xdr:colOff>156882</xdr:colOff>
      <xdr:row>16</xdr:row>
      <xdr:rowOff>135843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8BACC0-0334-42FB-8338-B60485687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411" y="750795"/>
          <a:ext cx="2566147" cy="2433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14287</xdr:rowOff>
    </xdr:from>
    <xdr:to>
      <xdr:col>8</xdr:col>
      <xdr:colOff>428625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962F4-D25E-442F-8F57-9B048279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11</xdr:col>
      <xdr:colOff>154510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4BB898-AACC-42A1-8283-43D4F35E3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571500"/>
          <a:ext cx="1983310" cy="16192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4</xdr:row>
      <xdr:rowOff>38100</xdr:rowOff>
    </xdr:from>
    <xdr:to>
      <xdr:col>9</xdr:col>
      <xdr:colOff>66675</xdr:colOff>
      <xdr:row>17</xdr:row>
      <xdr:rowOff>156118</xdr:rowOff>
    </xdr:to>
    <xdr:pic>
      <xdr:nvPicPr>
        <xdr:cNvPr id="4" name="Picture 3" descr="https://ars.els-cdn.com/content/image/1-s2.0-S0021961411002618-gr7.jpg">
          <a:extLst>
            <a:ext uri="{FF2B5EF4-FFF2-40B4-BE49-F238E27FC236}">
              <a16:creationId xmlns:a16="http://schemas.microsoft.com/office/drawing/2014/main" id="{2E0CC451-B852-4409-956D-99C980097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800100"/>
          <a:ext cx="2533650" cy="2594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4</xdr:row>
      <xdr:rowOff>9525</xdr:rowOff>
    </xdr:from>
    <xdr:to>
      <xdr:col>8</xdr:col>
      <xdr:colOff>529266</xdr:colOff>
      <xdr:row>13</xdr:row>
      <xdr:rowOff>95250</xdr:rowOff>
    </xdr:to>
    <xdr:pic>
      <xdr:nvPicPr>
        <xdr:cNvPr id="2" name="Picture 1" descr="https://ars.els-cdn.com/content/image/1-s2.0-S0021961411002618-gr7.jpg">
          <a:extLst>
            <a:ext uri="{FF2B5EF4-FFF2-40B4-BE49-F238E27FC236}">
              <a16:creationId xmlns:a16="http://schemas.microsoft.com/office/drawing/2014/main" id="{6FE9D351-5146-4672-BF71-FF1E58BE3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771525"/>
          <a:ext cx="1757991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4</xdr:row>
      <xdr:rowOff>19050</xdr:rowOff>
    </xdr:from>
    <xdr:to>
      <xdr:col>8</xdr:col>
      <xdr:colOff>548316</xdr:colOff>
      <xdr:row>13</xdr:row>
      <xdr:rowOff>104775</xdr:rowOff>
    </xdr:to>
    <xdr:pic>
      <xdr:nvPicPr>
        <xdr:cNvPr id="2" name="Picture 1" descr="https://ars.els-cdn.com/content/image/1-s2.0-S0021961411002618-gr7.jpg">
          <a:extLst>
            <a:ext uri="{FF2B5EF4-FFF2-40B4-BE49-F238E27FC236}">
              <a16:creationId xmlns:a16="http://schemas.microsoft.com/office/drawing/2014/main" id="{4C7DA31B-FAF4-49F6-8060-B3492E3F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781050"/>
          <a:ext cx="1757991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4</xdr:row>
      <xdr:rowOff>9525</xdr:rowOff>
    </xdr:from>
    <xdr:to>
      <xdr:col>8</xdr:col>
      <xdr:colOff>529266</xdr:colOff>
      <xdr:row>13</xdr:row>
      <xdr:rowOff>95250</xdr:rowOff>
    </xdr:to>
    <xdr:pic>
      <xdr:nvPicPr>
        <xdr:cNvPr id="2" name="Picture 1" descr="https://ars.els-cdn.com/content/image/1-s2.0-S0021961411002618-gr7.jpg">
          <a:extLst>
            <a:ext uri="{FF2B5EF4-FFF2-40B4-BE49-F238E27FC236}">
              <a16:creationId xmlns:a16="http://schemas.microsoft.com/office/drawing/2014/main" id="{7CC8317A-B81A-4953-8758-AC3D0F3A8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771525"/>
          <a:ext cx="1757991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10</xdr:col>
      <xdr:colOff>154510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76106C-6EF8-450A-B31F-E49FE68F3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571500"/>
          <a:ext cx="1983310" cy="1619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3</xdr:row>
      <xdr:rowOff>171450</xdr:rowOff>
    </xdr:from>
    <xdr:to>
      <xdr:col>8</xdr:col>
      <xdr:colOff>131699</xdr:colOff>
      <xdr:row>11</xdr:row>
      <xdr:rowOff>161925</xdr:rowOff>
    </xdr:to>
    <xdr:pic>
      <xdr:nvPicPr>
        <xdr:cNvPr id="2" name="Picture 1" descr="Fig. 23">
          <a:extLst>
            <a:ext uri="{FF2B5EF4-FFF2-40B4-BE49-F238E27FC236}">
              <a16:creationId xmlns:a16="http://schemas.microsoft.com/office/drawing/2014/main" id="{F7839E60-5C33-40EB-94DB-5BFEF2D26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742950"/>
          <a:ext cx="2055749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552451</xdr:colOff>
      <xdr:row>4</xdr:row>
      <xdr:rowOff>9526</xdr:rowOff>
    </xdr:from>
    <xdr:to>
      <xdr:col>10</xdr:col>
      <xdr:colOff>63533</xdr:colOff>
      <xdr:row>13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504A08-9958-44F1-9D3D-6682DA492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1" y="771526"/>
          <a:ext cx="1949482" cy="1714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4</xdr:row>
      <xdr:rowOff>9525</xdr:rowOff>
    </xdr:from>
    <xdr:to>
      <xdr:col>10</xdr:col>
      <xdr:colOff>82582</xdr:colOff>
      <xdr:row>13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A55F8C-6685-4836-9EA7-5ACBCE70E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771525"/>
          <a:ext cx="1949482" cy="1714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4</xdr:row>
      <xdr:rowOff>19050</xdr:rowOff>
    </xdr:from>
    <xdr:to>
      <xdr:col>10</xdr:col>
      <xdr:colOff>130207</xdr:colOff>
      <xdr:row>13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E40D3-D512-4DB7-82A0-F5B51EE6D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781050"/>
          <a:ext cx="1949482" cy="1714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4</xdr:row>
      <xdr:rowOff>28575</xdr:rowOff>
    </xdr:from>
    <xdr:to>
      <xdr:col>11</xdr:col>
      <xdr:colOff>447674</xdr:colOff>
      <xdr:row>15</xdr:row>
      <xdr:rowOff>108502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57D28F-C721-4A4C-B214-A65C4066D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49" y="790575"/>
          <a:ext cx="2943225" cy="2175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849B-819F-4CA1-9907-D4B34EC1327E}">
  <dimension ref="A1:J27"/>
  <sheetViews>
    <sheetView workbookViewId="0">
      <selection activeCell="I25" sqref="I25"/>
    </sheetView>
  </sheetViews>
  <sheetFormatPr defaultColWidth="9.109375" defaultRowHeight="14.4" x14ac:dyDescent="0.3"/>
  <cols>
    <col min="3" max="3" width="26" bestFit="1" customWidth="1"/>
    <col min="4" max="4" width="24.88671875" bestFit="1" customWidth="1"/>
  </cols>
  <sheetData>
    <row r="1" spans="1:10" x14ac:dyDescent="0.3">
      <c r="A1" t="s">
        <v>12</v>
      </c>
      <c r="B1" t="s">
        <v>0</v>
      </c>
      <c r="C1" t="s">
        <v>14</v>
      </c>
      <c r="D1" t="s">
        <v>1</v>
      </c>
      <c r="F1" s="1" t="s">
        <v>19</v>
      </c>
    </row>
    <row r="2" spans="1:10" x14ac:dyDescent="0.3">
      <c r="A2">
        <v>1.37348645737924</v>
      </c>
      <c r="B2">
        <f>A2*0.101325</f>
        <v>0.13916851529395149</v>
      </c>
      <c r="C2">
        <v>2.9971918311475201</v>
      </c>
      <c r="D2">
        <f>C2/$G$4*$G$2/$G$3</f>
        <v>5.6123366033335705E-3</v>
      </c>
      <c r="E2" s="2"/>
      <c r="F2" t="s">
        <v>15</v>
      </c>
      <c r="G2">
        <v>44</v>
      </c>
    </row>
    <row r="3" spans="1:10" x14ac:dyDescent="0.3">
      <c r="A3">
        <v>1.5886787515223399</v>
      </c>
      <c r="B3">
        <f t="shared" ref="B3:B21" si="0">A3*0.101325</f>
        <v>0.1609728744980011</v>
      </c>
      <c r="C3">
        <v>3.3715136935975698</v>
      </c>
      <c r="D3">
        <f t="shared" ref="D3:D21" si="1">C3/$G$4*$G$2/$G$3</f>
        <v>6.3132661428525931E-3</v>
      </c>
      <c r="E3" s="2"/>
      <c r="F3" t="s">
        <v>16</v>
      </c>
      <c r="G3">
        <v>1.0489999999999999</v>
      </c>
      <c r="I3" t="s">
        <v>15</v>
      </c>
      <c r="J3">
        <v>44</v>
      </c>
    </row>
    <row r="4" spans="1:10" x14ac:dyDescent="0.3">
      <c r="A4">
        <v>2.6097853109619198</v>
      </c>
      <c r="B4">
        <f t="shared" si="0"/>
        <v>0.2644364966332165</v>
      </c>
      <c r="C4">
        <v>4.7548136442784799</v>
      </c>
      <c r="D4">
        <f t="shared" si="1"/>
        <v>8.9035390996635034E-3</v>
      </c>
      <c r="E4" s="2"/>
      <c r="F4" t="s">
        <v>17</v>
      </c>
      <c r="G4">
        <f>22400</f>
        <v>22400</v>
      </c>
      <c r="I4" t="s">
        <v>18</v>
      </c>
      <c r="J4" s="2">
        <v>250000</v>
      </c>
    </row>
    <row r="5" spans="1:10" x14ac:dyDescent="0.3">
      <c r="A5">
        <v>3.3616498746892298</v>
      </c>
      <c r="B5">
        <f t="shared" si="0"/>
        <v>0.34061917355288618</v>
      </c>
      <c r="C5">
        <v>5.5762281964309004</v>
      </c>
      <c r="D5">
        <f t="shared" si="1"/>
        <v>1.0441663856860258E-2</v>
      </c>
      <c r="E5" s="2"/>
    </row>
    <row r="6" spans="1:10" x14ac:dyDescent="0.3">
      <c r="A6">
        <v>4.0058176401316503</v>
      </c>
      <c r="B6">
        <f t="shared" si="0"/>
        <v>0.40588947238633949</v>
      </c>
      <c r="C6">
        <v>6.1728885891719401</v>
      </c>
      <c r="D6">
        <f t="shared" si="1"/>
        <v>1.1558929334211383E-2</v>
      </c>
      <c r="E6" s="2"/>
    </row>
    <row r="7" spans="1:10" x14ac:dyDescent="0.3">
      <c r="A7">
        <v>5.0267228971445199</v>
      </c>
      <c r="B7">
        <f t="shared" si="0"/>
        <v>0.50933269755316846</v>
      </c>
      <c r="C7">
        <v>7.4810020834801101</v>
      </c>
      <c r="D7">
        <f t="shared" si="1"/>
        <v>1.4008413270849996E-2</v>
      </c>
      <c r="E7" s="2"/>
    </row>
    <row r="8" spans="1:10" x14ac:dyDescent="0.3">
      <c r="A8">
        <v>5.3481022213722698</v>
      </c>
      <c r="B8">
        <f t="shared" si="0"/>
        <v>0.54189645758054528</v>
      </c>
      <c r="C8">
        <v>7.5161796825460696</v>
      </c>
      <c r="D8">
        <f t="shared" si="1"/>
        <v>1.4074284438922575E-2</v>
      </c>
      <c r="E8" s="2"/>
    </row>
    <row r="9" spans="1:10" x14ac:dyDescent="0.3">
      <c r="A9">
        <v>6.6906887562529498</v>
      </c>
      <c r="B9">
        <f t="shared" si="0"/>
        <v>0.67793403822733012</v>
      </c>
      <c r="C9">
        <v>8.9722504604792999</v>
      </c>
      <c r="D9">
        <f t="shared" si="1"/>
        <v>1.6800823073892194E-2</v>
      </c>
      <c r="E9" s="2"/>
    </row>
    <row r="10" spans="1:10" x14ac:dyDescent="0.3">
      <c r="A10">
        <v>6.7973790424043496</v>
      </c>
      <c r="B10">
        <f t="shared" si="0"/>
        <v>0.68874443147162068</v>
      </c>
      <c r="C10">
        <v>8.8210723380270295</v>
      </c>
      <c r="D10">
        <f t="shared" si="1"/>
        <v>1.6517737252876436E-2</v>
      </c>
      <c r="E10" s="2"/>
    </row>
    <row r="11" spans="1:10" x14ac:dyDescent="0.3">
      <c r="A11">
        <v>8.4600364357392301</v>
      </c>
      <c r="B11">
        <f t="shared" si="0"/>
        <v>0.85721319185127753</v>
      </c>
      <c r="C11">
        <v>9.8236087486034602</v>
      </c>
      <c r="D11">
        <f t="shared" si="1"/>
        <v>1.8395018424798799E-2</v>
      </c>
      <c r="E11" s="2"/>
    </row>
    <row r="12" spans="1:10" x14ac:dyDescent="0.3">
      <c r="A12">
        <v>8.7288758265980899</v>
      </c>
      <c r="B12">
        <f t="shared" si="0"/>
        <v>0.88445334313005142</v>
      </c>
      <c r="C12">
        <v>10.2351212343864</v>
      </c>
      <c r="D12">
        <f t="shared" si="1"/>
        <v>1.9165588584068229E-2</v>
      </c>
      <c r="E12" s="2"/>
    </row>
    <row r="13" spans="1:10" x14ac:dyDescent="0.3">
      <c r="A13">
        <v>10.015802240496001</v>
      </c>
      <c r="B13">
        <f t="shared" si="0"/>
        <v>1.0148511620182572</v>
      </c>
      <c r="C13">
        <v>10.902136825259401</v>
      </c>
      <c r="D13">
        <f t="shared" si="1"/>
        <v>2.0414596397564589E-2</v>
      </c>
      <c r="E13" s="2"/>
    </row>
    <row r="14" spans="1:10" x14ac:dyDescent="0.3">
      <c r="A14">
        <v>10.6869445311163</v>
      </c>
      <c r="B14">
        <f t="shared" si="0"/>
        <v>1.082854654615359</v>
      </c>
      <c r="C14">
        <v>11.5737823719464</v>
      </c>
      <c r="D14">
        <f t="shared" si="1"/>
        <v>2.1672273949920062E-2</v>
      </c>
      <c r="E14" s="2"/>
    </row>
    <row r="15" spans="1:10" x14ac:dyDescent="0.3">
      <c r="A15">
        <v>11.517920948537</v>
      </c>
      <c r="B15">
        <f t="shared" si="0"/>
        <v>1.1670533401105114</v>
      </c>
      <c r="C15">
        <v>11.9434742785824</v>
      </c>
      <c r="D15">
        <f t="shared" si="1"/>
        <v>2.2364533750579875E-2</v>
      </c>
      <c r="E15" s="2"/>
    </row>
    <row r="16" spans="1:10" x14ac:dyDescent="0.3">
      <c r="A16">
        <v>13.0465109256892</v>
      </c>
      <c r="B16">
        <f t="shared" si="0"/>
        <v>1.321937719545458</v>
      </c>
      <c r="C16">
        <v>12.871830744919601</v>
      </c>
      <c r="D16">
        <f t="shared" si="1"/>
        <v>2.4102910628168939E-2</v>
      </c>
      <c r="E16" s="2"/>
    </row>
    <row r="17" spans="1:6" x14ac:dyDescent="0.3">
      <c r="A17">
        <v>13.555705414028701</v>
      </c>
      <c r="B17">
        <f t="shared" si="0"/>
        <v>1.373531851076458</v>
      </c>
      <c r="C17">
        <v>13.0559721397441</v>
      </c>
      <c r="D17">
        <f t="shared" si="1"/>
        <v>2.4447721220411466E-2</v>
      </c>
      <c r="E17" s="2"/>
    </row>
    <row r="18" spans="1:6" x14ac:dyDescent="0.3">
      <c r="A18">
        <v>15.192495445532501</v>
      </c>
      <c r="B18">
        <f t="shared" si="0"/>
        <v>1.5393796010185805</v>
      </c>
      <c r="C18">
        <v>14.3970489064245</v>
      </c>
      <c r="D18">
        <f t="shared" si="1"/>
        <v>2.6958929928276847E-2</v>
      </c>
      <c r="E18" s="2"/>
      <c r="F18" t="s">
        <v>20</v>
      </c>
    </row>
    <row r="19" spans="1:6" x14ac:dyDescent="0.3">
      <c r="A19">
        <v>15.326059605648499</v>
      </c>
      <c r="B19">
        <f t="shared" si="0"/>
        <v>1.5529129895423341</v>
      </c>
      <c r="C19">
        <v>14.2832627097319</v>
      </c>
      <c r="D19">
        <f t="shared" si="1"/>
        <v>2.674586167217944E-2</v>
      </c>
      <c r="E19" s="2"/>
      <c r="F19" t="s">
        <v>24</v>
      </c>
    </row>
    <row r="20" spans="1:6" x14ac:dyDescent="0.3">
      <c r="A20">
        <v>17.042263444485801</v>
      </c>
      <c r="B20">
        <f t="shared" si="0"/>
        <v>1.7268073435125237</v>
      </c>
      <c r="C20">
        <v>15.285396515454901</v>
      </c>
      <c r="D20">
        <f t="shared" si="1"/>
        <v>2.8622388953766155E-2</v>
      </c>
      <c r="E20" s="2"/>
    </row>
    <row r="21" spans="1:6" x14ac:dyDescent="0.3">
      <c r="A21">
        <v>17.417692470282699</v>
      </c>
      <c r="B21">
        <f t="shared" si="0"/>
        <v>1.7648476895513945</v>
      </c>
      <c r="C21">
        <v>15.5081376505993</v>
      </c>
      <c r="D21">
        <f t="shared" si="1"/>
        <v>2.9039478781933869E-2</v>
      </c>
      <c r="E21" s="2"/>
    </row>
    <row r="22" spans="1:6" x14ac:dyDescent="0.3">
      <c r="E22" s="2"/>
    </row>
    <row r="23" spans="1:6" x14ac:dyDescent="0.3">
      <c r="E23" s="2"/>
    </row>
    <row r="24" spans="1:6" x14ac:dyDescent="0.3">
      <c r="E24" s="2"/>
    </row>
    <row r="25" spans="1:6" x14ac:dyDescent="0.3">
      <c r="E25" s="2"/>
    </row>
    <row r="26" spans="1:6" x14ac:dyDescent="0.3">
      <c r="E26" s="2"/>
    </row>
    <row r="27" spans="1:6" x14ac:dyDescent="0.3">
      <c r="E27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AC5C-3D64-4123-982D-A1B214B31FD9}">
  <dimension ref="A1:I11"/>
  <sheetViews>
    <sheetView workbookViewId="0">
      <selection activeCell="M22" sqref="M22"/>
    </sheetView>
  </sheetViews>
  <sheetFormatPr defaultColWidth="9.109375" defaultRowHeight="14.4" x14ac:dyDescent="0.3"/>
  <cols>
    <col min="3" max="3" width="28" bestFit="1" customWidth="1"/>
  </cols>
  <sheetData>
    <row r="1" spans="1:9" x14ac:dyDescent="0.3">
      <c r="A1" t="s">
        <v>3</v>
      </c>
      <c r="B1" t="s">
        <v>0</v>
      </c>
      <c r="C1" t="s">
        <v>23</v>
      </c>
      <c r="D1" t="s">
        <v>1</v>
      </c>
      <c r="E1" t="s">
        <v>87</v>
      </c>
      <c r="H1" t="s">
        <v>25</v>
      </c>
      <c r="I1" t="s">
        <v>30</v>
      </c>
    </row>
    <row r="2" spans="1:9" x14ac:dyDescent="0.3">
      <c r="A2">
        <v>9.4339622641509493</v>
      </c>
      <c r="B2">
        <f>A2*0.1</f>
        <v>0.94339622641509502</v>
      </c>
      <c r="C2">
        <v>1.7650429799426901</v>
      </c>
      <c r="D2">
        <f>C2/100</f>
        <v>1.7650429799426902E-2</v>
      </c>
      <c r="E2" t="s">
        <v>85</v>
      </c>
      <c r="H2" t="s">
        <v>45</v>
      </c>
      <c r="I2" t="s">
        <v>31</v>
      </c>
    </row>
    <row r="3" spans="1:9" x14ac:dyDescent="0.3">
      <c r="A3">
        <v>18.867924528301899</v>
      </c>
      <c r="B3">
        <f t="shared" ref="B3:B11" si="0">A3*0.1</f>
        <v>1.88679245283019</v>
      </c>
      <c r="C3">
        <v>3.1518624641833699</v>
      </c>
      <c r="D3">
        <f t="shared" ref="D3:D11" si="1">C3/100</f>
        <v>3.1518624641833699E-2</v>
      </c>
      <c r="E3" t="s">
        <v>85</v>
      </c>
      <c r="H3" t="s">
        <v>46</v>
      </c>
      <c r="I3" t="s">
        <v>44</v>
      </c>
    </row>
    <row r="4" spans="1:9" x14ac:dyDescent="0.3">
      <c r="A4">
        <v>30.398322851153001</v>
      </c>
      <c r="B4">
        <f t="shared" si="0"/>
        <v>3.0398322851153003</v>
      </c>
      <c r="C4">
        <v>4.6017191977077303</v>
      </c>
      <c r="D4">
        <f t="shared" si="1"/>
        <v>4.60171919770773E-2</v>
      </c>
      <c r="E4" t="s">
        <v>85</v>
      </c>
      <c r="H4" s="5" t="s">
        <v>74</v>
      </c>
    </row>
    <row r="5" spans="1:9" x14ac:dyDescent="0.3">
      <c r="A5">
        <v>38.784067085953801</v>
      </c>
      <c r="B5">
        <f t="shared" si="0"/>
        <v>3.8784067085953802</v>
      </c>
      <c r="C5">
        <v>6.7449856733524296</v>
      </c>
      <c r="D5">
        <f t="shared" si="1"/>
        <v>6.7449856733524299E-2</v>
      </c>
      <c r="E5" t="s">
        <v>85</v>
      </c>
    </row>
    <row r="6" spans="1:9" x14ac:dyDescent="0.3">
      <c r="A6">
        <v>39.832285115304003</v>
      </c>
      <c r="B6">
        <f t="shared" si="0"/>
        <v>3.9832285115304007</v>
      </c>
      <c r="C6">
        <v>6.3037249283667602</v>
      </c>
      <c r="D6">
        <f t="shared" si="1"/>
        <v>6.3037249283667607E-2</v>
      </c>
      <c r="E6" t="s">
        <v>85</v>
      </c>
    </row>
    <row r="7" spans="1:9" x14ac:dyDescent="0.3">
      <c r="A7">
        <v>49.266247379454903</v>
      </c>
      <c r="B7">
        <f t="shared" si="0"/>
        <v>4.9266247379454908</v>
      </c>
      <c r="C7">
        <v>8.0687679083094501</v>
      </c>
      <c r="D7">
        <f t="shared" si="1"/>
        <v>8.0687679083094502E-2</v>
      </c>
      <c r="E7" t="s">
        <v>85</v>
      </c>
    </row>
    <row r="8" spans="1:9" x14ac:dyDescent="0.3">
      <c r="A8">
        <v>59.748427672955998</v>
      </c>
      <c r="B8">
        <f t="shared" si="0"/>
        <v>5.9748427672956002</v>
      </c>
      <c r="C8">
        <v>10.085959885386799</v>
      </c>
      <c r="D8">
        <f t="shared" si="1"/>
        <v>0.100859598853868</v>
      </c>
      <c r="E8" t="s">
        <v>85</v>
      </c>
    </row>
    <row r="9" spans="1:9" x14ac:dyDescent="0.3">
      <c r="A9">
        <v>100.62893081761</v>
      </c>
      <c r="B9">
        <f t="shared" si="0"/>
        <v>10.062893081761001</v>
      </c>
      <c r="C9">
        <v>14.0573065902578</v>
      </c>
      <c r="D9">
        <f t="shared" si="1"/>
        <v>0.14057306590257801</v>
      </c>
      <c r="E9" t="s">
        <v>86</v>
      </c>
    </row>
    <row r="10" spans="1:9" x14ac:dyDescent="0.3">
      <c r="A10">
        <v>149.89517819706501</v>
      </c>
      <c r="B10">
        <f t="shared" si="0"/>
        <v>14.989517819706501</v>
      </c>
      <c r="C10">
        <v>15.6332378223495</v>
      </c>
      <c r="D10">
        <f t="shared" si="1"/>
        <v>0.15633237822349499</v>
      </c>
      <c r="E10" t="s">
        <v>86</v>
      </c>
    </row>
    <row r="11" spans="1:9" x14ac:dyDescent="0.3">
      <c r="A11">
        <v>249.47589098532401</v>
      </c>
      <c r="B11">
        <f t="shared" si="0"/>
        <v>24.947589098532404</v>
      </c>
      <c r="C11">
        <v>17.650429799426899</v>
      </c>
      <c r="D11">
        <f t="shared" si="1"/>
        <v>0.17650429799426898</v>
      </c>
      <c r="E11" t="s">
        <v>86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72D7-4F1B-46CF-ABB6-59D568BD3F0B}">
  <dimension ref="A1:I25"/>
  <sheetViews>
    <sheetView workbookViewId="0">
      <selection activeCell="M22" sqref="M22"/>
    </sheetView>
  </sheetViews>
  <sheetFormatPr defaultColWidth="9.109375" defaultRowHeight="14.4" x14ac:dyDescent="0.3"/>
  <cols>
    <col min="3" max="3" width="23.44140625" bestFit="1" customWidth="1"/>
  </cols>
  <sheetData>
    <row r="1" spans="1:9" x14ac:dyDescent="0.3">
      <c r="A1" t="s">
        <v>3</v>
      </c>
      <c r="B1" t="s">
        <v>0</v>
      </c>
      <c r="C1" t="s">
        <v>23</v>
      </c>
      <c r="D1" t="s">
        <v>1</v>
      </c>
      <c r="E1" t="s">
        <v>87</v>
      </c>
      <c r="H1" t="s">
        <v>25</v>
      </c>
      <c r="I1" t="s">
        <v>30</v>
      </c>
    </row>
    <row r="2" spans="1:9" x14ac:dyDescent="0.3">
      <c r="A2">
        <v>3.60696009977968</v>
      </c>
      <c r="B2">
        <f>A2/10</f>
        <v>0.36069600997796802</v>
      </c>
      <c r="C2">
        <v>0.37235543018335399</v>
      </c>
      <c r="D2">
        <f>C2/100</f>
        <v>3.7235543018335399E-3</v>
      </c>
      <c r="E2" t="s">
        <v>85</v>
      </c>
      <c r="H2" t="s">
        <v>45</v>
      </c>
      <c r="I2" t="s">
        <v>31</v>
      </c>
    </row>
    <row r="3" spans="1:9" x14ac:dyDescent="0.3">
      <c r="A3">
        <v>11.8488384291692</v>
      </c>
      <c r="B3">
        <f t="shared" ref="B3:B25" si="0">A3/10</f>
        <v>1.1848838429169199</v>
      </c>
      <c r="C3">
        <v>1.3342736248236899</v>
      </c>
      <c r="D3">
        <f t="shared" ref="D3:D25" si="1">C3/100</f>
        <v>1.3342736248236899E-2</v>
      </c>
      <c r="E3" t="s">
        <v>85</v>
      </c>
      <c r="H3" t="s">
        <v>46</v>
      </c>
      <c r="I3" t="s">
        <v>44</v>
      </c>
    </row>
    <row r="4" spans="1:9" x14ac:dyDescent="0.3">
      <c r="A4">
        <v>20.098002074858002</v>
      </c>
      <c r="B4">
        <f t="shared" si="0"/>
        <v>2.0098002074858003</v>
      </c>
      <c r="C4">
        <v>1.9858956276445601</v>
      </c>
      <c r="D4">
        <f t="shared" si="1"/>
        <v>1.98589562764456E-2</v>
      </c>
      <c r="E4" t="s">
        <v>85</v>
      </c>
      <c r="H4" s="5" t="s">
        <v>74</v>
      </c>
    </row>
    <row r="5" spans="1:9" x14ac:dyDescent="0.3">
      <c r="A5">
        <v>25.247992166827899</v>
      </c>
      <c r="B5">
        <f t="shared" si="0"/>
        <v>2.5247992166827897</v>
      </c>
      <c r="C5">
        <v>2.6375176304654402</v>
      </c>
      <c r="D5">
        <f t="shared" si="1"/>
        <v>2.6375176304654403E-2</v>
      </c>
      <c r="E5" t="s">
        <v>85</v>
      </c>
    </row>
    <row r="6" spans="1:9" x14ac:dyDescent="0.3">
      <c r="A6">
        <v>32.9740701022275</v>
      </c>
      <c r="B6">
        <f t="shared" si="0"/>
        <v>3.29740701022275</v>
      </c>
      <c r="C6">
        <v>3.56840620592383</v>
      </c>
      <c r="D6">
        <f t="shared" si="1"/>
        <v>3.5684062059238297E-2</v>
      </c>
      <c r="E6" t="s">
        <v>85</v>
      </c>
    </row>
    <row r="7" spans="1:9" x14ac:dyDescent="0.3">
      <c r="A7">
        <v>38.644960309596797</v>
      </c>
      <c r="B7">
        <f t="shared" si="0"/>
        <v>3.8644960309596796</v>
      </c>
      <c r="C7">
        <v>4.0338504936530297</v>
      </c>
      <c r="D7">
        <f t="shared" si="1"/>
        <v>4.0338504936530295E-2</v>
      </c>
      <c r="E7" t="s">
        <v>85</v>
      </c>
    </row>
    <row r="8" spans="1:9" x14ac:dyDescent="0.3">
      <c r="A8">
        <v>39.666361654757601</v>
      </c>
      <c r="B8">
        <f t="shared" si="0"/>
        <v>3.96663616547576</v>
      </c>
      <c r="C8">
        <v>4.5303244005641696</v>
      </c>
      <c r="D8">
        <f t="shared" si="1"/>
        <v>4.5303244005641695E-2</v>
      </c>
      <c r="E8" t="s">
        <v>85</v>
      </c>
    </row>
    <row r="9" spans="1:9" x14ac:dyDescent="0.3">
      <c r="A9">
        <v>45.852323724486801</v>
      </c>
      <c r="B9">
        <f t="shared" si="0"/>
        <v>4.5852323724486803</v>
      </c>
      <c r="C9">
        <v>5.0578279266572599</v>
      </c>
      <c r="D9">
        <f t="shared" si="1"/>
        <v>5.0578279266572601E-2</v>
      </c>
      <c r="E9" t="s">
        <v>85</v>
      </c>
    </row>
    <row r="10" spans="1:9" x14ac:dyDescent="0.3">
      <c r="A10">
        <v>49.438884938628497</v>
      </c>
      <c r="B10">
        <f t="shared" si="0"/>
        <v>4.9438884938628496</v>
      </c>
      <c r="C10">
        <v>6.2990126939351097</v>
      </c>
      <c r="D10">
        <f t="shared" si="1"/>
        <v>6.299012693935109E-2</v>
      </c>
      <c r="E10" t="s">
        <v>85</v>
      </c>
    </row>
    <row r="11" spans="1:9" x14ac:dyDescent="0.3">
      <c r="A11">
        <v>53.065515392416202</v>
      </c>
      <c r="B11">
        <f t="shared" si="0"/>
        <v>5.30655153924162</v>
      </c>
      <c r="C11">
        <v>5.8335684062059201</v>
      </c>
      <c r="D11">
        <f t="shared" si="1"/>
        <v>5.8335684062059204E-2</v>
      </c>
      <c r="E11" t="s">
        <v>85</v>
      </c>
    </row>
    <row r="12" spans="1:9" x14ac:dyDescent="0.3">
      <c r="A12">
        <v>58.732034410005902</v>
      </c>
      <c r="B12">
        <f t="shared" si="0"/>
        <v>5.87320344100059</v>
      </c>
      <c r="C12">
        <v>6.4851904090267896</v>
      </c>
      <c r="D12">
        <f t="shared" si="1"/>
        <v>6.4851904090267892E-2</v>
      </c>
      <c r="E12" t="s">
        <v>85</v>
      </c>
    </row>
    <row r="13" spans="1:9" x14ac:dyDescent="0.3">
      <c r="A13">
        <v>59.232535639767299</v>
      </c>
      <c r="B13">
        <f t="shared" si="0"/>
        <v>5.9232535639767301</v>
      </c>
      <c r="C13">
        <v>7.1678420310296103</v>
      </c>
      <c r="D13">
        <f t="shared" si="1"/>
        <v>7.1678420310296101E-2</v>
      </c>
      <c r="E13" t="s">
        <v>85</v>
      </c>
    </row>
    <row r="14" spans="1:9" x14ac:dyDescent="0.3">
      <c r="A14">
        <v>64.907797036916094</v>
      </c>
      <c r="B14">
        <f t="shared" si="0"/>
        <v>6.4907797036916097</v>
      </c>
      <c r="C14">
        <v>7.4471086036671297</v>
      </c>
      <c r="D14">
        <f t="shared" si="1"/>
        <v>7.4471086036671297E-2</v>
      </c>
      <c r="E14" t="s">
        <v>85</v>
      </c>
    </row>
    <row r="15" spans="1:9" x14ac:dyDescent="0.3">
      <c r="A15">
        <v>68.512571541805997</v>
      </c>
      <c r="B15">
        <f t="shared" si="0"/>
        <v>6.8512571541805993</v>
      </c>
      <c r="C15">
        <v>7.9125528913963299</v>
      </c>
      <c r="D15">
        <f t="shared" si="1"/>
        <v>7.9125528913963294E-2</v>
      </c>
      <c r="E15" t="s">
        <v>85</v>
      </c>
    </row>
    <row r="16" spans="1:9" x14ac:dyDescent="0.3">
      <c r="A16">
        <v>69.529601697187303</v>
      </c>
      <c r="B16">
        <f t="shared" si="0"/>
        <v>6.9529601697187307</v>
      </c>
      <c r="C16">
        <v>8.5952045133991497</v>
      </c>
      <c r="D16">
        <f t="shared" si="1"/>
        <v>8.5952045133991503E-2</v>
      </c>
      <c r="E16" t="s">
        <v>85</v>
      </c>
    </row>
    <row r="17" spans="1:5" x14ac:dyDescent="0.3">
      <c r="A17">
        <v>79.313052955507104</v>
      </c>
      <c r="B17">
        <f t="shared" si="0"/>
        <v>7.9313052955507102</v>
      </c>
      <c r="C17">
        <v>9.8984485190408993</v>
      </c>
      <c r="D17">
        <f t="shared" si="1"/>
        <v>9.8984485190408991E-2</v>
      </c>
      <c r="E17" t="s">
        <v>85</v>
      </c>
    </row>
    <row r="18" spans="1:5" x14ac:dyDescent="0.3">
      <c r="A18">
        <v>99.946525778363196</v>
      </c>
      <c r="B18">
        <f t="shared" si="0"/>
        <v>9.9946525778363196</v>
      </c>
      <c r="C18">
        <v>11.077574047954799</v>
      </c>
      <c r="D18">
        <f t="shared" si="1"/>
        <v>0.110775740479548</v>
      </c>
      <c r="E18" t="s">
        <v>86</v>
      </c>
    </row>
    <row r="19" spans="1:5" x14ac:dyDescent="0.3">
      <c r="A19">
        <v>149.47647717073201</v>
      </c>
      <c r="B19">
        <f t="shared" si="0"/>
        <v>14.947647717073201</v>
      </c>
      <c r="C19">
        <v>13.4978843441466</v>
      </c>
      <c r="D19">
        <f t="shared" si="1"/>
        <v>0.13497884344146599</v>
      </c>
      <c r="E19" t="s">
        <v>86</v>
      </c>
    </row>
    <row r="20" spans="1:5" x14ac:dyDescent="0.3">
      <c r="A20">
        <v>199.55428434880901</v>
      </c>
      <c r="B20">
        <f t="shared" si="0"/>
        <v>19.955428434880901</v>
      </c>
      <c r="C20">
        <v>14.5839210155148</v>
      </c>
      <c r="D20">
        <f t="shared" si="1"/>
        <v>0.145839210155148</v>
      </c>
      <c r="E20" t="s">
        <v>86</v>
      </c>
    </row>
    <row r="21" spans="1:5" x14ac:dyDescent="0.3">
      <c r="A21">
        <v>249.113377006376</v>
      </c>
      <c r="B21">
        <f t="shared" si="0"/>
        <v>24.911337700637599</v>
      </c>
      <c r="C21">
        <v>15.7630465444287</v>
      </c>
      <c r="D21">
        <f t="shared" si="1"/>
        <v>0.15763046544428699</v>
      </c>
      <c r="E21" t="s">
        <v>86</v>
      </c>
    </row>
    <row r="22" spans="1:5" x14ac:dyDescent="0.3">
      <c r="A22">
        <v>299.198469500751</v>
      </c>
      <c r="B22">
        <f t="shared" si="0"/>
        <v>29.919846950075101</v>
      </c>
      <c r="C22">
        <v>16.538787023977399</v>
      </c>
      <c r="D22">
        <f t="shared" si="1"/>
        <v>0.165387870239774</v>
      </c>
      <c r="E22" t="s">
        <v>86</v>
      </c>
    </row>
    <row r="23" spans="1:5" x14ac:dyDescent="0.3">
      <c r="A23">
        <v>349.29157584305602</v>
      </c>
      <c r="B23">
        <f t="shared" si="0"/>
        <v>34.929157584305599</v>
      </c>
      <c r="C23">
        <v>16.973201692524601</v>
      </c>
      <c r="D23">
        <f t="shared" si="1"/>
        <v>0.169732016925246</v>
      </c>
      <c r="E23" t="s">
        <v>86</v>
      </c>
    </row>
    <row r="24" spans="1:5" x14ac:dyDescent="0.3">
      <c r="A24">
        <v>374.60149319842799</v>
      </c>
      <c r="B24">
        <f t="shared" si="0"/>
        <v>37.460149319842799</v>
      </c>
      <c r="C24">
        <v>16.973201692524601</v>
      </c>
      <c r="D24">
        <f t="shared" si="1"/>
        <v>0.169732016925246</v>
      </c>
      <c r="E24" t="s">
        <v>86</v>
      </c>
    </row>
    <row r="25" spans="1:5" x14ac:dyDescent="0.3">
      <c r="A25">
        <v>424.18462739978298</v>
      </c>
      <c r="B25">
        <f t="shared" si="0"/>
        <v>42.418462739978295</v>
      </c>
      <c r="C25">
        <v>17.128349788434399</v>
      </c>
      <c r="D25">
        <f t="shared" si="1"/>
        <v>0.17128349788434399</v>
      </c>
      <c r="E25" t="s">
        <v>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3116-2F12-415C-A030-1C4D58256888}">
  <dimension ref="A1:H19"/>
  <sheetViews>
    <sheetView workbookViewId="0">
      <selection activeCell="M22" sqref="M22"/>
    </sheetView>
  </sheetViews>
  <sheetFormatPr defaultColWidth="9.109375" defaultRowHeight="14.4" x14ac:dyDescent="0.3"/>
  <cols>
    <col min="3" max="3" width="23.44140625" bestFit="1" customWidth="1"/>
  </cols>
  <sheetData>
    <row r="1" spans="1:8" x14ac:dyDescent="0.3">
      <c r="A1" t="s">
        <v>3</v>
      </c>
      <c r="B1" t="s">
        <v>0</v>
      </c>
      <c r="C1" t="s">
        <v>23</v>
      </c>
      <c r="D1" t="s">
        <v>1</v>
      </c>
      <c r="E1" t="s">
        <v>87</v>
      </c>
      <c r="G1" t="s">
        <v>25</v>
      </c>
      <c r="H1" t="s">
        <v>30</v>
      </c>
    </row>
    <row r="2" spans="1:8" x14ac:dyDescent="0.3">
      <c r="A2">
        <v>14.953111704297701</v>
      </c>
      <c r="B2">
        <f>A2/10</f>
        <v>1.4953111704297701</v>
      </c>
      <c r="C2">
        <v>1.1170662905500699</v>
      </c>
      <c r="D2">
        <f>C2/100</f>
        <v>1.1170662905500698E-2</v>
      </c>
      <c r="E2" t="s">
        <v>85</v>
      </c>
      <c r="G2" t="s">
        <v>45</v>
      </c>
      <c r="H2" t="s">
        <v>31</v>
      </c>
    </row>
    <row r="3" spans="1:8" x14ac:dyDescent="0.3">
      <c r="A3">
        <v>32.487410973434798</v>
      </c>
      <c r="B3">
        <f t="shared" ref="B3:B19" si="0">A3/10</f>
        <v>3.2487410973434798</v>
      </c>
      <c r="C3">
        <v>2.2961918194640298</v>
      </c>
      <c r="D3">
        <f t="shared" ref="D3:D19" si="1">C3/100</f>
        <v>2.2961918194640298E-2</v>
      </c>
      <c r="E3" t="s">
        <v>85</v>
      </c>
      <c r="G3" t="s">
        <v>46</v>
      </c>
      <c r="H3" t="s">
        <v>60</v>
      </c>
    </row>
    <row r="4" spans="1:8" x14ac:dyDescent="0.3">
      <c r="A4">
        <v>34.547698422874703</v>
      </c>
      <c r="B4">
        <f t="shared" si="0"/>
        <v>3.4547698422874702</v>
      </c>
      <c r="C4">
        <v>2.5444287729195998</v>
      </c>
      <c r="D4">
        <f t="shared" si="1"/>
        <v>2.5444287729195998E-2</v>
      </c>
      <c r="E4" t="s">
        <v>85</v>
      </c>
      <c r="G4" s="5" t="s">
        <v>74</v>
      </c>
    </row>
    <row r="5" spans="1:8" x14ac:dyDescent="0.3">
      <c r="A5">
        <v>39.692588793435</v>
      </c>
      <c r="B5">
        <f t="shared" si="0"/>
        <v>3.9692588793435002</v>
      </c>
      <c r="C5">
        <v>3.4132581100141</v>
      </c>
      <c r="D5">
        <f t="shared" si="1"/>
        <v>3.4132581100141002E-2</v>
      </c>
      <c r="E5" t="s">
        <v>85</v>
      </c>
    </row>
    <row r="6" spans="1:8" x14ac:dyDescent="0.3">
      <c r="A6">
        <v>44.857878049633399</v>
      </c>
      <c r="B6">
        <f t="shared" si="0"/>
        <v>4.4857878049633397</v>
      </c>
      <c r="C6">
        <v>3.4132581100141</v>
      </c>
      <c r="D6">
        <f t="shared" si="1"/>
        <v>3.4132581100141002E-2</v>
      </c>
      <c r="E6" t="s">
        <v>85</v>
      </c>
    </row>
    <row r="7" spans="1:8" x14ac:dyDescent="0.3">
      <c r="A7">
        <v>50.0151534579025</v>
      </c>
      <c r="B7">
        <f t="shared" si="0"/>
        <v>5.0015153457902501</v>
      </c>
      <c r="C7">
        <v>3.7545839210155099</v>
      </c>
      <c r="D7">
        <f t="shared" si="1"/>
        <v>3.7545839210155099E-2</v>
      </c>
      <c r="E7" t="s">
        <v>85</v>
      </c>
    </row>
    <row r="8" spans="1:8" x14ac:dyDescent="0.3">
      <c r="A8">
        <v>57.747788177971501</v>
      </c>
      <c r="B8">
        <f t="shared" si="0"/>
        <v>5.7747788177971504</v>
      </c>
      <c r="C8">
        <v>4.4062059238363798</v>
      </c>
      <c r="D8">
        <f t="shared" si="1"/>
        <v>4.4062059238363795E-2</v>
      </c>
      <c r="E8" t="s">
        <v>85</v>
      </c>
    </row>
    <row r="9" spans="1:8" x14ac:dyDescent="0.3">
      <c r="A9">
        <v>64.448822110060703</v>
      </c>
      <c r="B9">
        <f t="shared" si="0"/>
        <v>6.4448822110060702</v>
      </c>
      <c r="C9">
        <v>4.9957686882933698</v>
      </c>
      <c r="D9">
        <f t="shared" si="1"/>
        <v>4.99576868829337E-2</v>
      </c>
      <c r="E9" t="s">
        <v>85</v>
      </c>
    </row>
    <row r="10" spans="1:8" x14ac:dyDescent="0.3">
      <c r="A10">
        <v>70.118255254170094</v>
      </c>
      <c r="B10">
        <f t="shared" si="0"/>
        <v>7.0118255254170094</v>
      </c>
      <c r="C10">
        <v>5.5232722143864503</v>
      </c>
      <c r="D10">
        <f t="shared" si="1"/>
        <v>5.5232722143864502E-2</v>
      </c>
      <c r="E10" t="s">
        <v>85</v>
      </c>
    </row>
    <row r="11" spans="1:8" x14ac:dyDescent="0.3">
      <c r="A11">
        <v>79.922105398127897</v>
      </c>
      <c r="B11">
        <f t="shared" si="0"/>
        <v>7.9922105398127901</v>
      </c>
      <c r="C11">
        <v>5.9576868829337002</v>
      </c>
      <c r="D11">
        <f t="shared" si="1"/>
        <v>5.9576868829337E-2</v>
      </c>
      <c r="E11" t="s">
        <v>85</v>
      </c>
    </row>
    <row r="12" spans="1:8" x14ac:dyDescent="0.3">
      <c r="A12">
        <v>99.507221205515805</v>
      </c>
      <c r="B12">
        <f t="shared" si="0"/>
        <v>9.9507221205515801</v>
      </c>
      <c r="C12">
        <v>7.78843441466854</v>
      </c>
      <c r="D12">
        <f t="shared" si="1"/>
        <v>7.7884344146685394E-2</v>
      </c>
      <c r="E12" t="s">
        <v>85</v>
      </c>
    </row>
    <row r="13" spans="1:8" x14ac:dyDescent="0.3">
      <c r="A13">
        <v>149.55297299187501</v>
      </c>
      <c r="B13">
        <f t="shared" si="0"/>
        <v>14.955297299187501</v>
      </c>
      <c r="C13">
        <v>10.2397743300423</v>
      </c>
      <c r="D13">
        <f t="shared" si="1"/>
        <v>0.10239774330042301</v>
      </c>
      <c r="E13" t="s">
        <v>85</v>
      </c>
    </row>
    <row r="14" spans="1:8" x14ac:dyDescent="0.3">
      <c r="A14">
        <v>199.62640898017199</v>
      </c>
      <c r="B14">
        <f t="shared" si="0"/>
        <v>19.962640898017199</v>
      </c>
      <c r="C14">
        <v>11.511988716502101</v>
      </c>
      <c r="D14">
        <f t="shared" si="1"/>
        <v>0.11511988716502101</v>
      </c>
      <c r="E14" t="s">
        <v>86</v>
      </c>
    </row>
    <row r="15" spans="1:8" x14ac:dyDescent="0.3">
      <c r="A15">
        <v>224.39648439776599</v>
      </c>
      <c r="B15">
        <f t="shared" si="0"/>
        <v>22.439648439776597</v>
      </c>
      <c r="C15">
        <v>12.5049365303244</v>
      </c>
      <c r="D15">
        <f t="shared" si="1"/>
        <v>0.12504936530324401</v>
      </c>
      <c r="E15" t="s">
        <v>86</v>
      </c>
    </row>
    <row r="16" spans="1:8" x14ac:dyDescent="0.3">
      <c r="A16">
        <v>259.51899427665501</v>
      </c>
      <c r="B16">
        <f t="shared" si="0"/>
        <v>25.951899427665502</v>
      </c>
      <c r="C16">
        <v>12.5669957686882</v>
      </c>
      <c r="D16">
        <f t="shared" si="1"/>
        <v>0.12566995768688199</v>
      </c>
      <c r="E16" t="s">
        <v>86</v>
      </c>
    </row>
    <row r="17" spans="1:5" x14ac:dyDescent="0.3">
      <c r="A17">
        <v>299.271322663744</v>
      </c>
      <c r="B17">
        <f t="shared" si="0"/>
        <v>29.9271322663744</v>
      </c>
      <c r="C17">
        <v>13.435825105782699</v>
      </c>
      <c r="D17">
        <f t="shared" si="1"/>
        <v>0.13435825105782701</v>
      </c>
      <c r="E17" t="s">
        <v>86</v>
      </c>
    </row>
    <row r="18" spans="1:5" x14ac:dyDescent="0.3">
      <c r="A18">
        <v>349.33674480411202</v>
      </c>
      <c r="B18">
        <f t="shared" si="0"/>
        <v>34.933674480411199</v>
      </c>
      <c r="C18">
        <v>15.049365303244</v>
      </c>
      <c r="D18">
        <f t="shared" si="1"/>
        <v>0.15049365303244</v>
      </c>
      <c r="E18" t="s">
        <v>86</v>
      </c>
    </row>
    <row r="19" spans="1:5" x14ac:dyDescent="0.3">
      <c r="A19">
        <v>399.43713646271601</v>
      </c>
      <c r="B19">
        <f t="shared" si="0"/>
        <v>39.943713646271604</v>
      </c>
      <c r="C19">
        <v>15.173483779971701</v>
      </c>
      <c r="D19">
        <f t="shared" si="1"/>
        <v>0.151734837799717</v>
      </c>
      <c r="E19" t="s">
        <v>86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73B4-627B-48D7-A47B-DF7A1B2B0F29}">
  <dimension ref="A1:H8"/>
  <sheetViews>
    <sheetView workbookViewId="0">
      <selection activeCell="M22" sqref="M22"/>
    </sheetView>
  </sheetViews>
  <sheetFormatPr defaultColWidth="9.109375" defaultRowHeight="14.4" x14ac:dyDescent="0.3"/>
  <cols>
    <col min="3" max="3" width="23.44140625" bestFit="1" customWidth="1"/>
  </cols>
  <sheetData>
    <row r="1" spans="1:8" x14ac:dyDescent="0.3">
      <c r="A1" t="s">
        <v>3</v>
      </c>
      <c r="B1" t="s">
        <v>0</v>
      </c>
      <c r="C1" t="s">
        <v>23</v>
      </c>
      <c r="D1" t="s">
        <v>1</v>
      </c>
      <c r="E1" t="s">
        <v>87</v>
      </c>
      <c r="G1" t="s">
        <v>25</v>
      </c>
      <c r="H1" t="s">
        <v>30</v>
      </c>
    </row>
    <row r="2" spans="1:8" x14ac:dyDescent="0.3">
      <c r="A2">
        <v>39.7290153749315</v>
      </c>
      <c r="B2">
        <f>A2/10</f>
        <v>3.9729015374931498</v>
      </c>
      <c r="C2">
        <v>1.86177715091678</v>
      </c>
      <c r="D2">
        <f>C2/100</f>
        <v>1.86177715091678E-2</v>
      </c>
      <c r="E2" t="s">
        <v>85</v>
      </c>
      <c r="G2" t="s">
        <v>45</v>
      </c>
      <c r="H2" t="s">
        <v>31</v>
      </c>
    </row>
    <row r="3" spans="1:8" x14ac:dyDescent="0.3">
      <c r="A3">
        <v>70.153224772406702</v>
      </c>
      <c r="B3">
        <f t="shared" ref="B3:B8" si="0">A3/10</f>
        <v>7.0153224772406704</v>
      </c>
      <c r="C3">
        <v>4.0338504936530297</v>
      </c>
      <c r="D3">
        <f t="shared" ref="D3:D8" si="1">C3/100</f>
        <v>4.0338504936530295E-2</v>
      </c>
      <c r="E3" t="s">
        <v>85</v>
      </c>
      <c r="G3" t="s">
        <v>46</v>
      </c>
      <c r="H3" t="s">
        <v>44</v>
      </c>
    </row>
    <row r="4" spans="1:8" x14ac:dyDescent="0.3">
      <c r="A4">
        <v>124.31736586275601</v>
      </c>
      <c r="B4">
        <f t="shared" si="0"/>
        <v>12.431736586275601</v>
      </c>
      <c r="C4">
        <v>7.0747531734837796</v>
      </c>
      <c r="D4">
        <f t="shared" si="1"/>
        <v>7.074753173483779E-2</v>
      </c>
      <c r="E4" t="s">
        <v>85</v>
      </c>
      <c r="G4" s="5" t="s">
        <v>74</v>
      </c>
    </row>
    <row r="5" spans="1:8" x14ac:dyDescent="0.3">
      <c r="A5">
        <v>174.36530324400499</v>
      </c>
      <c r="B5">
        <f t="shared" si="0"/>
        <v>17.436530324400501</v>
      </c>
      <c r="C5">
        <v>9.4330042313117008</v>
      </c>
      <c r="D5">
        <f t="shared" si="1"/>
        <v>9.4330042313117007E-2</v>
      </c>
      <c r="E5" t="s">
        <v>85</v>
      </c>
    </row>
    <row r="6" spans="1:8" x14ac:dyDescent="0.3">
      <c r="A6">
        <v>249.73554301833499</v>
      </c>
      <c r="B6">
        <f t="shared" si="0"/>
        <v>24.973554301833499</v>
      </c>
      <c r="C6">
        <v>11.2637517630465</v>
      </c>
      <c r="D6">
        <f t="shared" si="1"/>
        <v>0.11263751763046499</v>
      </c>
      <c r="E6" t="s">
        <v>85</v>
      </c>
    </row>
    <row r="7" spans="1:8" x14ac:dyDescent="0.3">
      <c r="A7">
        <v>299.81553579130099</v>
      </c>
      <c r="B7">
        <f t="shared" si="0"/>
        <v>29.9815535791301</v>
      </c>
      <c r="C7">
        <v>12.256699576868799</v>
      </c>
      <c r="D7">
        <f t="shared" si="1"/>
        <v>0.12256699576868799</v>
      </c>
      <c r="E7" t="s">
        <v>85</v>
      </c>
    </row>
    <row r="8" spans="1:8" x14ac:dyDescent="0.3">
      <c r="A8">
        <v>398.95557705533298</v>
      </c>
      <c r="B8">
        <f t="shared" si="0"/>
        <v>39.895557705533299</v>
      </c>
      <c r="C8">
        <v>13.6840620592383</v>
      </c>
      <c r="D8">
        <f t="shared" si="1"/>
        <v>0.136840620592383</v>
      </c>
      <c r="E8" t="s">
        <v>85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B796-E106-4CDF-B898-2317A17CBB17}">
  <dimension ref="A1:I6"/>
  <sheetViews>
    <sheetView workbookViewId="0">
      <selection activeCell="M22" sqref="M22"/>
    </sheetView>
  </sheetViews>
  <sheetFormatPr defaultColWidth="9.109375" defaultRowHeight="14.4" x14ac:dyDescent="0.3"/>
  <cols>
    <col min="3" max="3" width="23.44140625" bestFit="1" customWidth="1"/>
  </cols>
  <sheetData>
    <row r="1" spans="1:9" x14ac:dyDescent="0.3">
      <c r="A1" t="s">
        <v>3</v>
      </c>
      <c r="B1" t="s">
        <v>0</v>
      </c>
      <c r="C1" t="s">
        <v>23</v>
      </c>
      <c r="D1" t="s">
        <v>1</v>
      </c>
      <c r="E1" t="s">
        <v>87</v>
      </c>
      <c r="H1" t="s">
        <v>25</v>
      </c>
      <c r="I1" t="s">
        <v>30</v>
      </c>
    </row>
    <row r="2" spans="1:9" x14ac:dyDescent="0.3">
      <c r="A2">
        <v>79.991315902971195</v>
      </c>
      <c r="B2">
        <f>A2/10</f>
        <v>7.9991315902971198</v>
      </c>
      <c r="C2">
        <v>3.0098730606487898</v>
      </c>
      <c r="D2">
        <f>C2/100</f>
        <v>3.0098730606487899E-2</v>
      </c>
      <c r="E2" t="s">
        <v>85</v>
      </c>
      <c r="H2" t="s">
        <v>45</v>
      </c>
      <c r="I2" t="s">
        <v>31</v>
      </c>
    </row>
    <row r="3" spans="1:9" x14ac:dyDescent="0.3">
      <c r="A3">
        <v>100.110445395097</v>
      </c>
      <c r="B3">
        <f t="shared" ref="B3:B6" si="0">A3/10</f>
        <v>10.011044539509701</v>
      </c>
      <c r="C3">
        <v>4.0959097320169198</v>
      </c>
      <c r="D3">
        <f t="shared" ref="D3:D6" si="1">C3/100</f>
        <v>4.0959097320169197E-2</v>
      </c>
      <c r="E3" t="s">
        <v>85</v>
      </c>
      <c r="H3" t="s">
        <v>46</v>
      </c>
      <c r="I3" t="s">
        <v>44</v>
      </c>
    </row>
    <row r="4" spans="1:9" x14ac:dyDescent="0.3">
      <c r="A4">
        <v>150.156925713086</v>
      </c>
      <c r="B4">
        <f t="shared" si="0"/>
        <v>15.0156925713086</v>
      </c>
      <c r="C4">
        <v>6.5162200282087399</v>
      </c>
      <c r="D4">
        <f t="shared" si="1"/>
        <v>6.5162200282087399E-2</v>
      </c>
      <c r="E4" t="s">
        <v>85</v>
      </c>
      <c r="H4" s="5" t="s">
        <v>74</v>
      </c>
    </row>
    <row r="5" spans="1:9" x14ac:dyDescent="0.3">
      <c r="A5">
        <v>199.69926214316499</v>
      </c>
      <c r="B5">
        <f t="shared" si="0"/>
        <v>19.969926214316498</v>
      </c>
      <c r="C5">
        <v>8.4090267983074707</v>
      </c>
      <c r="D5">
        <f t="shared" si="1"/>
        <v>8.4090267983074701E-2</v>
      </c>
      <c r="E5" t="s">
        <v>85</v>
      </c>
    </row>
    <row r="6" spans="1:9" x14ac:dyDescent="0.3">
      <c r="A6">
        <v>249.777797852871</v>
      </c>
      <c r="B6">
        <f t="shared" si="0"/>
        <v>24.977779785287101</v>
      </c>
      <c r="C6">
        <v>9.4640338504936494</v>
      </c>
      <c r="D6">
        <f t="shared" si="1"/>
        <v>9.46403385049365E-2</v>
      </c>
      <c r="E6" t="s">
        <v>85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DD8C-F884-4F00-839A-82880DD6BEAD}">
  <dimension ref="A1:H8"/>
  <sheetViews>
    <sheetView workbookViewId="0">
      <selection activeCell="E2" sqref="E2:E8"/>
    </sheetView>
  </sheetViews>
  <sheetFormatPr defaultColWidth="9.109375" defaultRowHeight="14.4" x14ac:dyDescent="0.3"/>
  <cols>
    <col min="3" max="3" width="23.44140625" bestFit="1" customWidth="1"/>
  </cols>
  <sheetData>
    <row r="1" spans="1:8" x14ac:dyDescent="0.3">
      <c r="A1" t="s">
        <v>80</v>
      </c>
      <c r="B1" t="s">
        <v>0</v>
      </c>
      <c r="C1" t="s">
        <v>23</v>
      </c>
      <c r="D1" t="s">
        <v>1</v>
      </c>
      <c r="E1" t="s">
        <v>87</v>
      </c>
      <c r="G1" t="s">
        <v>25</v>
      </c>
      <c r="H1" t="s">
        <v>30</v>
      </c>
    </row>
    <row r="2" spans="1:8" x14ac:dyDescent="0.3">
      <c r="A2">
        <v>200</v>
      </c>
      <c r="B2">
        <f>A2*0.0689476/10</f>
        <v>1.378952</v>
      </c>
      <c r="C2">
        <v>1.84</v>
      </c>
      <c r="D2">
        <f>C2/100</f>
        <v>1.84E-2</v>
      </c>
      <c r="E2" t="s">
        <v>85</v>
      </c>
      <c r="G2" t="s">
        <v>50</v>
      </c>
      <c r="H2" t="s">
        <v>45</v>
      </c>
    </row>
    <row r="3" spans="1:8" x14ac:dyDescent="0.3">
      <c r="A3">
        <v>400</v>
      </c>
      <c r="B3">
        <f t="shared" ref="B3:B8" si="0">A3*0.0689476/10</f>
        <v>2.7579039999999999</v>
      </c>
      <c r="C3">
        <v>3.29</v>
      </c>
      <c r="D3">
        <f t="shared" ref="D3:D8" si="1">C3/100</f>
        <v>3.2899999999999999E-2</v>
      </c>
      <c r="E3" t="s">
        <v>85</v>
      </c>
      <c r="G3" t="s">
        <v>51</v>
      </c>
      <c r="H3" t="s">
        <v>48</v>
      </c>
    </row>
    <row r="4" spans="1:8" x14ac:dyDescent="0.3">
      <c r="A4">
        <v>600</v>
      </c>
      <c r="B4">
        <f t="shared" si="0"/>
        <v>4.1368559999999999</v>
      </c>
      <c r="C4">
        <v>4.96</v>
      </c>
      <c r="D4">
        <f t="shared" si="1"/>
        <v>4.9599999999999998E-2</v>
      </c>
      <c r="E4" t="s">
        <v>85</v>
      </c>
      <c r="G4" s="5" t="s">
        <v>74</v>
      </c>
    </row>
    <row r="5" spans="1:8" x14ac:dyDescent="0.3">
      <c r="A5">
        <v>800</v>
      </c>
      <c r="B5">
        <f t="shared" si="0"/>
        <v>5.5158079999999998</v>
      </c>
      <c r="C5">
        <v>5.79</v>
      </c>
      <c r="D5">
        <f t="shared" si="1"/>
        <v>5.79E-2</v>
      </c>
      <c r="E5" t="s">
        <v>85</v>
      </c>
    </row>
    <row r="6" spans="1:8" x14ac:dyDescent="0.3">
      <c r="A6">
        <v>1000</v>
      </c>
      <c r="B6">
        <f t="shared" si="0"/>
        <v>6.8947599999999998</v>
      </c>
      <c r="C6">
        <v>5.92</v>
      </c>
      <c r="D6">
        <f t="shared" si="1"/>
        <v>5.9200000000000003E-2</v>
      </c>
      <c r="E6" t="s">
        <v>85</v>
      </c>
    </row>
    <row r="7" spans="1:8" x14ac:dyDescent="0.3">
      <c r="A7">
        <v>1200</v>
      </c>
      <c r="B7">
        <f t="shared" si="0"/>
        <v>8.2737119999999997</v>
      </c>
      <c r="C7">
        <v>4.45</v>
      </c>
      <c r="D7">
        <f t="shared" si="1"/>
        <v>4.4500000000000005E-2</v>
      </c>
      <c r="E7" t="s">
        <v>85</v>
      </c>
    </row>
    <row r="8" spans="1:8" x14ac:dyDescent="0.3">
      <c r="A8">
        <v>1500</v>
      </c>
      <c r="B8">
        <f t="shared" si="0"/>
        <v>10.342139999999999</v>
      </c>
      <c r="C8">
        <v>5.56</v>
      </c>
      <c r="D8">
        <f t="shared" si="1"/>
        <v>5.5599999999999997E-2</v>
      </c>
      <c r="E8" t="s">
        <v>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F59B-2847-4FBF-88EB-8CE7D954FA67}">
  <dimension ref="A1:I9"/>
  <sheetViews>
    <sheetView workbookViewId="0">
      <selection activeCell="D7" sqref="D7"/>
    </sheetView>
  </sheetViews>
  <sheetFormatPr defaultColWidth="9.109375" defaultRowHeight="14.4" x14ac:dyDescent="0.3"/>
  <cols>
    <col min="3" max="3" width="23.44140625" bestFit="1" customWidth="1"/>
  </cols>
  <sheetData>
    <row r="1" spans="1:9" x14ac:dyDescent="0.3">
      <c r="A1" t="s">
        <v>3</v>
      </c>
      <c r="B1" t="s">
        <v>0</v>
      </c>
      <c r="C1" t="s">
        <v>23</v>
      </c>
      <c r="D1" t="s">
        <v>1</v>
      </c>
      <c r="E1" t="s">
        <v>87</v>
      </c>
      <c r="H1" t="s">
        <v>25</v>
      </c>
      <c r="I1" t="s">
        <v>30</v>
      </c>
    </row>
    <row r="2" spans="1:9" x14ac:dyDescent="0.3">
      <c r="A2">
        <v>24.685714285714202</v>
      </c>
      <c r="B2">
        <f>A2/10</f>
        <v>2.46857142857142</v>
      </c>
      <c r="C2">
        <v>0.70921985815602895</v>
      </c>
      <c r="D2">
        <f>C2/100</f>
        <v>7.0921985815602896E-3</v>
      </c>
      <c r="E2" t="s">
        <v>85</v>
      </c>
      <c r="H2" t="s">
        <v>55</v>
      </c>
      <c r="I2" t="s">
        <v>45</v>
      </c>
    </row>
    <row r="3" spans="1:9" x14ac:dyDescent="0.3">
      <c r="A3">
        <v>41.6</v>
      </c>
      <c r="B3">
        <f t="shared" ref="B3:B9" si="0">A3/10</f>
        <v>4.16</v>
      </c>
      <c r="C3">
        <v>1.5886524822695001</v>
      </c>
      <c r="D3">
        <f t="shared" ref="D3:D9" si="1">C3/100</f>
        <v>1.5886524822695001E-2</v>
      </c>
      <c r="E3" t="s">
        <v>85</v>
      </c>
      <c r="H3" t="s">
        <v>53</v>
      </c>
      <c r="I3" t="s">
        <v>48</v>
      </c>
    </row>
    <row r="4" spans="1:9" x14ac:dyDescent="0.3">
      <c r="A4">
        <v>62.628571428571398</v>
      </c>
      <c r="B4">
        <f t="shared" si="0"/>
        <v>6.2628571428571398</v>
      </c>
      <c r="C4">
        <v>3.0354609929078</v>
      </c>
      <c r="D4">
        <f t="shared" si="1"/>
        <v>3.0354609929078E-2</v>
      </c>
      <c r="E4" t="s">
        <v>85</v>
      </c>
      <c r="H4" s="3" t="s">
        <v>81</v>
      </c>
    </row>
    <row r="5" spans="1:9" x14ac:dyDescent="0.3">
      <c r="A5">
        <v>82.285714285714207</v>
      </c>
      <c r="B5">
        <f t="shared" si="0"/>
        <v>8.2285714285714207</v>
      </c>
      <c r="C5">
        <v>4.0283687943262398</v>
      </c>
      <c r="D5">
        <f t="shared" si="1"/>
        <v>4.0283687943262397E-2</v>
      </c>
      <c r="E5" t="s">
        <v>85</v>
      </c>
    </row>
    <row r="6" spans="1:9" x14ac:dyDescent="0.3">
      <c r="A6">
        <v>138.057142857142</v>
      </c>
      <c r="B6">
        <f t="shared" si="0"/>
        <v>13.805714285714199</v>
      </c>
      <c r="C6">
        <v>5.0496453900709204</v>
      </c>
      <c r="D6">
        <f t="shared" si="1"/>
        <v>5.0496453900709205E-2</v>
      </c>
      <c r="E6" t="s">
        <v>86</v>
      </c>
    </row>
    <row r="7" spans="1:9" x14ac:dyDescent="0.3">
      <c r="A7">
        <v>172.34285714285701</v>
      </c>
      <c r="B7">
        <f t="shared" si="0"/>
        <v>17.234285714285701</v>
      </c>
      <c r="C7">
        <v>5.24822695035461</v>
      </c>
      <c r="D7">
        <f t="shared" si="1"/>
        <v>5.2482269503546099E-2</v>
      </c>
      <c r="E7" t="s">
        <v>86</v>
      </c>
    </row>
    <row r="8" spans="1:9" x14ac:dyDescent="0.3">
      <c r="A8">
        <v>206.62857142857101</v>
      </c>
      <c r="B8">
        <f t="shared" si="0"/>
        <v>20.662857142857099</v>
      </c>
      <c r="C8">
        <v>5.3617021276595702</v>
      </c>
      <c r="D8">
        <f t="shared" si="1"/>
        <v>5.3617021276595705E-2</v>
      </c>
      <c r="E8" t="s">
        <v>86</v>
      </c>
    </row>
    <row r="9" spans="1:9" x14ac:dyDescent="0.3">
      <c r="A9">
        <v>276.57142857142799</v>
      </c>
      <c r="B9">
        <f t="shared" si="0"/>
        <v>27.657142857142798</v>
      </c>
      <c r="C9">
        <v>5.4751773049645402</v>
      </c>
      <c r="D9">
        <f t="shared" si="1"/>
        <v>5.4751773049645402E-2</v>
      </c>
      <c r="E9" t="s">
        <v>86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8146-2528-450F-B714-87FA38EA55CD}">
  <dimension ref="A1:H8"/>
  <sheetViews>
    <sheetView workbookViewId="0">
      <selection activeCell="E2" sqref="E2:E8"/>
    </sheetView>
  </sheetViews>
  <sheetFormatPr defaultColWidth="9.109375" defaultRowHeight="14.4" x14ac:dyDescent="0.3"/>
  <sheetData>
    <row r="1" spans="1:8" x14ac:dyDescent="0.3">
      <c r="A1" t="s">
        <v>0</v>
      </c>
      <c r="B1" t="s">
        <v>79</v>
      </c>
      <c r="C1" t="s">
        <v>1</v>
      </c>
      <c r="D1" t="s">
        <v>87</v>
      </c>
      <c r="G1" t="s">
        <v>25</v>
      </c>
      <c r="H1" t="s">
        <v>30</v>
      </c>
    </row>
    <row r="2" spans="1:8" x14ac:dyDescent="0.3">
      <c r="A2">
        <v>1.36604190999899</v>
      </c>
      <c r="B2">
        <v>3.34947793620025</v>
      </c>
      <c r="C2">
        <f>B2/100</f>
        <v>3.34947793620025E-2</v>
      </c>
      <c r="D2" t="s">
        <v>85</v>
      </c>
      <c r="G2" t="s">
        <v>42</v>
      </c>
      <c r="H2" t="s">
        <v>31</v>
      </c>
    </row>
    <row r="3" spans="1:8" x14ac:dyDescent="0.3">
      <c r="A3">
        <v>2.7415550062110401</v>
      </c>
      <c r="B3">
        <v>5.2067492803842201</v>
      </c>
      <c r="C3">
        <f t="shared" ref="C3:C8" si="0">B3/100</f>
        <v>5.2067492803842201E-2</v>
      </c>
      <c r="D3" t="s">
        <v>85</v>
      </c>
      <c r="G3" t="s">
        <v>43</v>
      </c>
      <c r="H3" t="s">
        <v>40</v>
      </c>
    </row>
    <row r="4" spans="1:8" x14ac:dyDescent="0.3">
      <c r="A4">
        <v>4.1250726683830203</v>
      </c>
      <c r="B4">
        <v>6.1976898080494403</v>
      </c>
      <c r="C4">
        <f t="shared" si="0"/>
        <v>6.1976898080494405E-2</v>
      </c>
      <c r="D4" t="s">
        <v>85</v>
      </c>
      <c r="G4" s="5" t="s">
        <v>74</v>
      </c>
    </row>
    <row r="5" spans="1:8" x14ac:dyDescent="0.3">
      <c r="A5">
        <v>5.5087670317903097</v>
      </c>
      <c r="B5">
        <v>7.3461064766303803</v>
      </c>
      <c r="C5">
        <f t="shared" si="0"/>
        <v>7.3461064766303805E-2</v>
      </c>
      <c r="D5" t="s">
        <v>85</v>
      </c>
    </row>
    <row r="6" spans="1:8" x14ac:dyDescent="0.3">
      <c r="A6">
        <v>6.8764522632777698</v>
      </c>
      <c r="B6">
        <v>10.2271847782487</v>
      </c>
      <c r="C6">
        <f t="shared" si="0"/>
        <v>0.102271847782487</v>
      </c>
      <c r="D6" t="s">
        <v>86</v>
      </c>
    </row>
    <row r="7" spans="1:8" x14ac:dyDescent="0.3">
      <c r="A7">
        <v>8.2616485871852703</v>
      </c>
      <c r="B7">
        <v>12.7141486446131</v>
      </c>
      <c r="C7">
        <f t="shared" si="0"/>
        <v>0.12714148644613099</v>
      </c>
      <c r="D7" t="s">
        <v>86</v>
      </c>
    </row>
    <row r="8" spans="1:8" x14ac:dyDescent="0.3">
      <c r="A8">
        <v>9.6448128468866106</v>
      </c>
      <c r="B8">
        <v>13.390136890447</v>
      </c>
      <c r="C8">
        <f t="shared" si="0"/>
        <v>0.13390136890446999</v>
      </c>
      <c r="D8" t="s">
        <v>86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958F3-9747-43D3-B52B-6645775C2715}">
  <dimension ref="A1:I9"/>
  <sheetViews>
    <sheetView workbookViewId="0">
      <selection activeCell="D7" sqref="D7"/>
    </sheetView>
  </sheetViews>
  <sheetFormatPr defaultColWidth="9.109375" defaultRowHeight="14.4" x14ac:dyDescent="0.3"/>
  <cols>
    <col min="3" max="3" width="23.44140625" bestFit="1" customWidth="1"/>
  </cols>
  <sheetData>
    <row r="1" spans="1:9" x14ac:dyDescent="0.3">
      <c r="A1" t="s">
        <v>3</v>
      </c>
      <c r="B1" t="s">
        <v>0</v>
      </c>
      <c r="C1" t="s">
        <v>82</v>
      </c>
      <c r="D1" t="s">
        <v>1</v>
      </c>
      <c r="E1" t="s">
        <v>87</v>
      </c>
      <c r="H1" t="s">
        <v>25</v>
      </c>
      <c r="I1" t="s">
        <v>30</v>
      </c>
    </row>
    <row r="2" spans="1:9" x14ac:dyDescent="0.3">
      <c r="A2">
        <v>11.681009691427199</v>
      </c>
      <c r="B2">
        <f>A2/10</f>
        <v>1.16810096914272</v>
      </c>
      <c r="C2">
        <v>1.6473988439306302E-2</v>
      </c>
      <c r="D2">
        <f>C2/(1-C2)</f>
        <v>1.6749926535409874E-2</v>
      </c>
      <c r="E2" t="s">
        <v>85</v>
      </c>
      <c r="H2" t="s">
        <v>56</v>
      </c>
      <c r="I2" t="s">
        <v>45</v>
      </c>
    </row>
    <row r="3" spans="1:9" x14ac:dyDescent="0.3">
      <c r="A3">
        <v>27.189845569838599</v>
      </c>
      <c r="B3">
        <f t="shared" ref="B3:B9" si="0">A3/10</f>
        <v>2.7189845569838598</v>
      </c>
      <c r="C3">
        <v>2.9479768786127101E-2</v>
      </c>
      <c r="D3">
        <f t="shared" ref="D3:D9" si="1">C3/(1-C3)</f>
        <v>3.0375223347230425E-2</v>
      </c>
      <c r="E3" t="s">
        <v>85</v>
      </c>
      <c r="H3" t="s">
        <v>57</v>
      </c>
      <c r="I3" t="s">
        <v>48</v>
      </c>
    </row>
    <row r="4" spans="1:9" x14ac:dyDescent="0.3">
      <c r="A4">
        <v>43.918845080953602</v>
      </c>
      <c r="B4">
        <f t="shared" si="0"/>
        <v>4.3918845080953606</v>
      </c>
      <c r="C4">
        <v>4.3930635838150198E-2</v>
      </c>
      <c r="D4">
        <f t="shared" si="1"/>
        <v>4.5949214026602077E-2</v>
      </c>
      <c r="E4" t="s">
        <v>85</v>
      </c>
      <c r="H4" s="5" t="s">
        <v>74</v>
      </c>
    </row>
    <row r="5" spans="1:9" x14ac:dyDescent="0.3">
      <c r="A5">
        <v>61.8727892330256</v>
      </c>
      <c r="B5">
        <f t="shared" si="0"/>
        <v>6.1872789233025598</v>
      </c>
      <c r="C5">
        <v>6.5317919075144504E-2</v>
      </c>
      <c r="D5">
        <f t="shared" si="1"/>
        <v>6.9882498453927022E-2</v>
      </c>
      <c r="E5" t="s">
        <v>85</v>
      </c>
    </row>
    <row r="6" spans="1:9" x14ac:dyDescent="0.3">
      <c r="A6">
        <v>80.5242573260863</v>
      </c>
      <c r="B6">
        <f t="shared" si="0"/>
        <v>8.0524257326086293</v>
      </c>
      <c r="C6">
        <v>8.7861271676300506E-2</v>
      </c>
      <c r="D6">
        <f t="shared" si="1"/>
        <v>9.6324461343472667E-2</v>
      </c>
      <c r="E6" t="s">
        <v>85</v>
      </c>
    </row>
    <row r="7" spans="1:9" x14ac:dyDescent="0.3">
      <c r="A7">
        <v>97.089947660541199</v>
      </c>
      <c r="B7">
        <f t="shared" si="0"/>
        <v>9.7089947660541203</v>
      </c>
      <c r="C7">
        <v>0.114739884393063</v>
      </c>
      <c r="D7">
        <f t="shared" si="1"/>
        <v>0.12961149200130517</v>
      </c>
      <c r="E7" t="s">
        <v>85</v>
      </c>
    </row>
    <row r="8" spans="1:9" x14ac:dyDescent="0.3">
      <c r="A8">
        <v>112.60029333103201</v>
      </c>
      <c r="B8">
        <f t="shared" si="0"/>
        <v>11.260029333103201</v>
      </c>
      <c r="C8">
        <v>0.12947976878612699</v>
      </c>
      <c r="D8">
        <f t="shared" si="1"/>
        <v>0.14873837981407678</v>
      </c>
      <c r="E8" t="s">
        <v>85</v>
      </c>
    </row>
    <row r="9" spans="1:9" x14ac:dyDescent="0.3">
      <c r="A9">
        <v>126.53819055013901</v>
      </c>
      <c r="B9">
        <f t="shared" si="0"/>
        <v>12.653819055013901</v>
      </c>
      <c r="C9">
        <v>0.138150289017341</v>
      </c>
      <c r="D9">
        <f t="shared" si="1"/>
        <v>0.16029510395707572</v>
      </c>
      <c r="E9" t="s">
        <v>85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15BC-E009-4997-B8D4-133BAE3EB418}">
  <dimension ref="A1:I9"/>
  <sheetViews>
    <sheetView workbookViewId="0">
      <selection activeCell="D7" sqref="D7"/>
    </sheetView>
  </sheetViews>
  <sheetFormatPr defaultColWidth="9.109375" defaultRowHeight="14.4" x14ac:dyDescent="0.3"/>
  <cols>
    <col min="3" max="3" width="23.44140625" bestFit="1" customWidth="1"/>
  </cols>
  <sheetData>
    <row r="1" spans="1:9" x14ac:dyDescent="0.3">
      <c r="A1" t="s">
        <v>3</v>
      </c>
      <c r="B1" t="s">
        <v>0</v>
      </c>
      <c r="C1" t="s">
        <v>82</v>
      </c>
      <c r="D1" t="s">
        <v>1</v>
      </c>
      <c r="E1" t="s">
        <v>87</v>
      </c>
      <c r="H1" t="s">
        <v>25</v>
      </c>
      <c r="I1" t="s">
        <v>30</v>
      </c>
    </row>
    <row r="2" spans="1:9" x14ac:dyDescent="0.3">
      <c r="A2">
        <v>11.498576481753</v>
      </c>
      <c r="B2">
        <f>A2/10</f>
        <v>1.1498576481753</v>
      </c>
      <c r="C2">
        <v>6.9364161849710896E-3</v>
      </c>
      <c r="D2">
        <f>C2/(1-C2)</f>
        <v>6.9848661233992927E-3</v>
      </c>
      <c r="E2" t="s">
        <v>85</v>
      </c>
      <c r="H2" t="s">
        <v>56</v>
      </c>
      <c r="I2" t="s">
        <v>45</v>
      </c>
    </row>
    <row r="3" spans="1:9" x14ac:dyDescent="0.3">
      <c r="A3">
        <v>26.831521582837201</v>
      </c>
      <c r="B3">
        <f t="shared" ref="B3:B9" si="0">A3/10</f>
        <v>2.6831521582837201</v>
      </c>
      <c r="C3">
        <v>1.7919075144508599E-2</v>
      </c>
      <c r="D3">
        <f t="shared" ref="D3:D9" si="1">C3/(1-C3)</f>
        <v>1.8246027074749781E-2</v>
      </c>
      <c r="E3" t="s">
        <v>85</v>
      </c>
      <c r="H3" t="s">
        <v>57</v>
      </c>
      <c r="I3" t="s">
        <v>48</v>
      </c>
    </row>
    <row r="4" spans="1:9" x14ac:dyDescent="0.3">
      <c r="A4">
        <v>43.206726483190899</v>
      </c>
      <c r="B4">
        <f t="shared" si="0"/>
        <v>4.32067264831909</v>
      </c>
      <c r="C4">
        <v>2.6011560693641599E-2</v>
      </c>
      <c r="D4">
        <f t="shared" si="1"/>
        <v>2.6706231454005913E-2</v>
      </c>
      <c r="E4" t="s">
        <v>85</v>
      </c>
      <c r="H4" s="5" t="s">
        <v>74</v>
      </c>
    </row>
    <row r="5" spans="1:9" x14ac:dyDescent="0.3">
      <c r="A5">
        <v>61.149095562649102</v>
      </c>
      <c r="B5">
        <f t="shared" si="0"/>
        <v>6.1149095562649105</v>
      </c>
      <c r="C5">
        <v>3.4104046242774501E-2</v>
      </c>
      <c r="D5">
        <f t="shared" si="1"/>
        <v>3.5308198683423032E-2</v>
      </c>
      <c r="E5" t="s">
        <v>85</v>
      </c>
    </row>
    <row r="6" spans="1:9" x14ac:dyDescent="0.3">
      <c r="A6">
        <v>78.569579846432504</v>
      </c>
      <c r="B6">
        <f t="shared" si="0"/>
        <v>7.85695798464325</v>
      </c>
      <c r="C6">
        <v>4.2774566473988397E-2</v>
      </c>
      <c r="D6">
        <f t="shared" si="1"/>
        <v>4.4685990338164207E-2</v>
      </c>
      <c r="E6" t="s">
        <v>85</v>
      </c>
    </row>
    <row r="7" spans="1:9" x14ac:dyDescent="0.3">
      <c r="A7">
        <v>96.3380712046702</v>
      </c>
      <c r="B7">
        <f t="shared" si="0"/>
        <v>9.6338071204670204</v>
      </c>
      <c r="C7">
        <v>5.1156069364161803E-2</v>
      </c>
      <c r="D7">
        <f t="shared" si="1"/>
        <v>5.3914102954614629E-2</v>
      </c>
      <c r="E7" t="s">
        <v>85</v>
      </c>
    </row>
    <row r="8" spans="1:9" x14ac:dyDescent="0.3">
      <c r="A8">
        <v>113.41759411037199</v>
      </c>
      <c r="B8">
        <f t="shared" si="0"/>
        <v>11.341759411037199</v>
      </c>
      <c r="C8">
        <v>6.8208092485549099E-2</v>
      </c>
      <c r="D8">
        <f t="shared" si="1"/>
        <v>7.3200992555831221E-2</v>
      </c>
      <c r="E8" t="s">
        <v>86</v>
      </c>
    </row>
    <row r="9" spans="1:9" x14ac:dyDescent="0.3">
      <c r="A9">
        <v>131.371286630431</v>
      </c>
      <c r="B9">
        <f t="shared" si="0"/>
        <v>13.1371286630431</v>
      </c>
      <c r="C9">
        <v>8.9306358381502804E-2</v>
      </c>
      <c r="D9">
        <f t="shared" si="1"/>
        <v>9.8064106632814882E-2</v>
      </c>
      <c r="E9" t="s">
        <v>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30C2-4251-4480-AF6E-DD82A2BBD4F4}">
  <dimension ref="A1:J27"/>
  <sheetViews>
    <sheetView workbookViewId="0">
      <selection activeCell="L30" sqref="L30"/>
    </sheetView>
  </sheetViews>
  <sheetFormatPr defaultColWidth="9.109375" defaultRowHeight="14.4" x14ac:dyDescent="0.3"/>
  <cols>
    <col min="3" max="3" width="26" bestFit="1" customWidth="1"/>
    <col min="4" max="4" width="24.88671875" bestFit="1" customWidth="1"/>
  </cols>
  <sheetData>
    <row r="1" spans="1:10" x14ac:dyDescent="0.3">
      <c r="A1" t="s">
        <v>12</v>
      </c>
      <c r="B1" t="s">
        <v>0</v>
      </c>
      <c r="C1" t="s">
        <v>14</v>
      </c>
      <c r="D1" t="s">
        <v>1</v>
      </c>
      <c r="F1" s="1" t="s">
        <v>21</v>
      </c>
    </row>
    <row r="2" spans="1:10" x14ac:dyDescent="0.3">
      <c r="A2">
        <v>2.9340835203768298</v>
      </c>
      <c r="B2">
        <f>A2*0.101325</f>
        <v>0.29729601270218226</v>
      </c>
      <c r="C2">
        <v>5.8801948607490404</v>
      </c>
      <c r="D2">
        <f>C2/$G$4*$G$2/$G$3</f>
        <v>1.1027671149690296E-2</v>
      </c>
      <c r="E2" s="2"/>
      <c r="F2" t="s">
        <v>15</v>
      </c>
      <c r="G2">
        <v>44</v>
      </c>
    </row>
    <row r="3" spans="1:10" x14ac:dyDescent="0.3">
      <c r="A3">
        <v>3.4174106468853398</v>
      </c>
      <c r="B3">
        <f t="shared" ref="B3:B11" si="0">A3*0.101325</f>
        <v>0.34626913379565705</v>
      </c>
      <c r="C3">
        <v>6.4028766116775504</v>
      </c>
      <c r="D3">
        <f t="shared" ref="D3:D11" si="1">C3/$G$4*$G$2/$G$3</f>
        <v>1.2007904390540702E-2</v>
      </c>
      <c r="E3" s="2"/>
      <c r="F3" t="s">
        <v>16</v>
      </c>
      <c r="G3">
        <v>1.0474000000000001</v>
      </c>
      <c r="I3" t="s">
        <v>15</v>
      </c>
      <c r="J3">
        <v>44</v>
      </c>
    </row>
    <row r="4" spans="1:10" x14ac:dyDescent="0.3">
      <c r="A4">
        <v>6.77372600726701</v>
      </c>
      <c r="B4">
        <f t="shared" si="0"/>
        <v>0.68634778768632976</v>
      </c>
      <c r="C4">
        <v>9.9866637142310708</v>
      </c>
      <c r="D4">
        <f t="shared" si="1"/>
        <v>1.8728910509107889E-2</v>
      </c>
      <c r="E4" s="2"/>
      <c r="F4" t="s">
        <v>17</v>
      </c>
      <c r="G4">
        <f>22400</f>
        <v>22400</v>
      </c>
      <c r="I4" t="s">
        <v>18</v>
      </c>
      <c r="J4" s="2">
        <v>250000</v>
      </c>
    </row>
    <row r="5" spans="1:10" x14ac:dyDescent="0.3">
      <c r="A5">
        <v>8.1966322104012903</v>
      </c>
      <c r="B5">
        <f t="shared" si="0"/>
        <v>0.83052375871891071</v>
      </c>
      <c r="C5">
        <v>11.4421305848842</v>
      </c>
      <c r="D5">
        <f t="shared" si="1"/>
        <v>2.1458481620087531E-2</v>
      </c>
      <c r="E5" s="2"/>
    </row>
    <row r="6" spans="1:10" x14ac:dyDescent="0.3">
      <c r="A6">
        <v>10.289372238382301</v>
      </c>
      <c r="B6">
        <f t="shared" si="0"/>
        <v>1.0425706420540866</v>
      </c>
      <c r="C6">
        <v>13.0805310358016</v>
      </c>
      <c r="D6">
        <f t="shared" si="1"/>
        <v>2.4531124927340078E-2</v>
      </c>
      <c r="E6" s="2"/>
    </row>
    <row r="7" spans="1:10" x14ac:dyDescent="0.3">
      <c r="A7">
        <v>13.3999979869757</v>
      </c>
      <c r="B7">
        <f t="shared" si="0"/>
        <v>1.3577547960303129</v>
      </c>
      <c r="C7">
        <v>14.899248135436199</v>
      </c>
      <c r="D7">
        <f t="shared" si="1"/>
        <v>2.7941932658044098E-2</v>
      </c>
      <c r="E7" s="2"/>
    </row>
    <row r="8" spans="1:10" x14ac:dyDescent="0.3">
      <c r="A8">
        <v>13.6963151590792</v>
      </c>
      <c r="B8">
        <f t="shared" si="0"/>
        <v>1.3877791334937</v>
      </c>
      <c r="C8">
        <v>15.5737119160971</v>
      </c>
      <c r="D8">
        <f t="shared" si="1"/>
        <v>2.9206816722542227E-2</v>
      </c>
      <c r="E8" s="2"/>
    </row>
    <row r="9" spans="1:10" x14ac:dyDescent="0.3">
      <c r="A9">
        <v>17.291375197528001</v>
      </c>
      <c r="B9">
        <f t="shared" si="0"/>
        <v>1.7520485918895248</v>
      </c>
      <c r="C9">
        <v>18.328636276710299</v>
      </c>
      <c r="D9">
        <f t="shared" si="1"/>
        <v>3.4373380180142202E-2</v>
      </c>
      <c r="E9" s="2"/>
    </row>
    <row r="10" spans="1:10" x14ac:dyDescent="0.3">
      <c r="A10">
        <v>18.711765120328501</v>
      </c>
      <c r="B10">
        <f t="shared" si="0"/>
        <v>1.8959696008172853</v>
      </c>
      <c r="C10">
        <v>18.844272442704199</v>
      </c>
      <c r="D10">
        <f t="shared" si="1"/>
        <v>3.5340400186472998E-2</v>
      </c>
      <c r="E10" s="2"/>
    </row>
    <row r="11" spans="1:10" x14ac:dyDescent="0.3">
      <c r="A11">
        <v>19.517478083198199</v>
      </c>
      <c r="B11">
        <f t="shared" si="0"/>
        <v>1.9776084667800575</v>
      </c>
      <c r="C11">
        <v>19.778064074562401</v>
      </c>
      <c r="D11">
        <f t="shared" si="1"/>
        <v>3.7091625661533727E-2</v>
      </c>
      <c r="E11" s="2"/>
    </row>
    <row r="12" spans="1:10" x14ac:dyDescent="0.3">
      <c r="E12" s="2"/>
    </row>
    <row r="13" spans="1:10" x14ac:dyDescent="0.3">
      <c r="E13" s="2"/>
    </row>
    <row r="14" spans="1:10" x14ac:dyDescent="0.3">
      <c r="E14" s="2"/>
    </row>
    <row r="15" spans="1:10" x14ac:dyDescent="0.3">
      <c r="E15" s="2"/>
    </row>
    <row r="16" spans="1:10" x14ac:dyDescent="0.3">
      <c r="E16" s="2"/>
    </row>
    <row r="17" spans="5:6" x14ac:dyDescent="0.3">
      <c r="E17" s="2"/>
    </row>
    <row r="18" spans="5:6" x14ac:dyDescent="0.3">
      <c r="E18" s="2"/>
      <c r="F18" t="s">
        <v>24</v>
      </c>
    </row>
    <row r="19" spans="5:6" x14ac:dyDescent="0.3">
      <c r="E19" s="2"/>
    </row>
    <row r="20" spans="5:6" x14ac:dyDescent="0.3">
      <c r="E20" s="2"/>
    </row>
    <row r="21" spans="5:6" x14ac:dyDescent="0.3">
      <c r="E21" s="2"/>
    </row>
    <row r="22" spans="5:6" x14ac:dyDescent="0.3">
      <c r="E22" s="2"/>
    </row>
    <row r="23" spans="5:6" x14ac:dyDescent="0.3">
      <c r="E23" s="2"/>
    </row>
    <row r="24" spans="5:6" x14ac:dyDescent="0.3">
      <c r="E24" s="2"/>
    </row>
    <row r="25" spans="5:6" x14ac:dyDescent="0.3">
      <c r="E25" s="2"/>
    </row>
    <row r="26" spans="5:6" x14ac:dyDescent="0.3">
      <c r="E26" s="2"/>
    </row>
    <row r="27" spans="5:6" x14ac:dyDescent="0.3">
      <c r="E27" s="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9" sqref="B19"/>
    </sheetView>
  </sheetViews>
  <sheetFormatPr defaultRowHeight="14.4" x14ac:dyDescent="0.3"/>
  <cols>
    <col min="1" max="1" width="9.109375"/>
    <col min="3" max="3" width="9.109375"/>
    <col min="5" max="5" width="9.109375"/>
    <col min="8" max="8" width="10.88671875" bestFit="1" customWidth="1"/>
  </cols>
  <sheetData>
    <row r="1" spans="1:9" x14ac:dyDescent="0.3">
      <c r="A1" t="s">
        <v>3</v>
      </c>
      <c r="B1" t="s">
        <v>0</v>
      </c>
      <c r="C1" t="s">
        <v>23</v>
      </c>
      <c r="D1" t="s">
        <v>1</v>
      </c>
      <c r="E1" t="s">
        <v>87</v>
      </c>
      <c r="H1" t="s">
        <v>25</v>
      </c>
      <c r="I1" t="s">
        <v>26</v>
      </c>
    </row>
    <row r="2" spans="1:9" x14ac:dyDescent="0.3">
      <c r="A2">
        <v>2.92828685258963</v>
      </c>
      <c r="B2">
        <f>A2/10</f>
        <v>0.292828685258963</v>
      </c>
      <c r="C2">
        <v>0.83916083916084006</v>
      </c>
      <c r="D2">
        <f>C2/100</f>
        <v>8.3916083916084003E-3</v>
      </c>
      <c r="E2" t="s">
        <v>85</v>
      </c>
      <c r="H2" t="s">
        <v>27</v>
      </c>
      <c r="I2" t="s">
        <v>64</v>
      </c>
    </row>
    <row r="3" spans="1:9" x14ac:dyDescent="0.3">
      <c r="A3">
        <v>4.5418326693226998</v>
      </c>
      <c r="B3">
        <f t="shared" ref="B3:B15" si="0">A3/10</f>
        <v>0.45418326693226996</v>
      </c>
      <c r="C3">
        <v>1.2027972027972</v>
      </c>
      <c r="D3">
        <f t="shared" ref="D3:D15" si="1">C3/100</f>
        <v>1.2027972027972001E-2</v>
      </c>
      <c r="E3" t="s">
        <v>85</v>
      </c>
      <c r="H3" s="3" t="s">
        <v>84</v>
      </c>
      <c r="I3" t="s">
        <v>65</v>
      </c>
    </row>
    <row r="4" spans="1:9" x14ac:dyDescent="0.3">
      <c r="A4">
        <v>5.4980079681274798</v>
      </c>
      <c r="B4">
        <f t="shared" si="0"/>
        <v>0.54980079681274796</v>
      </c>
      <c r="C4">
        <v>1.3986013986014001</v>
      </c>
      <c r="D4">
        <f t="shared" si="1"/>
        <v>1.3986013986014002E-2</v>
      </c>
      <c r="E4" t="s">
        <v>85</v>
      </c>
    </row>
    <row r="5" spans="1:9" x14ac:dyDescent="0.3">
      <c r="A5">
        <v>6.09561752988047</v>
      </c>
      <c r="B5">
        <f t="shared" si="0"/>
        <v>0.60956175298804705</v>
      </c>
      <c r="C5">
        <v>1.56643356643356</v>
      </c>
      <c r="D5">
        <f t="shared" si="1"/>
        <v>1.5664335664335602E-2</v>
      </c>
      <c r="E5" t="s">
        <v>85</v>
      </c>
    </row>
    <row r="6" spans="1:9" x14ac:dyDescent="0.3">
      <c r="A6">
        <v>7.4103585657370399</v>
      </c>
      <c r="B6">
        <f t="shared" si="0"/>
        <v>0.74103585657370397</v>
      </c>
      <c r="C6">
        <v>1.7342657342657299</v>
      </c>
      <c r="D6">
        <f t="shared" si="1"/>
        <v>1.7342657342657299E-2</v>
      </c>
      <c r="E6" t="s">
        <v>85</v>
      </c>
    </row>
    <row r="7" spans="1:9" x14ac:dyDescent="0.3">
      <c r="A7">
        <v>8.5458167330677206</v>
      </c>
      <c r="B7">
        <f t="shared" si="0"/>
        <v>0.85458167330677204</v>
      </c>
      <c r="C7">
        <v>1.9020979020979001</v>
      </c>
      <c r="D7">
        <f t="shared" si="1"/>
        <v>1.9020979020979E-2</v>
      </c>
      <c r="E7" t="s">
        <v>85</v>
      </c>
    </row>
    <row r="8" spans="1:9" x14ac:dyDescent="0.3">
      <c r="A8">
        <v>10.0398406374501</v>
      </c>
      <c r="B8">
        <f t="shared" si="0"/>
        <v>1.0039840637450099</v>
      </c>
      <c r="C8">
        <v>2.1538461538461502</v>
      </c>
      <c r="D8">
        <f t="shared" si="1"/>
        <v>2.1538461538461503E-2</v>
      </c>
      <c r="E8" t="s">
        <v>85</v>
      </c>
    </row>
    <row r="9" spans="1:9" x14ac:dyDescent="0.3">
      <c r="A9">
        <v>10.697211155378399</v>
      </c>
      <c r="B9">
        <f t="shared" si="0"/>
        <v>1.0697211155378399</v>
      </c>
      <c r="C9">
        <v>2.2377622377622299</v>
      </c>
      <c r="D9">
        <f t="shared" si="1"/>
        <v>2.2377622377622298E-2</v>
      </c>
      <c r="E9" t="s">
        <v>85</v>
      </c>
    </row>
    <row r="10" spans="1:9" x14ac:dyDescent="0.3">
      <c r="A10">
        <v>11.1752988047808</v>
      </c>
      <c r="B10">
        <f t="shared" si="0"/>
        <v>1.11752988047808</v>
      </c>
      <c r="C10">
        <v>2.2657342657342601</v>
      </c>
      <c r="D10">
        <f t="shared" si="1"/>
        <v>2.2657342657342601E-2</v>
      </c>
      <c r="E10" t="s">
        <v>85</v>
      </c>
    </row>
    <row r="11" spans="1:9" x14ac:dyDescent="0.3">
      <c r="A11">
        <v>11.7131474103585</v>
      </c>
      <c r="B11">
        <f t="shared" si="0"/>
        <v>1.17131474103585</v>
      </c>
      <c r="C11">
        <v>2.34965034965035</v>
      </c>
      <c r="D11">
        <f t="shared" si="1"/>
        <v>2.34965034965035E-2</v>
      </c>
      <c r="E11" t="s">
        <v>85</v>
      </c>
    </row>
    <row r="12" spans="1:9" x14ac:dyDescent="0.3">
      <c r="A12">
        <v>12.0717131474103</v>
      </c>
      <c r="B12">
        <f t="shared" si="0"/>
        <v>1.2071713147410299</v>
      </c>
      <c r="C12">
        <v>2.5174825174825202</v>
      </c>
      <c r="D12">
        <f t="shared" si="1"/>
        <v>2.5174825174825201E-2</v>
      </c>
      <c r="E12" t="s">
        <v>85</v>
      </c>
    </row>
    <row r="13" spans="1:9" x14ac:dyDescent="0.3">
      <c r="A13">
        <v>12.609561752988</v>
      </c>
      <c r="B13">
        <f t="shared" si="0"/>
        <v>1.2609561752988001</v>
      </c>
      <c r="C13">
        <v>2.5734265734265702</v>
      </c>
      <c r="D13">
        <f t="shared" si="1"/>
        <v>2.5734265734265703E-2</v>
      </c>
      <c r="E13" t="s">
        <v>85</v>
      </c>
    </row>
    <row r="14" spans="1:9" x14ac:dyDescent="0.3">
      <c r="A14">
        <v>13.984063745019901</v>
      </c>
      <c r="B14">
        <f t="shared" si="0"/>
        <v>1.3984063745019901</v>
      </c>
      <c r="C14">
        <v>2.65734265734265</v>
      </c>
      <c r="D14">
        <f t="shared" si="1"/>
        <v>2.6573426573426498E-2</v>
      </c>
      <c r="E14" t="s">
        <v>85</v>
      </c>
    </row>
    <row r="15" spans="1:9" x14ac:dyDescent="0.3">
      <c r="A15">
        <v>14.581673306772901</v>
      </c>
      <c r="B15">
        <f t="shared" si="0"/>
        <v>1.45816733067729</v>
      </c>
      <c r="C15">
        <v>2.7972027972028002</v>
      </c>
      <c r="D15">
        <f t="shared" si="1"/>
        <v>2.7972027972028003E-2</v>
      </c>
      <c r="E15" t="s">
        <v>85</v>
      </c>
    </row>
    <row r="16" spans="1:9" x14ac:dyDescent="0.3">
      <c r="B16">
        <v>1</v>
      </c>
      <c r="D16">
        <v>2.1450459652706845E-2</v>
      </c>
      <c r="E16" t="s">
        <v>85</v>
      </c>
    </row>
    <row r="17" spans="2:5" x14ac:dyDescent="0.3">
      <c r="B17">
        <v>2</v>
      </c>
      <c r="D17">
        <v>3.3057851239669422E-2</v>
      </c>
      <c r="E17" t="s">
        <v>85</v>
      </c>
    </row>
    <row r="18" spans="2:5" x14ac:dyDescent="0.3">
      <c r="B18">
        <v>3</v>
      </c>
      <c r="D18">
        <v>4.3841336116910233E-2</v>
      </c>
      <c r="E18" t="s">
        <v>85</v>
      </c>
    </row>
    <row r="19" spans="2:5" x14ac:dyDescent="0.3">
      <c r="B19">
        <v>4</v>
      </c>
      <c r="D19">
        <v>5.4852320675105488E-2</v>
      </c>
      <c r="E19" t="s">
        <v>85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DA16-D280-484F-8F97-5CDE5B74768A}">
  <dimension ref="A1:G14"/>
  <sheetViews>
    <sheetView workbookViewId="0">
      <selection activeCell="B14" sqref="B14"/>
    </sheetView>
  </sheetViews>
  <sheetFormatPr defaultRowHeight="14.4" x14ac:dyDescent="0.3"/>
  <sheetData>
    <row r="1" spans="1:7" x14ac:dyDescent="0.3">
      <c r="A1" t="s">
        <v>12</v>
      </c>
      <c r="B1" t="s">
        <v>0</v>
      </c>
      <c r="C1" t="s">
        <v>13</v>
      </c>
      <c r="F1" t="s">
        <v>25</v>
      </c>
      <c r="G1" t="s">
        <v>30</v>
      </c>
    </row>
    <row r="2" spans="1:7" x14ac:dyDescent="0.3">
      <c r="A2">
        <v>2.1739130434782599</v>
      </c>
      <c r="B2">
        <f>A2/1.01325/10</f>
        <v>0.21454853624261139</v>
      </c>
      <c r="C2">
        <v>10.75</v>
      </c>
      <c r="F2" t="s">
        <v>27</v>
      </c>
      <c r="G2" t="s">
        <v>75</v>
      </c>
    </row>
    <row r="3" spans="1:7" x14ac:dyDescent="0.3">
      <c r="A3">
        <v>4.2199488491048598</v>
      </c>
      <c r="B3">
        <f t="shared" ref="B3:B14" si="0">A3/1.01325/10</f>
        <v>0.41647657035330471</v>
      </c>
      <c r="C3">
        <v>10.2083333333333</v>
      </c>
      <c r="F3" t="s">
        <v>57</v>
      </c>
      <c r="G3" t="s">
        <v>76</v>
      </c>
    </row>
    <row r="4" spans="1:7" x14ac:dyDescent="0.3">
      <c r="A4">
        <v>6.3299232736572799</v>
      </c>
      <c r="B4">
        <f t="shared" si="0"/>
        <v>0.62471485552995609</v>
      </c>
      <c r="C4">
        <v>10.0416666666666</v>
      </c>
      <c r="F4" s="6" t="s">
        <v>74</v>
      </c>
    </row>
    <row r="5" spans="1:7" x14ac:dyDescent="0.3">
      <c r="A5">
        <v>7.92838874680307</v>
      </c>
      <c r="B5">
        <f t="shared" si="0"/>
        <v>0.78247113217893616</v>
      </c>
      <c r="C5">
        <v>9.9166666666666607</v>
      </c>
    </row>
    <row r="6" spans="1:7" x14ac:dyDescent="0.3">
      <c r="A6">
        <v>8.8874680306905294</v>
      </c>
      <c r="B6">
        <f t="shared" si="0"/>
        <v>0.87712489816832273</v>
      </c>
      <c r="C6">
        <v>9.7083333333333304</v>
      </c>
    </row>
    <row r="7" spans="1:7" x14ac:dyDescent="0.3">
      <c r="A7">
        <v>10.0383631713554</v>
      </c>
      <c r="B7">
        <f t="shared" si="0"/>
        <v>0.9907094173555786</v>
      </c>
      <c r="C7">
        <v>9.6666666666666607</v>
      </c>
    </row>
    <row r="8" spans="1:7" x14ac:dyDescent="0.3">
      <c r="A8">
        <v>12.468030690537001</v>
      </c>
      <c r="B8">
        <f t="shared" si="0"/>
        <v>1.2304989578620282</v>
      </c>
      <c r="C8">
        <v>9.4166666666666607</v>
      </c>
    </row>
    <row r="9" spans="1:7" x14ac:dyDescent="0.3">
      <c r="A9">
        <v>13.1713554987212</v>
      </c>
      <c r="B9">
        <f t="shared" si="0"/>
        <v>1.2999117195875844</v>
      </c>
      <c r="C9">
        <v>9.375</v>
      </c>
    </row>
    <row r="10" spans="1:7" x14ac:dyDescent="0.3">
      <c r="A10">
        <v>14.8337595907928</v>
      </c>
      <c r="B10">
        <f t="shared" si="0"/>
        <v>1.4639782473025216</v>
      </c>
      <c r="C10">
        <v>9.25</v>
      </c>
    </row>
    <row r="11" spans="1:7" x14ac:dyDescent="0.3">
      <c r="A11">
        <v>16.2404092071611</v>
      </c>
      <c r="B11">
        <f t="shared" si="0"/>
        <v>1.6028037707536247</v>
      </c>
      <c r="C11">
        <v>9.125</v>
      </c>
    </row>
    <row r="12" spans="1:7" x14ac:dyDescent="0.3">
      <c r="A12">
        <v>17.647058823529399</v>
      </c>
      <c r="B12">
        <f t="shared" si="0"/>
        <v>1.7416292942047273</v>
      </c>
      <c r="C12">
        <v>9.125</v>
      </c>
    </row>
    <row r="13" spans="1:7" x14ac:dyDescent="0.3">
      <c r="A13">
        <v>19.629156010230101</v>
      </c>
      <c r="B13">
        <f t="shared" si="0"/>
        <v>1.9372470772494548</v>
      </c>
      <c r="C13">
        <v>9</v>
      </c>
    </row>
    <row r="14" spans="1:7" x14ac:dyDescent="0.3">
      <c r="A14">
        <v>20.140664961636801</v>
      </c>
      <c r="B14">
        <f t="shared" si="0"/>
        <v>1.9877290857771333</v>
      </c>
      <c r="C14">
        <v>8.875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AA2D-CBC9-49D3-BC67-43336EC10FB6}">
  <dimension ref="A1:I9"/>
  <sheetViews>
    <sheetView workbookViewId="0">
      <selection activeCell="E2" sqref="E2:E9"/>
    </sheetView>
  </sheetViews>
  <sheetFormatPr defaultRowHeight="14.4" x14ac:dyDescent="0.3"/>
  <cols>
    <col min="2" max="2" width="24.88671875" bestFit="1" customWidth="1"/>
    <col min="3" max="3" width="29" bestFit="1" customWidth="1"/>
    <col min="4" max="4" width="20.109375" bestFit="1" customWidth="1"/>
    <col min="5" max="5" width="20.109375" customWidth="1"/>
    <col min="6" max="6" width="9.109375"/>
    <col min="8" max="8" width="9.109375"/>
  </cols>
  <sheetData>
    <row r="1" spans="1:9" x14ac:dyDescent="0.3">
      <c r="A1" t="s">
        <v>0</v>
      </c>
      <c r="B1" t="s">
        <v>1</v>
      </c>
      <c r="C1" t="s">
        <v>10</v>
      </c>
      <c r="D1" t="s">
        <v>11</v>
      </c>
      <c r="E1" t="s">
        <v>87</v>
      </c>
      <c r="G1" s="1"/>
      <c r="H1" s="1"/>
      <c r="I1" t="s">
        <v>25</v>
      </c>
    </row>
    <row r="2" spans="1:9" x14ac:dyDescent="0.3">
      <c r="A2">
        <v>3.617</v>
      </c>
      <c r="B2">
        <f>C2/100</f>
        <v>2.2599999999999999E-2</v>
      </c>
      <c r="C2">
        <v>2.2599999999999998</v>
      </c>
      <c r="D2" s="2">
        <f t="shared" ref="D2:D9" si="0">(B2*$G$4)/($G$3-B2*$G$3+B2*$G$4)</f>
        <v>0.99300153607671238</v>
      </c>
      <c r="E2" s="2" t="s">
        <v>85</v>
      </c>
      <c r="I2" t="s">
        <v>28</v>
      </c>
    </row>
    <row r="3" spans="1:9" x14ac:dyDescent="0.3">
      <c r="A3">
        <v>5.86</v>
      </c>
      <c r="B3">
        <f t="shared" ref="B3:B9" si="1">C3/100</f>
        <v>3.5900000000000001E-2</v>
      </c>
      <c r="C3">
        <v>3.59</v>
      </c>
      <c r="D3" s="2">
        <f t="shared" si="0"/>
        <v>0.99564267404415319</v>
      </c>
      <c r="E3" s="2" t="s">
        <v>85</v>
      </c>
      <c r="F3" t="s">
        <v>9</v>
      </c>
      <c r="G3">
        <v>44</v>
      </c>
      <c r="I3" t="s">
        <v>29</v>
      </c>
    </row>
    <row r="4" spans="1:9" x14ac:dyDescent="0.3">
      <c r="A4">
        <v>7.9210000000000003</v>
      </c>
      <c r="B4">
        <f t="shared" si="1"/>
        <v>4.8399999999999999E-2</v>
      </c>
      <c r="C4">
        <v>4.84</v>
      </c>
      <c r="D4" s="2">
        <f t="shared" si="0"/>
        <v>0.9968061926836439</v>
      </c>
      <c r="E4" s="2" t="s">
        <v>85</v>
      </c>
      <c r="F4" t="s">
        <v>8</v>
      </c>
      <c r="G4" s="2">
        <v>270000</v>
      </c>
      <c r="H4" s="2"/>
      <c r="I4" s="5" t="s">
        <v>74</v>
      </c>
    </row>
    <row r="5" spans="1:9" x14ac:dyDescent="0.3">
      <c r="A5">
        <v>11.928000000000001</v>
      </c>
      <c r="B5">
        <f t="shared" si="1"/>
        <v>7.8100000000000003E-2</v>
      </c>
      <c r="C5">
        <v>7.81</v>
      </c>
      <c r="D5" s="2">
        <f t="shared" si="0"/>
        <v>0.9980800625775893</v>
      </c>
      <c r="E5" s="2" t="s">
        <v>85</v>
      </c>
    </row>
    <row r="6" spans="1:9" x14ac:dyDescent="0.3">
      <c r="A6">
        <v>14.348000000000001</v>
      </c>
      <c r="B6">
        <f t="shared" si="1"/>
        <v>9.2899999999999996E-2</v>
      </c>
      <c r="C6">
        <v>9.2899999999999991</v>
      </c>
      <c r="D6" s="2">
        <f t="shared" si="0"/>
        <v>0.99841131476460498</v>
      </c>
      <c r="E6" s="2" t="s">
        <v>85</v>
      </c>
    </row>
    <row r="7" spans="1:9" x14ac:dyDescent="0.3">
      <c r="A7">
        <v>15.907999999999999</v>
      </c>
      <c r="B7">
        <f t="shared" si="1"/>
        <v>0.1</v>
      </c>
      <c r="C7">
        <v>10</v>
      </c>
      <c r="D7" s="2">
        <f t="shared" si="0"/>
        <v>0.99853548129410208</v>
      </c>
      <c r="E7" s="2" t="s">
        <v>85</v>
      </c>
    </row>
    <row r="8" spans="1:9" x14ac:dyDescent="0.3">
      <c r="A8">
        <v>17.475999999999999</v>
      </c>
      <c r="B8">
        <f t="shared" si="1"/>
        <v>0.1104</v>
      </c>
      <c r="C8">
        <v>11.04</v>
      </c>
      <c r="D8" s="2">
        <f t="shared" si="0"/>
        <v>0.99868857127173416</v>
      </c>
      <c r="E8" s="2" t="s">
        <v>85</v>
      </c>
    </row>
    <row r="9" spans="1:9" x14ac:dyDescent="0.3">
      <c r="A9">
        <v>18.553999999999998</v>
      </c>
      <c r="B9">
        <f t="shared" si="1"/>
        <v>0.1157</v>
      </c>
      <c r="C9">
        <v>11.57</v>
      </c>
      <c r="D9" s="2">
        <f t="shared" si="0"/>
        <v>0.99875601659461311</v>
      </c>
      <c r="E9" s="2" t="s">
        <v>85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F2B9-1330-401F-B22F-FCDE094275F7}">
  <dimension ref="A1:H12"/>
  <sheetViews>
    <sheetView workbookViewId="0">
      <selection activeCell="E2" sqref="E2:E12"/>
    </sheetView>
  </sheetViews>
  <sheetFormatPr defaultColWidth="9.109375" defaultRowHeight="14.4" x14ac:dyDescent="0.3"/>
  <cols>
    <col min="2" max="2" width="24.88671875" bestFit="1" customWidth="1"/>
    <col min="3" max="3" width="29" bestFit="1" customWidth="1"/>
    <col min="4" max="4" width="20.109375" bestFit="1" customWidth="1"/>
    <col min="5" max="5" width="20.109375" customWidth="1"/>
  </cols>
  <sheetData>
    <row r="1" spans="1:8" x14ac:dyDescent="0.3">
      <c r="A1" t="s">
        <v>0</v>
      </c>
      <c r="B1" t="s">
        <v>1</v>
      </c>
      <c r="C1" t="s">
        <v>10</v>
      </c>
      <c r="D1" t="s">
        <v>11</v>
      </c>
      <c r="E1" t="s">
        <v>87</v>
      </c>
      <c r="H1" t="s">
        <v>25</v>
      </c>
    </row>
    <row r="2" spans="1:8" x14ac:dyDescent="0.3">
      <c r="A2">
        <v>7.29</v>
      </c>
      <c r="B2">
        <f>C2/100</f>
        <v>3.4700000000000002E-2</v>
      </c>
      <c r="C2">
        <v>3.47</v>
      </c>
      <c r="D2">
        <f>(B2*$G$4)/($G$3-B2*$G$3+B2*$G$4)</f>
        <v>0.99548708272366959</v>
      </c>
      <c r="E2" t="s">
        <v>85</v>
      </c>
      <c r="H2" t="s">
        <v>28</v>
      </c>
    </row>
    <row r="3" spans="1:8" x14ac:dyDescent="0.3">
      <c r="A3">
        <v>10.721</v>
      </c>
      <c r="B3">
        <f t="shared" ref="B3:B12" si="0">C3/100</f>
        <v>5.2600000000000001E-2</v>
      </c>
      <c r="C3">
        <v>5.26</v>
      </c>
      <c r="D3">
        <f t="shared" ref="D3:D12" si="1">(B3*$G$4)/($G$3-B3*$G$3+B3*$G$4)</f>
        <v>0.99707339791324789</v>
      </c>
      <c r="E3" t="s">
        <v>85</v>
      </c>
      <c r="F3" t="s">
        <v>9</v>
      </c>
      <c r="G3">
        <v>44</v>
      </c>
      <c r="H3" t="s">
        <v>29</v>
      </c>
    </row>
    <row r="4" spans="1:8" x14ac:dyDescent="0.3">
      <c r="A4">
        <v>11.593999999999999</v>
      </c>
      <c r="B4">
        <f t="shared" si="0"/>
        <v>6.0199999999999997E-2</v>
      </c>
      <c r="C4">
        <v>6.02</v>
      </c>
      <c r="D4">
        <f t="shared" si="1"/>
        <v>0.99746239283262583</v>
      </c>
      <c r="E4" t="s">
        <v>85</v>
      </c>
      <c r="F4" t="s">
        <v>8</v>
      </c>
      <c r="G4" s="2">
        <v>270000</v>
      </c>
      <c r="H4" s="5" t="s">
        <v>74</v>
      </c>
    </row>
    <row r="5" spans="1:8" x14ac:dyDescent="0.3">
      <c r="A5">
        <v>11.994</v>
      </c>
      <c r="B5">
        <f t="shared" si="0"/>
        <v>5.7999999999999996E-2</v>
      </c>
      <c r="C5">
        <v>5.8</v>
      </c>
      <c r="D5">
        <f t="shared" si="1"/>
        <v>0.99736024346289587</v>
      </c>
      <c r="E5" t="s">
        <v>85</v>
      </c>
    </row>
    <row r="6" spans="1:8" x14ac:dyDescent="0.3">
      <c r="A6">
        <v>14.316000000000001</v>
      </c>
      <c r="B6">
        <f t="shared" si="0"/>
        <v>7.2700000000000001E-2</v>
      </c>
      <c r="C6">
        <v>7.27</v>
      </c>
      <c r="D6">
        <f t="shared" si="1"/>
        <v>0.99792569332119119</v>
      </c>
      <c r="E6" t="s">
        <v>85</v>
      </c>
    </row>
    <row r="7" spans="1:8" x14ac:dyDescent="0.3">
      <c r="A7">
        <v>14.738</v>
      </c>
      <c r="B7">
        <f t="shared" si="0"/>
        <v>7.1300000000000002E-2</v>
      </c>
      <c r="C7">
        <v>7.13</v>
      </c>
      <c r="D7">
        <f t="shared" si="1"/>
        <v>0.99788186343518892</v>
      </c>
      <c r="E7" t="s">
        <v>85</v>
      </c>
    </row>
    <row r="8" spans="1:8" x14ac:dyDescent="0.3">
      <c r="A8">
        <v>16.11</v>
      </c>
      <c r="B8">
        <f t="shared" si="0"/>
        <v>8.3299999999999999E-2</v>
      </c>
      <c r="C8">
        <v>8.33</v>
      </c>
      <c r="D8">
        <f>(B8*$G$4)/($G$3-B8*$G$3+B8*$G$4)</f>
        <v>0.99820983530900265</v>
      </c>
      <c r="E8" t="s">
        <v>85</v>
      </c>
    </row>
    <row r="9" spans="1:8" x14ac:dyDescent="0.3">
      <c r="A9">
        <v>17.087</v>
      </c>
      <c r="B9">
        <f t="shared" si="0"/>
        <v>8.5699999999999998E-2</v>
      </c>
      <c r="C9">
        <v>8.57</v>
      </c>
      <c r="D9">
        <f t="shared" si="1"/>
        <v>0.99826442891379663</v>
      </c>
      <c r="E9" t="s">
        <v>85</v>
      </c>
    </row>
    <row r="10" spans="1:8" x14ac:dyDescent="0.3">
      <c r="A10">
        <v>18.097000000000001</v>
      </c>
      <c r="B10">
        <f>C10/100</f>
        <v>9.3100000000000002E-2</v>
      </c>
      <c r="C10">
        <v>9.31</v>
      </c>
      <c r="D10">
        <f t="shared" si="1"/>
        <v>0.99841507118452799</v>
      </c>
      <c r="E10" t="s">
        <v>85</v>
      </c>
    </row>
    <row r="11" spans="1:8" x14ac:dyDescent="0.3">
      <c r="A11">
        <v>19.739000000000001</v>
      </c>
      <c r="B11">
        <f t="shared" si="0"/>
        <v>0.1048</v>
      </c>
      <c r="C11">
        <v>10.48</v>
      </c>
      <c r="D11">
        <f t="shared" si="1"/>
        <v>0.99860990790428117</v>
      </c>
      <c r="E11" t="s">
        <v>85</v>
      </c>
    </row>
    <row r="12" spans="1:8" x14ac:dyDescent="0.3">
      <c r="A12">
        <v>20.036000000000001</v>
      </c>
      <c r="B12">
        <f t="shared" si="0"/>
        <v>0.1012</v>
      </c>
      <c r="C12">
        <v>10.119999999999999</v>
      </c>
      <c r="D12">
        <f t="shared" si="1"/>
        <v>0.99855474877906181</v>
      </c>
      <c r="E12" t="s">
        <v>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F480-DAB1-4C63-8678-0738CC11BE05}">
  <dimension ref="A1:H8"/>
  <sheetViews>
    <sheetView workbookViewId="0">
      <selection activeCell="E2" sqref="E2:E8"/>
    </sheetView>
  </sheetViews>
  <sheetFormatPr defaultColWidth="9.109375" defaultRowHeight="14.4" x14ac:dyDescent="0.3"/>
  <cols>
    <col min="2" max="2" width="24.88671875" bestFit="1" customWidth="1"/>
    <col min="3" max="3" width="29" bestFit="1" customWidth="1"/>
    <col min="4" max="4" width="20.109375" bestFit="1" customWidth="1"/>
    <col min="5" max="5" width="20.109375" customWidth="1"/>
  </cols>
  <sheetData>
    <row r="1" spans="1:8" x14ac:dyDescent="0.3">
      <c r="A1" t="s">
        <v>0</v>
      </c>
      <c r="B1" t="s">
        <v>1</v>
      </c>
      <c r="C1" t="s">
        <v>10</v>
      </c>
      <c r="D1" t="s">
        <v>11</v>
      </c>
      <c r="E1" t="s">
        <v>87</v>
      </c>
      <c r="H1" t="s">
        <v>25</v>
      </c>
    </row>
    <row r="2" spans="1:8" x14ac:dyDescent="0.3">
      <c r="A2">
        <v>2.472</v>
      </c>
      <c r="B2">
        <f>C2/100</f>
        <v>9.3999999999999986E-3</v>
      </c>
      <c r="C2">
        <v>0.94</v>
      </c>
      <c r="D2">
        <f>(B2*$G$4)/($G$3-B2*$G$3+B2*$G$4)</f>
        <v>0.98311642794523546</v>
      </c>
      <c r="E2" t="s">
        <v>85</v>
      </c>
      <c r="H2" t="s">
        <v>28</v>
      </c>
    </row>
    <row r="3" spans="1:8" x14ac:dyDescent="0.3">
      <c r="A3">
        <v>6.2759999999999998</v>
      </c>
      <c r="B3">
        <f t="shared" ref="B3:B8" si="0">C3/100</f>
        <v>2.1899999999999999E-2</v>
      </c>
      <c r="C3">
        <v>2.19</v>
      </c>
      <c r="D3">
        <f t="shared" ref="D3:D7" si="1">(B3*$G$4)/($G$3-B3*$G$3+B3*$G$4)</f>
        <v>0.9927743221985682</v>
      </c>
      <c r="E3" t="s">
        <v>85</v>
      </c>
      <c r="F3" t="s">
        <v>9</v>
      </c>
      <c r="G3">
        <v>44</v>
      </c>
      <c r="H3" t="s">
        <v>29</v>
      </c>
    </row>
    <row r="4" spans="1:8" x14ac:dyDescent="0.3">
      <c r="A4">
        <v>10.188000000000001</v>
      </c>
      <c r="B4">
        <f t="shared" si="0"/>
        <v>3.8900000000000004E-2</v>
      </c>
      <c r="C4">
        <v>3.89</v>
      </c>
      <c r="D4">
        <f t="shared" si="1"/>
        <v>0.99598982992252738</v>
      </c>
      <c r="E4" t="s">
        <v>85</v>
      </c>
      <c r="F4" t="s">
        <v>8</v>
      </c>
      <c r="G4" s="2">
        <v>270000</v>
      </c>
      <c r="H4" s="5" t="s">
        <v>74</v>
      </c>
    </row>
    <row r="5" spans="1:8" x14ac:dyDescent="0.3">
      <c r="A5">
        <v>12.704000000000001</v>
      </c>
      <c r="B5">
        <f t="shared" si="0"/>
        <v>5.1299999999999998E-2</v>
      </c>
      <c r="C5">
        <v>5.13</v>
      </c>
      <c r="D5">
        <f t="shared" si="1"/>
        <v>0.99699535213449719</v>
      </c>
      <c r="E5" t="s">
        <v>85</v>
      </c>
    </row>
    <row r="6" spans="1:8" x14ac:dyDescent="0.3">
      <c r="A6">
        <v>14.379</v>
      </c>
      <c r="B6">
        <f t="shared" si="0"/>
        <v>5.7000000000000002E-2</v>
      </c>
      <c r="C6">
        <v>5.7</v>
      </c>
      <c r="D6">
        <f t="shared" si="1"/>
        <v>0.99731121268118472</v>
      </c>
      <c r="E6" t="s">
        <v>85</v>
      </c>
    </row>
    <row r="7" spans="1:8" x14ac:dyDescent="0.3">
      <c r="A7">
        <v>15.444000000000001</v>
      </c>
      <c r="B7">
        <f t="shared" si="0"/>
        <v>5.96E-2</v>
      </c>
      <c r="C7">
        <v>5.96</v>
      </c>
      <c r="D7">
        <f t="shared" si="1"/>
        <v>0.99743527976435631</v>
      </c>
      <c r="E7" t="s">
        <v>85</v>
      </c>
    </row>
    <row r="8" spans="1:8" x14ac:dyDescent="0.3">
      <c r="A8">
        <v>17.372</v>
      </c>
      <c r="B8">
        <f t="shared" si="0"/>
        <v>6.8699999999999997E-2</v>
      </c>
      <c r="C8">
        <v>6.87</v>
      </c>
      <c r="D8">
        <f>(B8*$G$4)/($G$3-B8*$G$3+B8*$G$4)</f>
        <v>0.99779573694151702</v>
      </c>
      <c r="E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0E7C-0358-4F21-AE22-BBB6EDC9F8A0}">
  <dimension ref="A1:F9"/>
  <sheetViews>
    <sheetView workbookViewId="0">
      <selection activeCell="C2" sqref="C2:C9"/>
    </sheetView>
  </sheetViews>
  <sheetFormatPr defaultColWidth="9.109375" defaultRowHeight="14.4" x14ac:dyDescent="0.3"/>
  <sheetData>
    <row r="1" spans="1:6" x14ac:dyDescent="0.3">
      <c r="A1" t="s">
        <v>0</v>
      </c>
      <c r="B1" t="s">
        <v>1</v>
      </c>
      <c r="C1" t="s">
        <v>87</v>
      </c>
      <c r="E1" t="s">
        <v>25</v>
      </c>
      <c r="F1" t="s">
        <v>30</v>
      </c>
    </row>
    <row r="2" spans="1:6" x14ac:dyDescent="0.3">
      <c r="A2">
        <v>3.3715596330275202</v>
      </c>
      <c r="B2">
        <v>1.6697247706421999E-2</v>
      </c>
      <c r="C2" t="s">
        <v>85</v>
      </c>
      <c r="E2" t="s">
        <v>33</v>
      </c>
      <c r="F2" t="s">
        <v>31</v>
      </c>
    </row>
    <row r="3" spans="1:6" x14ac:dyDescent="0.3">
      <c r="A3">
        <v>7.0107033639143701</v>
      </c>
      <c r="B3">
        <v>3.4165137614678903E-2</v>
      </c>
      <c r="C3" t="s">
        <v>85</v>
      </c>
      <c r="E3" s="6" t="s">
        <v>68</v>
      </c>
      <c r="F3" t="s">
        <v>32</v>
      </c>
    </row>
    <row r="4" spans="1:6" x14ac:dyDescent="0.3">
      <c r="A4">
        <v>10.435779816513699</v>
      </c>
      <c r="B4">
        <v>5.1119266055045798E-2</v>
      </c>
      <c r="C4" t="s">
        <v>85</v>
      </c>
    </row>
    <row r="5" spans="1:6" x14ac:dyDescent="0.3">
      <c r="A5">
        <v>13.8608562691131</v>
      </c>
      <c r="B5">
        <v>6.8844036697247701E-2</v>
      </c>
      <c r="C5" t="s">
        <v>85</v>
      </c>
    </row>
    <row r="6" spans="1:6" x14ac:dyDescent="0.3">
      <c r="A6">
        <v>17.339449541284399</v>
      </c>
      <c r="B6">
        <v>8.6568807339449494E-2</v>
      </c>
      <c r="C6" t="s">
        <v>85</v>
      </c>
    </row>
    <row r="7" spans="1:6" x14ac:dyDescent="0.3">
      <c r="A7">
        <v>20.871559633027498</v>
      </c>
      <c r="B7">
        <v>0.10403669724770601</v>
      </c>
      <c r="C7" t="s">
        <v>85</v>
      </c>
    </row>
    <row r="8" spans="1:6" x14ac:dyDescent="0.3">
      <c r="A8">
        <v>24.510703363914299</v>
      </c>
      <c r="B8">
        <v>0.120990825688073</v>
      </c>
      <c r="C8" t="s">
        <v>85</v>
      </c>
    </row>
    <row r="9" spans="1:6" x14ac:dyDescent="0.3">
      <c r="A9">
        <v>27.935779816513701</v>
      </c>
      <c r="B9">
        <v>0.13768807339449499</v>
      </c>
      <c r="C9" t="s">
        <v>85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0372-9AC7-4E5D-A4D5-4C304899CBCC}">
  <dimension ref="A1:F9"/>
  <sheetViews>
    <sheetView workbookViewId="0">
      <selection activeCell="C2" sqref="C2:C9"/>
    </sheetView>
  </sheetViews>
  <sheetFormatPr defaultColWidth="9.109375" defaultRowHeight="14.4" x14ac:dyDescent="0.3"/>
  <sheetData>
    <row r="1" spans="1:6" x14ac:dyDescent="0.3">
      <c r="A1" t="s">
        <v>0</v>
      </c>
      <c r="B1" t="s">
        <v>1</v>
      </c>
      <c r="C1" t="s">
        <v>87</v>
      </c>
      <c r="E1" t="s">
        <v>25</v>
      </c>
      <c r="F1" t="s">
        <v>30</v>
      </c>
    </row>
    <row r="2" spans="1:6" x14ac:dyDescent="0.3">
      <c r="A2">
        <v>3.3715596330275202</v>
      </c>
      <c r="B2">
        <v>1.3100917431192601E-2</v>
      </c>
      <c r="C2" t="s">
        <v>85</v>
      </c>
      <c r="E2" t="s">
        <v>33</v>
      </c>
      <c r="F2" t="s">
        <v>31</v>
      </c>
    </row>
    <row r="3" spans="1:6" x14ac:dyDescent="0.3">
      <c r="A3">
        <v>7.0107033639143701</v>
      </c>
      <c r="B3">
        <v>2.79999999999999E-2</v>
      </c>
      <c r="C3" t="s">
        <v>85</v>
      </c>
      <c r="E3" s="4" t="s">
        <v>68</v>
      </c>
      <c r="F3" t="s">
        <v>32</v>
      </c>
    </row>
    <row r="4" spans="1:6" x14ac:dyDescent="0.3">
      <c r="A4">
        <v>10.382262996941799</v>
      </c>
      <c r="B4">
        <v>4.3669724770642099E-2</v>
      </c>
      <c r="C4" t="s">
        <v>85</v>
      </c>
    </row>
    <row r="5" spans="1:6" x14ac:dyDescent="0.3">
      <c r="A5">
        <v>13.8608562691131</v>
      </c>
      <c r="B5">
        <v>5.9596330275229301E-2</v>
      </c>
      <c r="C5" t="s">
        <v>85</v>
      </c>
    </row>
    <row r="6" spans="1:6" x14ac:dyDescent="0.3">
      <c r="A6">
        <v>17.4464831804281</v>
      </c>
      <c r="B6">
        <v>7.6036697247706397E-2</v>
      </c>
      <c r="C6" t="s">
        <v>85</v>
      </c>
    </row>
    <row r="7" spans="1:6" x14ac:dyDescent="0.3">
      <c r="A7">
        <v>20.871559633027498</v>
      </c>
      <c r="B7">
        <v>9.1706422018348596E-2</v>
      </c>
      <c r="C7" t="s">
        <v>85</v>
      </c>
    </row>
    <row r="8" spans="1:6" x14ac:dyDescent="0.3">
      <c r="A8">
        <v>24.296636085626901</v>
      </c>
      <c r="B8">
        <v>0.10737614678899</v>
      </c>
      <c r="C8" t="s">
        <v>85</v>
      </c>
    </row>
    <row r="9" spans="1:6" x14ac:dyDescent="0.3">
      <c r="A9">
        <v>27.935779816513701</v>
      </c>
      <c r="B9">
        <v>0.120990825688073</v>
      </c>
      <c r="C9" t="s">
        <v>85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B46F-921F-40BF-AEC5-9B2D59F06FD0}">
  <dimension ref="A1:F8"/>
  <sheetViews>
    <sheetView workbookViewId="0">
      <selection activeCell="C2" sqref="C2:C8"/>
    </sheetView>
  </sheetViews>
  <sheetFormatPr defaultColWidth="9.109375" defaultRowHeight="14.4" x14ac:dyDescent="0.3"/>
  <sheetData>
    <row r="1" spans="1:6" x14ac:dyDescent="0.3">
      <c r="A1" t="s">
        <v>0</v>
      </c>
      <c r="B1" t="s">
        <v>1</v>
      </c>
      <c r="C1" t="s">
        <v>87</v>
      </c>
      <c r="E1" t="s">
        <v>25</v>
      </c>
      <c r="F1" t="s">
        <v>30</v>
      </c>
    </row>
    <row r="2" spans="1:6" x14ac:dyDescent="0.3">
      <c r="A2">
        <v>3.5856269113149799</v>
      </c>
      <c r="B2">
        <v>1.3100917431192601E-2</v>
      </c>
      <c r="C2" t="s">
        <v>85</v>
      </c>
      <c r="E2" t="s">
        <v>33</v>
      </c>
      <c r="F2" t="s">
        <v>31</v>
      </c>
    </row>
    <row r="3" spans="1:6" x14ac:dyDescent="0.3">
      <c r="A3">
        <v>10.435779816513699</v>
      </c>
      <c r="B3">
        <v>4.0073394495412799E-2</v>
      </c>
      <c r="C3" t="s">
        <v>85</v>
      </c>
      <c r="E3" s="4" t="s">
        <v>68</v>
      </c>
      <c r="F3" t="s">
        <v>32</v>
      </c>
    </row>
    <row r="4" spans="1:6" x14ac:dyDescent="0.3">
      <c r="A4">
        <v>14.021406727828699</v>
      </c>
      <c r="B4">
        <v>5.49724770642201E-2</v>
      </c>
      <c r="C4" t="s">
        <v>85</v>
      </c>
    </row>
    <row r="5" spans="1:6" x14ac:dyDescent="0.3">
      <c r="A5">
        <v>17.4464831804281</v>
      </c>
      <c r="B5">
        <v>6.9357798165137596E-2</v>
      </c>
      <c r="C5" t="s">
        <v>85</v>
      </c>
    </row>
    <row r="6" spans="1:6" x14ac:dyDescent="0.3">
      <c r="A6">
        <v>20.925076452599299</v>
      </c>
      <c r="B6">
        <v>8.4000000000000005E-2</v>
      </c>
      <c r="C6" t="s">
        <v>85</v>
      </c>
    </row>
    <row r="7" spans="1:6" x14ac:dyDescent="0.3">
      <c r="A7">
        <v>24.350152905198701</v>
      </c>
      <c r="B7">
        <v>9.8128440366972394E-2</v>
      </c>
      <c r="C7" t="s">
        <v>85</v>
      </c>
    </row>
    <row r="8" spans="1:6" x14ac:dyDescent="0.3">
      <c r="A8">
        <v>27.935779816513701</v>
      </c>
      <c r="B8">
        <v>0.110715596330275</v>
      </c>
      <c r="C8" t="s">
        <v>85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A6EB-702B-4698-8CDE-94A2D1F4CEE5}">
  <dimension ref="A1:H9"/>
  <sheetViews>
    <sheetView workbookViewId="0">
      <selection activeCell="A2" sqref="A2:B8"/>
    </sheetView>
  </sheetViews>
  <sheetFormatPr defaultColWidth="9.109375" defaultRowHeight="14.4" x14ac:dyDescent="0.3"/>
  <cols>
    <col min="2" max="2" width="26.6640625" bestFit="1" customWidth="1"/>
  </cols>
  <sheetData>
    <row r="1" spans="1:8" x14ac:dyDescent="0.3">
      <c r="A1" t="s">
        <v>0</v>
      </c>
      <c r="B1" t="s">
        <v>22</v>
      </c>
      <c r="C1" t="s">
        <v>1</v>
      </c>
      <c r="D1" t="s">
        <v>87</v>
      </c>
      <c r="G1" t="s">
        <v>25</v>
      </c>
      <c r="H1" t="s">
        <v>30</v>
      </c>
    </row>
    <row r="2" spans="1:8" x14ac:dyDescent="0.3">
      <c r="A2">
        <v>3.71</v>
      </c>
      <c r="B2">
        <v>37.14</v>
      </c>
      <c r="C2">
        <f>B2*0.001</f>
        <v>3.7139999999999999E-2</v>
      </c>
      <c r="D2" t="s">
        <v>85</v>
      </c>
      <c r="G2" t="s">
        <v>35</v>
      </c>
      <c r="H2" t="s">
        <v>31</v>
      </c>
    </row>
    <row r="3" spans="1:8" x14ac:dyDescent="0.3">
      <c r="A3">
        <v>7.54</v>
      </c>
      <c r="B3">
        <v>74.599999999999994</v>
      </c>
      <c r="C3">
        <f t="shared" ref="C3:C8" si="0">B3*0.001</f>
        <v>7.46E-2</v>
      </c>
      <c r="D3" t="s">
        <v>85</v>
      </c>
      <c r="G3" t="s">
        <v>36</v>
      </c>
      <c r="H3" t="s">
        <v>34</v>
      </c>
    </row>
    <row r="4" spans="1:8" x14ac:dyDescent="0.3">
      <c r="A4">
        <v>10.25</v>
      </c>
      <c r="B4">
        <v>95.1</v>
      </c>
      <c r="C4">
        <f t="shared" si="0"/>
        <v>9.509999999999999E-2</v>
      </c>
      <c r="D4" t="s">
        <v>85</v>
      </c>
      <c r="G4" s="5" t="s">
        <v>74</v>
      </c>
    </row>
    <row r="5" spans="1:8" x14ac:dyDescent="0.3">
      <c r="A5">
        <v>11.96</v>
      </c>
      <c r="B5">
        <v>106.14</v>
      </c>
      <c r="C5">
        <f t="shared" si="0"/>
        <v>0.10614</v>
      </c>
      <c r="D5" t="s">
        <v>85</v>
      </c>
    </row>
    <row r="6" spans="1:8" x14ac:dyDescent="0.3">
      <c r="A6">
        <v>16.54</v>
      </c>
      <c r="B6">
        <v>139.02000000000001</v>
      </c>
      <c r="C6">
        <f t="shared" si="0"/>
        <v>0.13902</v>
      </c>
      <c r="D6" t="s">
        <v>85</v>
      </c>
    </row>
    <row r="7" spans="1:8" x14ac:dyDescent="0.3">
      <c r="A7">
        <v>18.329999999999998</v>
      </c>
      <c r="B7">
        <v>146.61000000000001</v>
      </c>
      <c r="C7">
        <f t="shared" si="0"/>
        <v>0.14661000000000002</v>
      </c>
      <c r="D7" t="s">
        <v>85</v>
      </c>
    </row>
    <row r="8" spans="1:8" x14ac:dyDescent="0.3">
      <c r="A8">
        <v>24.52</v>
      </c>
      <c r="B8">
        <v>156.19999999999999</v>
      </c>
      <c r="C8">
        <f t="shared" si="0"/>
        <v>0.15620000000000001</v>
      </c>
      <c r="D8" t="s">
        <v>85</v>
      </c>
    </row>
    <row r="9" spans="1:8" x14ac:dyDescent="0.3">
      <c r="A9" t="s">
        <v>77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A9ED-8201-44C1-8667-B844CE93C363}">
  <dimension ref="A1:H9"/>
  <sheetViews>
    <sheetView workbookViewId="0">
      <selection activeCell="H13" sqref="H13"/>
    </sheetView>
  </sheetViews>
  <sheetFormatPr defaultColWidth="9.109375" defaultRowHeight="14.4" x14ac:dyDescent="0.3"/>
  <cols>
    <col min="2" max="2" width="26.6640625" bestFit="1" customWidth="1"/>
  </cols>
  <sheetData>
    <row r="1" spans="1:8" x14ac:dyDescent="0.3">
      <c r="A1" t="s">
        <v>0</v>
      </c>
      <c r="B1" t="s">
        <v>22</v>
      </c>
      <c r="C1" t="s">
        <v>1</v>
      </c>
      <c r="D1" t="s">
        <v>87</v>
      </c>
      <c r="G1" t="s">
        <v>25</v>
      </c>
      <c r="H1" t="s">
        <v>30</v>
      </c>
    </row>
    <row r="2" spans="1:8" x14ac:dyDescent="0.3">
      <c r="A2">
        <v>4.3</v>
      </c>
      <c r="B2">
        <v>37.630000000000003</v>
      </c>
      <c r="C2">
        <f>B2*0.001</f>
        <v>3.7630000000000004E-2</v>
      </c>
      <c r="D2" t="s">
        <v>85</v>
      </c>
      <c r="G2" t="s">
        <v>35</v>
      </c>
      <c r="H2" t="s">
        <v>31</v>
      </c>
    </row>
    <row r="3" spans="1:8" x14ac:dyDescent="0.3">
      <c r="A3">
        <v>8.09</v>
      </c>
      <c r="B3">
        <v>62.31</v>
      </c>
      <c r="C3">
        <f t="shared" ref="C3:C9" si="0">B3*0.001</f>
        <v>6.2310000000000004E-2</v>
      </c>
      <c r="D3" t="s">
        <v>85</v>
      </c>
      <c r="G3" t="s">
        <v>36</v>
      </c>
      <c r="H3" t="s">
        <v>34</v>
      </c>
    </row>
    <row r="4" spans="1:8" x14ac:dyDescent="0.3">
      <c r="A4">
        <v>11.47</v>
      </c>
      <c r="B4">
        <v>87.62</v>
      </c>
      <c r="C4">
        <f t="shared" si="0"/>
        <v>8.7620000000000003E-2</v>
      </c>
      <c r="D4" t="s">
        <v>85</v>
      </c>
      <c r="G4" s="5" t="s">
        <v>74</v>
      </c>
    </row>
    <row r="5" spans="1:8" x14ac:dyDescent="0.3">
      <c r="A5">
        <v>14.15</v>
      </c>
      <c r="B5">
        <v>102.18</v>
      </c>
      <c r="C5">
        <f t="shared" si="0"/>
        <v>0.10218000000000001</v>
      </c>
      <c r="D5" t="s">
        <v>85</v>
      </c>
    </row>
    <row r="6" spans="1:8" x14ac:dyDescent="0.3">
      <c r="A6">
        <v>16.5</v>
      </c>
      <c r="B6">
        <v>121.4</v>
      </c>
      <c r="C6">
        <f t="shared" si="0"/>
        <v>0.12140000000000001</v>
      </c>
      <c r="D6" t="s">
        <v>85</v>
      </c>
    </row>
    <row r="7" spans="1:8" x14ac:dyDescent="0.3">
      <c r="A7">
        <v>18.920000000000002</v>
      </c>
      <c r="B7">
        <v>130.44999999999999</v>
      </c>
      <c r="C7">
        <f t="shared" si="0"/>
        <v>0.13044999999999998</v>
      </c>
      <c r="D7" t="s">
        <v>85</v>
      </c>
    </row>
    <row r="8" spans="1:8" x14ac:dyDescent="0.3">
      <c r="A8">
        <v>21.6</v>
      </c>
      <c r="B8">
        <v>138.80000000000001</v>
      </c>
      <c r="C8">
        <f t="shared" si="0"/>
        <v>0.13880000000000001</v>
      </c>
      <c r="D8" t="s">
        <v>85</v>
      </c>
    </row>
    <row r="9" spans="1:8" x14ac:dyDescent="0.3">
      <c r="A9">
        <v>24.65</v>
      </c>
      <c r="B9">
        <v>145.35</v>
      </c>
      <c r="C9">
        <f t="shared" si="0"/>
        <v>0.14535000000000001</v>
      </c>
      <c r="D9" t="s">
        <v>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467E-988B-4B5A-9E95-239CBBA33CFC}">
  <dimension ref="A1:H5"/>
  <sheetViews>
    <sheetView workbookViewId="0">
      <selection activeCell="I25" sqref="I25"/>
    </sheetView>
  </sheetViews>
  <sheetFormatPr defaultColWidth="9.109375" defaultRowHeight="14.4" x14ac:dyDescent="0.3"/>
  <cols>
    <col min="3" max="3" width="23.44140625" bestFit="1" customWidth="1"/>
    <col min="7" max="7" width="10.88671875" bestFit="1" customWidth="1"/>
  </cols>
  <sheetData>
    <row r="1" spans="1:8" x14ac:dyDescent="0.3">
      <c r="A1" t="s">
        <v>3</v>
      </c>
      <c r="B1" t="s">
        <v>0</v>
      </c>
      <c r="C1" t="s">
        <v>2</v>
      </c>
      <c r="D1" t="s">
        <v>1</v>
      </c>
      <c r="G1" t="s">
        <v>25</v>
      </c>
      <c r="H1" t="s">
        <v>26</v>
      </c>
    </row>
    <row r="2" spans="1:8" x14ac:dyDescent="0.3">
      <c r="A2">
        <v>10</v>
      </c>
      <c r="B2">
        <f>A2*0.1</f>
        <v>1</v>
      </c>
      <c r="C2">
        <v>2.1000000000000001E-2</v>
      </c>
      <c r="D2">
        <f>C2/(1-C2)</f>
        <v>2.1450459652706845E-2</v>
      </c>
      <c r="G2" t="s">
        <v>27</v>
      </c>
      <c r="H2" t="s">
        <v>64</v>
      </c>
    </row>
    <row r="3" spans="1:8" x14ac:dyDescent="0.3">
      <c r="A3">
        <v>20</v>
      </c>
      <c r="B3">
        <f t="shared" ref="B3:B5" si="0">A3*0.1</f>
        <v>2</v>
      </c>
      <c r="C3">
        <v>3.2000000000000001E-2</v>
      </c>
      <c r="D3">
        <f t="shared" ref="D3:D5" si="1">C3/(1-C3)</f>
        <v>3.3057851239669422E-2</v>
      </c>
      <c r="H3" t="s">
        <v>65</v>
      </c>
    </row>
    <row r="4" spans="1:8" x14ac:dyDescent="0.3">
      <c r="A4">
        <v>30</v>
      </c>
      <c r="B4">
        <f t="shared" si="0"/>
        <v>3</v>
      </c>
      <c r="C4">
        <v>4.2000000000000003E-2</v>
      </c>
      <c r="D4">
        <f t="shared" si="1"/>
        <v>4.3841336116910233E-2</v>
      </c>
    </row>
    <row r="5" spans="1:8" x14ac:dyDescent="0.3">
      <c r="A5">
        <v>40</v>
      </c>
      <c r="B5">
        <f t="shared" si="0"/>
        <v>4</v>
      </c>
      <c r="C5">
        <v>5.1999999999999998E-2</v>
      </c>
      <c r="D5">
        <f t="shared" si="1"/>
        <v>5.4852320675105488E-2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7EBB-0D84-4722-AF98-91D2DF36684D}">
  <dimension ref="A1:H12"/>
  <sheetViews>
    <sheetView workbookViewId="0">
      <selection activeCell="D2" sqref="D2:D12"/>
    </sheetView>
  </sheetViews>
  <sheetFormatPr defaultColWidth="9.109375" defaultRowHeight="14.4" x14ac:dyDescent="0.3"/>
  <cols>
    <col min="2" max="2" width="26.6640625" bestFit="1" customWidth="1"/>
  </cols>
  <sheetData>
    <row r="1" spans="1:8" x14ac:dyDescent="0.3">
      <c r="A1" t="s">
        <v>0</v>
      </c>
      <c r="B1" t="s">
        <v>22</v>
      </c>
      <c r="C1" t="s">
        <v>1</v>
      </c>
      <c r="D1" t="s">
        <v>87</v>
      </c>
      <c r="G1" t="s">
        <v>25</v>
      </c>
      <c r="H1" t="s">
        <v>30</v>
      </c>
    </row>
    <row r="2" spans="1:8" x14ac:dyDescent="0.3">
      <c r="A2">
        <v>6.55</v>
      </c>
      <c r="B2">
        <v>35.97</v>
      </c>
      <c r="C2">
        <f>B2*0.001</f>
        <v>3.5970000000000002E-2</v>
      </c>
      <c r="D2" t="s">
        <v>85</v>
      </c>
      <c r="G2" t="s">
        <v>35</v>
      </c>
      <c r="H2" t="s">
        <v>31</v>
      </c>
    </row>
    <row r="3" spans="1:8" x14ac:dyDescent="0.3">
      <c r="A3">
        <v>11.04</v>
      </c>
      <c r="B3">
        <v>58.07</v>
      </c>
      <c r="C3">
        <f t="shared" ref="C3:C12" si="0">B3*0.001</f>
        <v>5.8070000000000004E-2</v>
      </c>
      <c r="D3" t="s">
        <v>85</v>
      </c>
      <c r="G3" t="s">
        <v>36</v>
      </c>
      <c r="H3" t="s">
        <v>34</v>
      </c>
    </row>
    <row r="4" spans="1:8" x14ac:dyDescent="0.3">
      <c r="A4">
        <v>14.51</v>
      </c>
      <c r="B4">
        <v>74.2</v>
      </c>
      <c r="C4">
        <f t="shared" si="0"/>
        <v>7.4200000000000002E-2</v>
      </c>
      <c r="D4" t="s">
        <v>85</v>
      </c>
      <c r="G4" s="5" t="s">
        <v>74</v>
      </c>
    </row>
    <row r="5" spans="1:8" x14ac:dyDescent="0.3">
      <c r="A5">
        <v>17.66</v>
      </c>
      <c r="B5">
        <v>92.69</v>
      </c>
      <c r="C5">
        <f t="shared" si="0"/>
        <v>9.2689999999999995E-2</v>
      </c>
      <c r="D5" t="s">
        <v>85</v>
      </c>
    </row>
    <row r="6" spans="1:8" x14ac:dyDescent="0.3">
      <c r="A6">
        <v>20.420000000000002</v>
      </c>
      <c r="B6">
        <v>105.14</v>
      </c>
      <c r="C6">
        <f t="shared" si="0"/>
        <v>0.10514</v>
      </c>
      <c r="D6" t="s">
        <v>85</v>
      </c>
    </row>
    <row r="7" spans="1:8" x14ac:dyDescent="0.3">
      <c r="A7">
        <v>23.55</v>
      </c>
      <c r="B7">
        <v>116.36</v>
      </c>
      <c r="C7">
        <f t="shared" si="0"/>
        <v>0.11636000000000001</v>
      </c>
      <c r="D7" t="s">
        <v>85</v>
      </c>
    </row>
    <row r="8" spans="1:8" x14ac:dyDescent="0.3">
      <c r="A8">
        <v>27.03</v>
      </c>
      <c r="B8">
        <v>123.11</v>
      </c>
      <c r="C8">
        <f t="shared" si="0"/>
        <v>0.12311</v>
      </c>
      <c r="D8" t="s">
        <v>85</v>
      </c>
    </row>
    <row r="9" spans="1:8" x14ac:dyDescent="0.3">
      <c r="A9">
        <v>30.61</v>
      </c>
      <c r="B9">
        <v>138.13999999999999</v>
      </c>
      <c r="C9">
        <f t="shared" si="0"/>
        <v>0.13813999999999999</v>
      </c>
      <c r="D9" t="s">
        <v>85</v>
      </c>
    </row>
    <row r="10" spans="1:8" x14ac:dyDescent="0.3">
      <c r="A10">
        <v>34.380000000000003</v>
      </c>
      <c r="B10">
        <v>144.21</v>
      </c>
      <c r="C10">
        <f t="shared" si="0"/>
        <v>0.14421</v>
      </c>
      <c r="D10" t="s">
        <v>85</v>
      </c>
    </row>
    <row r="11" spans="1:8" x14ac:dyDescent="0.3">
      <c r="A11">
        <v>38.630000000000003</v>
      </c>
      <c r="B11">
        <v>150.38999999999999</v>
      </c>
      <c r="C11">
        <f t="shared" si="0"/>
        <v>0.15039</v>
      </c>
      <c r="D11" t="s">
        <v>85</v>
      </c>
    </row>
    <row r="12" spans="1:8" x14ac:dyDescent="0.3">
      <c r="A12">
        <v>42.81</v>
      </c>
      <c r="B12">
        <v>160.56</v>
      </c>
      <c r="C12">
        <f t="shared" si="0"/>
        <v>0.16056000000000001</v>
      </c>
      <c r="D12" t="s">
        <v>85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FC20-175F-4F6B-8240-8148D354072E}">
  <dimension ref="A1:G6"/>
  <sheetViews>
    <sheetView workbookViewId="0">
      <selection activeCell="D2" sqref="D2:D6"/>
    </sheetView>
  </sheetViews>
  <sheetFormatPr defaultColWidth="9.109375" defaultRowHeight="14.4" x14ac:dyDescent="0.3"/>
  <cols>
    <col min="2" max="2" width="26.6640625" bestFit="1" customWidth="1"/>
  </cols>
  <sheetData>
    <row r="1" spans="1:7" x14ac:dyDescent="0.3">
      <c r="A1" t="s">
        <v>0</v>
      </c>
      <c r="B1" t="s">
        <v>22</v>
      </c>
      <c r="C1" t="s">
        <v>1</v>
      </c>
      <c r="D1" t="s">
        <v>87</v>
      </c>
      <c r="F1" t="s">
        <v>25</v>
      </c>
      <c r="G1" t="s">
        <v>30</v>
      </c>
    </row>
    <row r="2" spans="1:7" x14ac:dyDescent="0.3">
      <c r="A2">
        <v>5.14</v>
      </c>
      <c r="B2">
        <v>14.62</v>
      </c>
      <c r="C2">
        <f>B2*0.001</f>
        <v>1.4619999999999999E-2</v>
      </c>
      <c r="D2" t="s">
        <v>85</v>
      </c>
      <c r="F2" t="s">
        <v>35</v>
      </c>
      <c r="G2" t="s">
        <v>31</v>
      </c>
    </row>
    <row r="3" spans="1:7" x14ac:dyDescent="0.3">
      <c r="A3">
        <v>9.39</v>
      </c>
      <c r="B3">
        <v>44.11</v>
      </c>
      <c r="C3">
        <f t="shared" ref="C3:C6" si="0">B3*0.001</f>
        <v>4.4110000000000003E-2</v>
      </c>
      <c r="D3" t="s">
        <v>85</v>
      </c>
      <c r="F3" t="s">
        <v>36</v>
      </c>
      <c r="G3" t="s">
        <v>34</v>
      </c>
    </row>
    <row r="4" spans="1:7" x14ac:dyDescent="0.3">
      <c r="A4">
        <v>21.48</v>
      </c>
      <c r="B4">
        <v>96</v>
      </c>
      <c r="C4">
        <f t="shared" si="0"/>
        <v>9.6000000000000002E-2</v>
      </c>
      <c r="D4" t="s">
        <v>85</v>
      </c>
      <c r="F4" s="5" t="s">
        <v>74</v>
      </c>
    </row>
    <row r="5" spans="1:7" x14ac:dyDescent="0.3">
      <c r="A5">
        <v>33.049999999999997</v>
      </c>
      <c r="B5">
        <v>134.9</v>
      </c>
      <c r="C5">
        <f t="shared" si="0"/>
        <v>0.13490000000000002</v>
      </c>
      <c r="D5" t="s">
        <v>85</v>
      </c>
    </row>
    <row r="6" spans="1:7" x14ac:dyDescent="0.3">
      <c r="A6">
        <v>44.41</v>
      </c>
      <c r="B6">
        <v>148.29</v>
      </c>
      <c r="C6">
        <f t="shared" si="0"/>
        <v>0.14829000000000001</v>
      </c>
      <c r="D6" t="s">
        <v>85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2A69-ABDB-4412-89A1-8C49CE5CF775}">
  <dimension ref="A1:H13"/>
  <sheetViews>
    <sheetView workbookViewId="0">
      <selection activeCell="D2" sqref="D2:D13"/>
    </sheetView>
  </sheetViews>
  <sheetFormatPr defaultColWidth="9.109375" defaultRowHeight="14.4" x14ac:dyDescent="0.3"/>
  <sheetData>
    <row r="1" spans="1:8" x14ac:dyDescent="0.3">
      <c r="A1" t="s">
        <v>0</v>
      </c>
      <c r="B1" t="s">
        <v>78</v>
      </c>
      <c r="C1" t="s">
        <v>1</v>
      </c>
      <c r="D1" t="s">
        <v>87</v>
      </c>
      <c r="G1" t="s">
        <v>25</v>
      </c>
      <c r="H1" t="s">
        <v>30</v>
      </c>
    </row>
    <row r="2" spans="1:8" x14ac:dyDescent="0.3">
      <c r="A2">
        <v>2.0680000000000001</v>
      </c>
      <c r="B2">
        <v>12.74</v>
      </c>
      <c r="C2">
        <f>B2/1000</f>
        <v>1.274E-2</v>
      </c>
      <c r="D2" t="s">
        <v>85</v>
      </c>
      <c r="G2" t="s">
        <v>38</v>
      </c>
      <c r="H2" t="s">
        <v>31</v>
      </c>
    </row>
    <row r="3" spans="1:8" x14ac:dyDescent="0.3">
      <c r="A3">
        <v>2.6269999999999998</v>
      </c>
      <c r="B3">
        <v>16.13</v>
      </c>
      <c r="C3">
        <f t="shared" ref="C3:C13" si="0">B3/1000</f>
        <v>1.6129999999999999E-2</v>
      </c>
      <c r="D3" t="s">
        <v>85</v>
      </c>
      <c r="G3" t="s">
        <v>51</v>
      </c>
      <c r="H3" t="s">
        <v>37</v>
      </c>
    </row>
    <row r="4" spans="1:8" x14ac:dyDescent="0.3">
      <c r="A4">
        <v>4.093</v>
      </c>
      <c r="B4">
        <v>25.29</v>
      </c>
      <c r="C4">
        <f t="shared" si="0"/>
        <v>2.529E-2</v>
      </c>
      <c r="D4" t="s">
        <v>85</v>
      </c>
      <c r="G4" s="5" t="s">
        <v>74</v>
      </c>
    </row>
    <row r="5" spans="1:8" x14ac:dyDescent="0.3">
      <c r="A5">
        <v>4.6289999999999996</v>
      </c>
      <c r="B5">
        <v>28.71</v>
      </c>
      <c r="C5">
        <f t="shared" si="0"/>
        <v>2.8709999999999999E-2</v>
      </c>
      <c r="D5" t="s">
        <v>85</v>
      </c>
    </row>
    <row r="6" spans="1:8" x14ac:dyDescent="0.3">
      <c r="A6">
        <v>6.0380000000000003</v>
      </c>
      <c r="B6">
        <v>37.53</v>
      </c>
      <c r="C6">
        <f t="shared" si="0"/>
        <v>3.7530000000000001E-2</v>
      </c>
      <c r="D6" t="s">
        <v>85</v>
      </c>
    </row>
    <row r="7" spans="1:8" x14ac:dyDescent="0.3">
      <c r="A7">
        <v>6.5019999999999998</v>
      </c>
      <c r="B7">
        <v>40.4</v>
      </c>
      <c r="C7">
        <f t="shared" si="0"/>
        <v>4.0399999999999998E-2</v>
      </c>
      <c r="D7" t="s">
        <v>85</v>
      </c>
    </row>
    <row r="8" spans="1:8" x14ac:dyDescent="0.3">
      <c r="A8">
        <v>8.0540000000000003</v>
      </c>
      <c r="B8">
        <v>49.83</v>
      </c>
      <c r="C8">
        <f t="shared" si="0"/>
        <v>4.9829999999999999E-2</v>
      </c>
      <c r="D8" t="s">
        <v>85</v>
      </c>
    </row>
    <row r="9" spans="1:8" x14ac:dyDescent="0.3">
      <c r="A9">
        <v>8.5850000000000009</v>
      </c>
      <c r="B9">
        <v>53.29</v>
      </c>
      <c r="C9">
        <f t="shared" si="0"/>
        <v>5.3289999999999997E-2</v>
      </c>
      <c r="D9" t="s">
        <v>85</v>
      </c>
    </row>
    <row r="10" spans="1:8" x14ac:dyDescent="0.3">
      <c r="A10">
        <v>12.105</v>
      </c>
      <c r="B10">
        <v>74.16</v>
      </c>
      <c r="C10">
        <f t="shared" si="0"/>
        <v>7.415999999999999E-2</v>
      </c>
      <c r="D10" t="s">
        <v>85</v>
      </c>
    </row>
    <row r="11" spans="1:8" x14ac:dyDescent="0.3">
      <c r="A11">
        <v>12.631</v>
      </c>
      <c r="B11">
        <v>77.209999999999994</v>
      </c>
      <c r="C11">
        <f t="shared" si="0"/>
        <v>7.7209999999999987E-2</v>
      </c>
      <c r="D11" t="s">
        <v>85</v>
      </c>
    </row>
    <row r="12" spans="1:8" x14ac:dyDescent="0.3">
      <c r="A12">
        <v>16.059000000000001</v>
      </c>
      <c r="B12">
        <v>98.68</v>
      </c>
      <c r="C12">
        <f t="shared" si="0"/>
        <v>9.8680000000000004E-2</v>
      </c>
      <c r="D12" t="s">
        <v>85</v>
      </c>
    </row>
    <row r="13" spans="1:8" x14ac:dyDescent="0.3">
      <c r="A13">
        <v>20.067</v>
      </c>
      <c r="B13">
        <v>121.84</v>
      </c>
      <c r="C13">
        <f t="shared" si="0"/>
        <v>0.12184</v>
      </c>
      <c r="D13" t="s">
        <v>85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49FF3-928F-46AE-90D3-A4D00155E7A1}">
  <dimension ref="A1:G12"/>
  <sheetViews>
    <sheetView workbookViewId="0">
      <selection activeCell="D2" sqref="D2:D12"/>
    </sheetView>
  </sheetViews>
  <sheetFormatPr defaultColWidth="9.109375" defaultRowHeight="14.4" x14ac:dyDescent="0.3"/>
  <sheetData>
    <row r="1" spans="1:7" x14ac:dyDescent="0.3">
      <c r="A1" t="s">
        <v>0</v>
      </c>
      <c r="B1" t="s">
        <v>78</v>
      </c>
      <c r="C1" t="s">
        <v>1</v>
      </c>
      <c r="D1" t="s">
        <v>87</v>
      </c>
      <c r="F1" t="s">
        <v>25</v>
      </c>
      <c r="G1" t="s">
        <v>30</v>
      </c>
    </row>
    <row r="2" spans="1:7" x14ac:dyDescent="0.3">
      <c r="A2">
        <v>2.1589999999999998</v>
      </c>
      <c r="B2">
        <v>9.0399999999999991</v>
      </c>
      <c r="C2">
        <f>B2/1000</f>
        <v>9.0399999999999994E-3</v>
      </c>
      <c r="D2" t="s">
        <v>85</v>
      </c>
      <c r="F2" t="s">
        <v>38</v>
      </c>
      <c r="G2" t="s">
        <v>31</v>
      </c>
    </row>
    <row r="3" spans="1:7" x14ac:dyDescent="0.3">
      <c r="A3">
        <v>2.6890000000000001</v>
      </c>
      <c r="B3">
        <v>11.3</v>
      </c>
      <c r="C3">
        <f t="shared" ref="C3:C12" si="0">B3/1000</f>
        <v>1.1300000000000001E-2</v>
      </c>
      <c r="D3" t="s">
        <v>85</v>
      </c>
      <c r="F3" t="s">
        <v>51</v>
      </c>
      <c r="G3" t="s">
        <v>37</v>
      </c>
    </row>
    <row r="4" spans="1:7" x14ac:dyDescent="0.3">
      <c r="A4">
        <v>4.0730000000000004</v>
      </c>
      <c r="B4">
        <v>17.09</v>
      </c>
      <c r="C4">
        <f t="shared" si="0"/>
        <v>1.7090000000000001E-2</v>
      </c>
      <c r="D4" t="s">
        <v>85</v>
      </c>
      <c r="F4" s="5" t="s">
        <v>74</v>
      </c>
    </row>
    <row r="5" spans="1:7" x14ac:dyDescent="0.3">
      <c r="A5">
        <v>4.7320000000000002</v>
      </c>
      <c r="B5">
        <v>19.809999999999999</v>
      </c>
      <c r="C5">
        <f t="shared" si="0"/>
        <v>1.9809999999999998E-2</v>
      </c>
      <c r="D5" t="s">
        <v>85</v>
      </c>
    </row>
    <row r="6" spans="1:7" x14ac:dyDescent="0.3">
      <c r="A6">
        <v>6.0490000000000004</v>
      </c>
      <c r="B6">
        <v>25.32</v>
      </c>
      <c r="C6">
        <f t="shared" si="0"/>
        <v>2.5319999999999999E-2</v>
      </c>
      <c r="D6" t="s">
        <v>85</v>
      </c>
    </row>
    <row r="7" spans="1:7" x14ac:dyDescent="0.3">
      <c r="A7">
        <v>6.53</v>
      </c>
      <c r="B7">
        <v>27.42</v>
      </c>
      <c r="C7">
        <f t="shared" si="0"/>
        <v>2.7420000000000003E-2</v>
      </c>
      <c r="D7" t="s">
        <v>85</v>
      </c>
    </row>
    <row r="8" spans="1:7" x14ac:dyDescent="0.3">
      <c r="A8">
        <v>8.0709999999999997</v>
      </c>
      <c r="B8">
        <v>33.799999999999997</v>
      </c>
      <c r="C8">
        <f t="shared" si="0"/>
        <v>3.3799999999999997E-2</v>
      </c>
      <c r="D8" t="s">
        <v>85</v>
      </c>
    </row>
    <row r="9" spans="1:7" x14ac:dyDescent="0.3">
      <c r="A9">
        <v>8.5660000000000007</v>
      </c>
      <c r="B9">
        <v>35.880000000000003</v>
      </c>
      <c r="C9">
        <f t="shared" si="0"/>
        <v>3.5880000000000002E-2</v>
      </c>
      <c r="D9" t="s">
        <v>85</v>
      </c>
    </row>
    <row r="10" spans="1:7" x14ac:dyDescent="0.3">
      <c r="A10">
        <v>12.045999999999999</v>
      </c>
      <c r="B10">
        <v>49.63</v>
      </c>
      <c r="C10">
        <f t="shared" si="0"/>
        <v>4.9630000000000001E-2</v>
      </c>
      <c r="D10" t="s">
        <v>85</v>
      </c>
    </row>
    <row r="11" spans="1:7" x14ac:dyDescent="0.3">
      <c r="A11">
        <v>12.593</v>
      </c>
      <c r="B11">
        <v>51.79</v>
      </c>
      <c r="C11">
        <f t="shared" si="0"/>
        <v>5.1789999999999996E-2</v>
      </c>
      <c r="D11" t="s">
        <v>85</v>
      </c>
    </row>
    <row r="12" spans="1:7" x14ac:dyDescent="0.3">
      <c r="A12">
        <v>16.143000000000001</v>
      </c>
      <c r="B12">
        <v>64.459999999999994</v>
      </c>
      <c r="C12">
        <f t="shared" si="0"/>
        <v>6.445999999999999E-2</v>
      </c>
      <c r="D12" t="s">
        <v>85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B0B1-ABA3-476C-A3B1-6C18AFE51FEC}">
  <dimension ref="A1:G13"/>
  <sheetViews>
    <sheetView workbookViewId="0">
      <selection activeCell="D2" sqref="D2:D13"/>
    </sheetView>
  </sheetViews>
  <sheetFormatPr defaultColWidth="9.109375" defaultRowHeight="14.4" x14ac:dyDescent="0.3"/>
  <sheetData>
    <row r="1" spans="1:7" x14ac:dyDescent="0.3">
      <c r="A1" t="s">
        <v>0</v>
      </c>
      <c r="B1" t="s">
        <v>78</v>
      </c>
      <c r="C1" t="s">
        <v>1</v>
      </c>
      <c r="D1" t="s">
        <v>87</v>
      </c>
      <c r="F1" t="s">
        <v>25</v>
      </c>
      <c r="G1" t="s">
        <v>30</v>
      </c>
    </row>
    <row r="2" spans="1:7" x14ac:dyDescent="0.3">
      <c r="A2">
        <v>2.1669999999999998</v>
      </c>
      <c r="B2">
        <v>7.14</v>
      </c>
      <c r="C2">
        <f>B2/1000</f>
        <v>7.1399999999999996E-3</v>
      </c>
      <c r="D2" t="s">
        <v>85</v>
      </c>
      <c r="F2" t="s">
        <v>38</v>
      </c>
      <c r="G2" t="s">
        <v>31</v>
      </c>
    </row>
    <row r="3" spans="1:7" x14ac:dyDescent="0.3">
      <c r="A3">
        <v>2.8839999999999999</v>
      </c>
      <c r="B3">
        <v>9.48</v>
      </c>
      <c r="C3">
        <f t="shared" ref="C3:C13" si="0">B3/1000</f>
        <v>9.4800000000000006E-3</v>
      </c>
      <c r="D3" t="s">
        <v>85</v>
      </c>
      <c r="F3" t="s">
        <v>51</v>
      </c>
      <c r="G3" t="s">
        <v>37</v>
      </c>
    </row>
    <row r="4" spans="1:7" x14ac:dyDescent="0.3">
      <c r="A4">
        <v>4.2320000000000002</v>
      </c>
      <c r="B4">
        <v>13.9</v>
      </c>
      <c r="C4">
        <f t="shared" si="0"/>
        <v>1.3900000000000001E-2</v>
      </c>
      <c r="D4" t="s">
        <v>85</v>
      </c>
      <c r="F4" s="5" t="s">
        <v>74</v>
      </c>
    </row>
    <row r="5" spans="1:7" x14ac:dyDescent="0.3">
      <c r="A5">
        <v>4.7949999999999999</v>
      </c>
      <c r="B5">
        <v>15.73</v>
      </c>
      <c r="C5">
        <f t="shared" si="0"/>
        <v>1.5730000000000001E-2</v>
      </c>
      <c r="D5" t="s">
        <v>85</v>
      </c>
    </row>
    <row r="6" spans="1:7" x14ac:dyDescent="0.3">
      <c r="A6">
        <v>6.1079999999999997</v>
      </c>
      <c r="B6">
        <v>20.09</v>
      </c>
      <c r="C6">
        <f t="shared" si="0"/>
        <v>2.009E-2</v>
      </c>
      <c r="D6" t="s">
        <v>85</v>
      </c>
    </row>
    <row r="7" spans="1:7" x14ac:dyDescent="0.3">
      <c r="A7">
        <v>6.6849999999999996</v>
      </c>
      <c r="B7">
        <v>21.99</v>
      </c>
      <c r="C7">
        <f t="shared" si="0"/>
        <v>2.1989999999999999E-2</v>
      </c>
      <c r="D7" t="s">
        <v>85</v>
      </c>
    </row>
    <row r="8" spans="1:7" x14ac:dyDescent="0.3">
      <c r="A8">
        <v>8.0269999999999992</v>
      </c>
      <c r="B8">
        <v>26.41</v>
      </c>
      <c r="C8">
        <f t="shared" si="0"/>
        <v>2.6409999999999999E-2</v>
      </c>
      <c r="D8" t="s">
        <v>85</v>
      </c>
    </row>
    <row r="9" spans="1:7" x14ac:dyDescent="0.3">
      <c r="A9">
        <v>8.8130000000000006</v>
      </c>
      <c r="B9">
        <v>29.05</v>
      </c>
      <c r="C9">
        <f t="shared" si="0"/>
        <v>2.9049999999999999E-2</v>
      </c>
      <c r="D9" t="s">
        <v>85</v>
      </c>
    </row>
    <row r="10" spans="1:7" x14ac:dyDescent="0.3">
      <c r="A10">
        <v>12.164999999999999</v>
      </c>
      <c r="B10">
        <v>39.6</v>
      </c>
      <c r="C10">
        <f t="shared" si="0"/>
        <v>3.9600000000000003E-2</v>
      </c>
      <c r="D10" t="s">
        <v>85</v>
      </c>
    </row>
    <row r="11" spans="1:7" x14ac:dyDescent="0.3">
      <c r="A11">
        <v>12.659000000000001</v>
      </c>
      <c r="B11">
        <v>41.29</v>
      </c>
      <c r="C11">
        <f t="shared" si="0"/>
        <v>4.129E-2</v>
      </c>
      <c r="D11" t="s">
        <v>85</v>
      </c>
    </row>
    <row r="12" spans="1:7" x14ac:dyDescent="0.3">
      <c r="A12">
        <v>16.04</v>
      </c>
      <c r="B12">
        <v>51.36</v>
      </c>
      <c r="C12">
        <f t="shared" si="0"/>
        <v>5.1360000000000003E-2</v>
      </c>
      <c r="D12" t="s">
        <v>85</v>
      </c>
    </row>
    <row r="13" spans="1:7" x14ac:dyDescent="0.3">
      <c r="A13">
        <v>20.151</v>
      </c>
      <c r="B13">
        <v>62.31</v>
      </c>
      <c r="C13">
        <f t="shared" si="0"/>
        <v>6.2310000000000004E-2</v>
      </c>
      <c r="D13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960B-6E1F-434B-89E2-C6910DEDC98E}">
  <dimension ref="A1:I8"/>
  <sheetViews>
    <sheetView workbookViewId="0">
      <selection activeCell="E2" sqref="E2:E8"/>
    </sheetView>
  </sheetViews>
  <sheetFormatPr defaultColWidth="9.109375" defaultRowHeight="14.4" x14ac:dyDescent="0.3"/>
  <sheetData>
    <row r="1" spans="1:9" x14ac:dyDescent="0.3">
      <c r="A1" t="s">
        <v>12</v>
      </c>
      <c r="B1" t="s">
        <v>0</v>
      </c>
      <c r="C1" t="s">
        <v>22</v>
      </c>
      <c r="D1" t="s">
        <v>1</v>
      </c>
      <c r="E1" t="s">
        <v>87</v>
      </c>
      <c r="H1" t="s">
        <v>25</v>
      </c>
      <c r="I1" t="s">
        <v>30</v>
      </c>
    </row>
    <row r="2" spans="1:9" x14ac:dyDescent="0.3">
      <c r="A2">
        <v>3.3650793650793598</v>
      </c>
      <c r="B2">
        <f>A2*1.01235/10</f>
        <v>0.34066380952380904</v>
      </c>
      <c r="C2">
        <v>11.3333333333333</v>
      </c>
      <c r="D2">
        <f>C2/1000</f>
        <v>1.1333333333333299E-2</v>
      </c>
      <c r="E2" t="s">
        <v>85</v>
      </c>
      <c r="H2" t="s">
        <v>41</v>
      </c>
      <c r="I2" t="s">
        <v>31</v>
      </c>
    </row>
    <row r="3" spans="1:9" x14ac:dyDescent="0.3">
      <c r="A3">
        <v>6.7936507936507899</v>
      </c>
      <c r="B3">
        <f t="shared" ref="B3:B8" si="0">A3*1.01235/10</f>
        <v>0.68775523809523775</v>
      </c>
      <c r="C3">
        <v>18.7777777777777</v>
      </c>
      <c r="D3">
        <f t="shared" ref="D3:D8" si="1">C3/1000</f>
        <v>1.8777777777777699E-2</v>
      </c>
      <c r="E3" t="s">
        <v>85</v>
      </c>
      <c r="H3" t="s">
        <v>39</v>
      </c>
      <c r="I3" t="s">
        <v>40</v>
      </c>
    </row>
    <row r="4" spans="1:9" x14ac:dyDescent="0.3">
      <c r="A4">
        <v>13.714285714285699</v>
      </c>
      <c r="B4">
        <f t="shared" si="0"/>
        <v>1.3883657142857129</v>
      </c>
      <c r="C4">
        <v>29.6666666666666</v>
      </c>
      <c r="D4">
        <f t="shared" si="1"/>
        <v>2.9666666666666602E-2</v>
      </c>
      <c r="E4" t="s">
        <v>85</v>
      </c>
      <c r="H4" s="5" t="s">
        <v>74</v>
      </c>
    </row>
    <row r="5" spans="1:9" x14ac:dyDescent="0.3">
      <c r="A5">
        <v>20.380952380952301</v>
      </c>
      <c r="B5">
        <f t="shared" si="0"/>
        <v>2.0632657142857065</v>
      </c>
      <c r="C5">
        <v>37.6666666666666</v>
      </c>
      <c r="D5">
        <f t="shared" si="1"/>
        <v>3.7666666666666598E-2</v>
      </c>
      <c r="E5" t="s">
        <v>85</v>
      </c>
    </row>
    <row r="6" spans="1:9" x14ac:dyDescent="0.3">
      <c r="A6">
        <v>27.3650793650793</v>
      </c>
      <c r="B6">
        <f t="shared" si="0"/>
        <v>2.7703038095238033</v>
      </c>
      <c r="C6">
        <v>44.7777777777777</v>
      </c>
      <c r="D6">
        <f t="shared" si="1"/>
        <v>4.4777777777777701E-2</v>
      </c>
      <c r="E6" t="s">
        <v>85</v>
      </c>
    </row>
    <row r="7" spans="1:9" x14ac:dyDescent="0.3">
      <c r="A7">
        <v>37.396825396825399</v>
      </c>
      <c r="B7">
        <f t="shared" si="0"/>
        <v>3.7858676190476195</v>
      </c>
      <c r="C7">
        <v>53.3333333333333</v>
      </c>
      <c r="D7">
        <f t="shared" si="1"/>
        <v>5.3333333333333302E-2</v>
      </c>
      <c r="E7" t="s">
        <v>85</v>
      </c>
    </row>
    <row r="8" spans="1:9" x14ac:dyDescent="0.3">
      <c r="A8">
        <v>50.095238095238102</v>
      </c>
      <c r="B8">
        <f t="shared" si="0"/>
        <v>5.0713914285714292</v>
      </c>
      <c r="C8">
        <v>65.5555555555555</v>
      </c>
      <c r="D8">
        <f t="shared" si="1"/>
        <v>6.5555555555555506E-2</v>
      </c>
      <c r="E8" t="s">
        <v>85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1D6-C098-4995-AB98-155D22205673}">
  <dimension ref="A1:H26"/>
  <sheetViews>
    <sheetView workbookViewId="0">
      <selection activeCell="G27" sqref="G27"/>
    </sheetView>
  </sheetViews>
  <sheetFormatPr defaultColWidth="9.109375" defaultRowHeight="14.4" x14ac:dyDescent="0.3"/>
  <cols>
    <col min="3" max="3" width="23.44140625" bestFit="1" customWidth="1"/>
  </cols>
  <sheetData>
    <row r="1" spans="1:8" x14ac:dyDescent="0.3">
      <c r="A1" t="s">
        <v>3</v>
      </c>
      <c r="B1" t="s">
        <v>0</v>
      </c>
      <c r="C1" t="s">
        <v>23</v>
      </c>
      <c r="D1" t="s">
        <v>1</v>
      </c>
      <c r="G1" t="s">
        <v>25</v>
      </c>
      <c r="H1" t="s">
        <v>30</v>
      </c>
    </row>
    <row r="2" spans="1:8" x14ac:dyDescent="0.3">
      <c r="A2">
        <v>9.6</v>
      </c>
      <c r="B2">
        <f t="shared" ref="B2:B10" si="0">A2/10</f>
        <v>0.96</v>
      </c>
      <c r="C2">
        <v>1.9007092198581499</v>
      </c>
      <c r="D2">
        <f t="shared" ref="D2:D10" si="1">C2/100</f>
        <v>1.9007092198581498E-2</v>
      </c>
      <c r="G2" t="s">
        <v>47</v>
      </c>
      <c r="H2" t="s">
        <v>45</v>
      </c>
    </row>
    <row r="3" spans="1:8" x14ac:dyDescent="0.3">
      <c r="A3">
        <v>15.0857142857142</v>
      </c>
      <c r="B3">
        <f t="shared" si="0"/>
        <v>1.50857142857142</v>
      </c>
      <c r="C3">
        <v>2.6666666666666599</v>
      </c>
      <c r="D3">
        <f t="shared" si="1"/>
        <v>2.6666666666666599E-2</v>
      </c>
      <c r="G3" t="s">
        <v>49</v>
      </c>
      <c r="H3" t="s">
        <v>48</v>
      </c>
    </row>
    <row r="4" spans="1:8" x14ac:dyDescent="0.3">
      <c r="A4">
        <v>20.1142857142857</v>
      </c>
      <c r="B4">
        <f t="shared" si="0"/>
        <v>2.0114285714285698</v>
      </c>
      <c r="C4">
        <v>3.2056737588652502</v>
      </c>
      <c r="D4">
        <f t="shared" si="1"/>
        <v>3.2056737588652504E-2</v>
      </c>
    </row>
    <row r="5" spans="1:8" x14ac:dyDescent="0.3">
      <c r="A5">
        <v>28.8</v>
      </c>
      <c r="B5">
        <f t="shared" si="0"/>
        <v>2.88</v>
      </c>
      <c r="C5">
        <v>4.6241134751772996</v>
      </c>
      <c r="D5">
        <f t="shared" si="1"/>
        <v>4.6241134751772994E-2</v>
      </c>
    </row>
    <row r="6" spans="1:8" x14ac:dyDescent="0.3">
      <c r="A6">
        <v>37.028571428571396</v>
      </c>
      <c r="B6">
        <f t="shared" si="0"/>
        <v>3.7028571428571397</v>
      </c>
      <c r="C6">
        <v>6.2127659574468002</v>
      </c>
      <c r="D6">
        <f t="shared" si="1"/>
        <v>6.2127659574468003E-2</v>
      </c>
    </row>
    <row r="7" spans="1:8" x14ac:dyDescent="0.3">
      <c r="A7">
        <v>44.342857142857099</v>
      </c>
      <c r="B7">
        <f t="shared" si="0"/>
        <v>4.4342857142857097</v>
      </c>
      <c r="C7">
        <v>7.1773049645390001</v>
      </c>
      <c r="D7">
        <f t="shared" si="1"/>
        <v>7.1773049645389997E-2</v>
      </c>
    </row>
    <row r="8" spans="1:8" x14ac:dyDescent="0.3">
      <c r="A8">
        <v>54.857142857142797</v>
      </c>
      <c r="B8">
        <f t="shared" si="0"/>
        <v>5.4857142857142795</v>
      </c>
      <c r="C8">
        <v>8.4255319148936199</v>
      </c>
      <c r="D8">
        <f t="shared" si="1"/>
        <v>8.4255319148936192E-2</v>
      </c>
    </row>
    <row r="9" spans="1:8" x14ac:dyDescent="0.3">
      <c r="A9">
        <v>62.1714285714285</v>
      </c>
      <c r="B9">
        <f t="shared" si="0"/>
        <v>6.21714285714285</v>
      </c>
      <c r="C9">
        <v>9.5319148936170208</v>
      </c>
      <c r="D9">
        <f t="shared" si="1"/>
        <v>9.5319148936170203E-2</v>
      </c>
    </row>
    <row r="10" spans="1:8" x14ac:dyDescent="0.3">
      <c r="A10">
        <v>72.685714285714198</v>
      </c>
      <c r="B10">
        <f t="shared" si="0"/>
        <v>7.2685714285714198</v>
      </c>
      <c r="C10">
        <v>11.347517730496399</v>
      </c>
      <c r="D10">
        <f t="shared" si="1"/>
        <v>0.113475177304964</v>
      </c>
    </row>
    <row r="16" spans="1:8" x14ac:dyDescent="0.3">
      <c r="A16" t="s">
        <v>12</v>
      </c>
      <c r="B16" t="s">
        <v>0</v>
      </c>
      <c r="C16" t="s">
        <v>69</v>
      </c>
      <c r="D16" t="s">
        <v>1</v>
      </c>
    </row>
    <row r="17" spans="1:4" x14ac:dyDescent="0.3">
      <c r="A17">
        <v>5.4444444444444402</v>
      </c>
      <c r="B17">
        <f>A17/1.01325/10</f>
        <v>0.5373248896564955</v>
      </c>
      <c r="C17">
        <v>6.3772455089820301</v>
      </c>
      <c r="D17">
        <f>C17/(22400)*44</f>
        <v>1.252673224978613E-2</v>
      </c>
    </row>
    <row r="18" spans="1:4" x14ac:dyDescent="0.3">
      <c r="A18">
        <v>10.2083333333333</v>
      </c>
      <c r="B18">
        <f t="shared" ref="B18:B25" si="2">A18/1.01325/10</f>
        <v>1.0074841681059266</v>
      </c>
      <c r="C18">
        <v>9.7005988023952199</v>
      </c>
      <c r="D18">
        <f t="shared" ref="D18:D25" si="3">C18/(22400)*44</f>
        <v>1.9054747647562039E-2</v>
      </c>
    </row>
    <row r="19" spans="1:4" x14ac:dyDescent="0.3">
      <c r="A19">
        <v>15.6527777777777</v>
      </c>
      <c r="B19">
        <f t="shared" si="2"/>
        <v>1.5448090577624181</v>
      </c>
      <c r="C19">
        <v>13.4730538922155</v>
      </c>
      <c r="D19">
        <f t="shared" si="3"/>
        <v>2.6464927288280447E-2</v>
      </c>
    </row>
    <row r="20" spans="1:4" x14ac:dyDescent="0.3">
      <c r="A20">
        <v>20.5138888888888</v>
      </c>
      <c r="B20">
        <f t="shared" si="2"/>
        <v>2.0245634235271455</v>
      </c>
      <c r="C20">
        <v>16.3473053892215</v>
      </c>
      <c r="D20">
        <f t="shared" si="3"/>
        <v>3.2110778443113663E-2</v>
      </c>
    </row>
    <row r="21" spans="1:4" x14ac:dyDescent="0.3">
      <c r="A21">
        <v>28.7777777777777</v>
      </c>
      <c r="B21">
        <f t="shared" si="2"/>
        <v>2.8401458453271848</v>
      </c>
      <c r="C21">
        <v>23.712574850299401</v>
      </c>
      <c r="D21">
        <f t="shared" si="3"/>
        <v>4.6578272027373822E-2</v>
      </c>
    </row>
    <row r="22" spans="1:4" x14ac:dyDescent="0.3">
      <c r="A22">
        <v>37.2361111111111</v>
      </c>
      <c r="B22">
        <f t="shared" si="2"/>
        <v>3.6749184417578191</v>
      </c>
      <c r="C22">
        <v>31.796407185628698</v>
      </c>
      <c r="D22">
        <f t="shared" si="3"/>
        <v>6.2457228400342089E-2</v>
      </c>
    </row>
    <row r="23" spans="1:4" x14ac:dyDescent="0.3">
      <c r="A23">
        <v>44.9166666666666</v>
      </c>
      <c r="B23">
        <f t="shared" si="2"/>
        <v>4.4329303396660844</v>
      </c>
      <c r="C23">
        <v>36.646706586826298</v>
      </c>
      <c r="D23">
        <f t="shared" si="3"/>
        <v>7.1984602224123076E-2</v>
      </c>
    </row>
    <row r="24" spans="1:4" x14ac:dyDescent="0.3">
      <c r="A24">
        <v>54.4444444444444</v>
      </c>
      <c r="B24">
        <f t="shared" si="2"/>
        <v>5.3732488965649541</v>
      </c>
      <c r="C24">
        <v>43.113772455089801</v>
      </c>
      <c r="D24">
        <f t="shared" si="3"/>
        <v>8.4687767322497817E-2</v>
      </c>
    </row>
    <row r="25" spans="1:4" x14ac:dyDescent="0.3">
      <c r="A25">
        <v>62.6111111111111</v>
      </c>
      <c r="B25">
        <f t="shared" si="2"/>
        <v>6.1792362310497015</v>
      </c>
      <c r="C25">
        <v>48.862275449101801</v>
      </c>
      <c r="D25">
        <f t="shared" si="3"/>
        <v>9.5979469632164249E-2</v>
      </c>
    </row>
    <row r="26" spans="1:4" x14ac:dyDescent="0.3">
      <c r="A26">
        <v>71.6527777777777</v>
      </c>
      <c r="B26">
        <f>A26/1.01325/10</f>
        <v>7.0715793513720895</v>
      </c>
      <c r="C26">
        <v>57.934131736526901</v>
      </c>
      <c r="D26">
        <f>C26/(22400)*44</f>
        <v>0.11379918733960641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2732-FC2D-4643-879A-3908B29FD391}">
  <dimension ref="A1:H11"/>
  <sheetViews>
    <sheetView workbookViewId="0">
      <selection activeCell="A18" sqref="A18:D27"/>
    </sheetView>
  </sheetViews>
  <sheetFormatPr defaultColWidth="9.109375" defaultRowHeight="14.4" x14ac:dyDescent="0.3"/>
  <cols>
    <col min="3" max="3" width="23.44140625" bestFit="1" customWidth="1"/>
  </cols>
  <sheetData>
    <row r="1" spans="1:8" x14ac:dyDescent="0.3">
      <c r="A1" t="s">
        <v>3</v>
      </c>
      <c r="B1" t="s">
        <v>0</v>
      </c>
      <c r="C1" t="s">
        <v>23</v>
      </c>
      <c r="D1" t="s">
        <v>1</v>
      </c>
      <c r="G1" t="s">
        <v>25</v>
      </c>
      <c r="H1" t="s">
        <v>30</v>
      </c>
    </row>
    <row r="2" spans="1:8" x14ac:dyDescent="0.3">
      <c r="A2">
        <v>10.722347629796801</v>
      </c>
      <c r="B2">
        <f t="shared" ref="B2:B11" si="0">A2/10</f>
        <v>1.07223476297968</v>
      </c>
      <c r="C2">
        <v>1.48044692737429</v>
      </c>
      <c r="D2">
        <f t="shared" ref="D2:D11" si="1">C2/100</f>
        <v>1.4804469273742899E-2</v>
      </c>
      <c r="G2" t="s">
        <v>47</v>
      </c>
      <c r="H2" t="s">
        <v>45</v>
      </c>
    </row>
    <row r="3" spans="1:8" x14ac:dyDescent="0.3">
      <c r="A3">
        <v>16.365688487584599</v>
      </c>
      <c r="B3">
        <f t="shared" si="0"/>
        <v>1.63656884875846</v>
      </c>
      <c r="C3">
        <v>2.0391061452513899</v>
      </c>
      <c r="D3">
        <f t="shared" si="1"/>
        <v>2.03910614525139E-2</v>
      </c>
      <c r="G3" t="s">
        <v>49</v>
      </c>
      <c r="H3" t="s">
        <v>48</v>
      </c>
    </row>
    <row r="4" spans="1:8" x14ac:dyDescent="0.3">
      <c r="A4">
        <v>22.009029345372401</v>
      </c>
      <c r="B4">
        <f t="shared" si="0"/>
        <v>2.2009029345372402</v>
      </c>
      <c r="C4">
        <v>2.98882681564245</v>
      </c>
      <c r="D4">
        <f t="shared" si="1"/>
        <v>2.9888268156424501E-2</v>
      </c>
    </row>
    <row r="5" spans="1:8" x14ac:dyDescent="0.3">
      <c r="A5">
        <v>27.652370203160199</v>
      </c>
      <c r="B5">
        <f t="shared" si="0"/>
        <v>2.7652370203160199</v>
      </c>
      <c r="C5">
        <v>3.43575418994413</v>
      </c>
      <c r="D5">
        <f t="shared" si="1"/>
        <v>3.4357541899441298E-2</v>
      </c>
    </row>
    <row r="6" spans="1:8" x14ac:dyDescent="0.3">
      <c r="A6">
        <v>32.731376975169198</v>
      </c>
      <c r="B6">
        <f t="shared" si="0"/>
        <v>3.27313769751692</v>
      </c>
      <c r="C6">
        <v>4.1340782122905004</v>
      </c>
      <c r="D6">
        <f t="shared" si="1"/>
        <v>4.1340782122905005E-2</v>
      </c>
    </row>
    <row r="7" spans="1:8" x14ac:dyDescent="0.3">
      <c r="A7">
        <v>36.6817155756207</v>
      </c>
      <c r="B7">
        <f t="shared" si="0"/>
        <v>3.6681715575620699</v>
      </c>
      <c r="C7">
        <v>4.6368715083798797</v>
      </c>
      <c r="D7">
        <f t="shared" si="1"/>
        <v>4.6368715083798799E-2</v>
      </c>
    </row>
    <row r="8" spans="1:8" x14ac:dyDescent="0.3">
      <c r="A8">
        <v>42.889390519187302</v>
      </c>
      <c r="B8">
        <f t="shared" si="0"/>
        <v>4.2889390519187298</v>
      </c>
      <c r="C8">
        <v>5.0837988826815597</v>
      </c>
      <c r="D8">
        <f t="shared" si="1"/>
        <v>5.0837988826815596E-2</v>
      </c>
    </row>
    <row r="9" spans="1:8" x14ac:dyDescent="0.3">
      <c r="A9">
        <v>46.839729119638797</v>
      </c>
      <c r="B9">
        <f t="shared" si="0"/>
        <v>4.6839729119638793</v>
      </c>
      <c r="C9">
        <v>5.8100558659217798</v>
      </c>
      <c r="D9">
        <f t="shared" si="1"/>
        <v>5.8100558659217795E-2</v>
      </c>
    </row>
    <row r="10" spans="1:8" x14ac:dyDescent="0.3">
      <c r="A10">
        <v>51.918735891647799</v>
      </c>
      <c r="B10">
        <f t="shared" si="0"/>
        <v>5.1918735891647803</v>
      </c>
      <c r="C10">
        <v>6.2290502793296003</v>
      </c>
      <c r="D10">
        <f t="shared" si="1"/>
        <v>6.2290502793296003E-2</v>
      </c>
    </row>
    <row r="11" spans="1:8" x14ac:dyDescent="0.3">
      <c r="A11">
        <v>55.869074492099301</v>
      </c>
      <c r="B11">
        <f t="shared" si="0"/>
        <v>5.5869074492099298</v>
      </c>
      <c r="C11">
        <v>7.0391061452513899</v>
      </c>
      <c r="D11">
        <f t="shared" si="1"/>
        <v>7.0391061452513892E-2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048F-4C4C-48FF-A973-2BFF46FE24AC}">
  <dimension ref="A1:H15"/>
  <sheetViews>
    <sheetView workbookViewId="0">
      <selection activeCell="H38" sqref="H38"/>
    </sheetView>
  </sheetViews>
  <sheetFormatPr defaultColWidth="9.109375" defaultRowHeight="14.4" x14ac:dyDescent="0.3"/>
  <cols>
    <col min="3" max="3" width="23.44140625" bestFit="1" customWidth="1"/>
  </cols>
  <sheetData>
    <row r="1" spans="1:8" x14ac:dyDescent="0.3">
      <c r="A1" t="s">
        <v>3</v>
      </c>
      <c r="B1" t="s">
        <v>0</v>
      </c>
      <c r="C1" t="s">
        <v>23</v>
      </c>
      <c r="D1" t="s">
        <v>1</v>
      </c>
      <c r="G1" t="s">
        <v>25</v>
      </c>
      <c r="H1" t="s">
        <v>30</v>
      </c>
    </row>
    <row r="2" spans="1:8" x14ac:dyDescent="0.3">
      <c r="A2">
        <v>4.5418326693226998</v>
      </c>
      <c r="B2">
        <f>A2/10</f>
        <v>0.45418326693226996</v>
      </c>
      <c r="C2">
        <v>0.89510489510489999</v>
      </c>
      <c r="D2">
        <f>C2/100</f>
        <v>8.9510489510489996E-3</v>
      </c>
      <c r="G2" t="s">
        <v>47</v>
      </c>
      <c r="H2" t="s">
        <v>31</v>
      </c>
    </row>
    <row r="3" spans="1:8" x14ac:dyDescent="0.3">
      <c r="A3">
        <v>8.0677290836653306</v>
      </c>
      <c r="B3">
        <f t="shared" ref="B3:B15" si="0">A3/10</f>
        <v>0.80677290836653304</v>
      </c>
      <c r="C3">
        <v>1.2027972027972</v>
      </c>
      <c r="D3">
        <f t="shared" ref="D3:D15" si="1">C3/100</f>
        <v>1.2027972027972001E-2</v>
      </c>
      <c r="G3" t="s">
        <v>49</v>
      </c>
      <c r="H3" t="s">
        <v>61</v>
      </c>
    </row>
    <row r="4" spans="1:8" x14ac:dyDescent="0.3">
      <c r="A4">
        <v>12.609561752988</v>
      </c>
      <c r="B4">
        <f t="shared" si="0"/>
        <v>1.2609561752988001</v>
      </c>
      <c r="C4">
        <v>1.56643356643356</v>
      </c>
      <c r="D4">
        <f t="shared" si="1"/>
        <v>1.5664335664335602E-2</v>
      </c>
    </row>
    <row r="5" spans="1:8" x14ac:dyDescent="0.3">
      <c r="A5">
        <v>2.8835063437139499</v>
      </c>
      <c r="B5">
        <f t="shared" si="0"/>
        <v>0.28835063437139496</v>
      </c>
      <c r="C5">
        <v>0.87074829931972797</v>
      </c>
      <c r="D5">
        <f t="shared" si="1"/>
        <v>8.7074829931972804E-3</v>
      </c>
    </row>
    <row r="6" spans="1:8" x14ac:dyDescent="0.3">
      <c r="A6">
        <v>6.3437139561706797</v>
      </c>
      <c r="B6">
        <f t="shared" si="0"/>
        <v>0.63437139561706801</v>
      </c>
      <c r="C6">
        <v>1.22448979591836</v>
      </c>
      <c r="D6">
        <f t="shared" si="1"/>
        <v>1.22448979591836E-2</v>
      </c>
    </row>
    <row r="7" spans="1:8" x14ac:dyDescent="0.3">
      <c r="A7">
        <v>10.380622837370201</v>
      </c>
      <c r="B7">
        <f t="shared" si="0"/>
        <v>1.0380622837370201</v>
      </c>
      <c r="C7">
        <v>1.6326530612244901</v>
      </c>
      <c r="D7">
        <f t="shared" si="1"/>
        <v>1.6326530612244899E-2</v>
      </c>
    </row>
    <row r="8" spans="1:8" x14ac:dyDescent="0.3">
      <c r="A8">
        <v>13.8408304498269</v>
      </c>
      <c r="B8">
        <f t="shared" si="0"/>
        <v>1.38408304498269</v>
      </c>
      <c r="C8">
        <v>2.1768707482993199</v>
      </c>
      <c r="D8">
        <f t="shared" si="1"/>
        <v>2.1768707482993199E-2</v>
      </c>
    </row>
    <row r="9" spans="1:8" x14ac:dyDescent="0.3">
      <c r="A9">
        <v>20.184544405997599</v>
      </c>
      <c r="B9">
        <f t="shared" si="0"/>
        <v>2.01845444059976</v>
      </c>
      <c r="C9">
        <v>2.3401360544217602</v>
      </c>
      <c r="D9">
        <f t="shared" si="1"/>
        <v>2.3401360544217601E-2</v>
      </c>
    </row>
    <row r="10" spans="1:8" x14ac:dyDescent="0.3">
      <c r="A10">
        <v>23.644752018454401</v>
      </c>
      <c r="B10">
        <f t="shared" si="0"/>
        <v>2.36447520184544</v>
      </c>
      <c r="C10">
        <v>2.9659863945578202</v>
      </c>
      <c r="D10">
        <f t="shared" si="1"/>
        <v>2.9659863945578201E-2</v>
      </c>
    </row>
    <row r="11" spans="1:8" x14ac:dyDescent="0.3">
      <c r="A11">
        <v>26.528258362168401</v>
      </c>
      <c r="B11">
        <f t="shared" si="0"/>
        <v>2.6528258362168402</v>
      </c>
      <c r="C11">
        <v>3.4013605442176802</v>
      </c>
      <c r="D11">
        <f t="shared" si="1"/>
        <v>3.4013605442176804E-2</v>
      </c>
    </row>
    <row r="12" spans="1:8" x14ac:dyDescent="0.3">
      <c r="A12">
        <v>31.7185697808535</v>
      </c>
      <c r="B12">
        <f t="shared" si="0"/>
        <v>3.1718569780853501</v>
      </c>
      <c r="C12">
        <v>3.7006802721088401</v>
      </c>
      <c r="D12">
        <f t="shared" si="1"/>
        <v>3.7006802721088403E-2</v>
      </c>
    </row>
    <row r="13" spans="1:8" x14ac:dyDescent="0.3">
      <c r="A13">
        <v>35.755478662053001</v>
      </c>
      <c r="B13">
        <f t="shared" si="0"/>
        <v>3.5755478662053002</v>
      </c>
      <c r="C13">
        <v>4.0816326530612201</v>
      </c>
      <c r="D13">
        <f t="shared" si="1"/>
        <v>4.08163265306122E-2</v>
      </c>
    </row>
    <row r="14" spans="1:8" x14ac:dyDescent="0.3">
      <c r="A14">
        <v>39.2156862745098</v>
      </c>
      <c r="B14">
        <f t="shared" si="0"/>
        <v>3.9215686274509798</v>
      </c>
      <c r="C14">
        <v>4.5170068027210801</v>
      </c>
      <c r="D14">
        <f t="shared" si="1"/>
        <v>4.5170068027210804E-2</v>
      </c>
    </row>
    <row r="15" spans="1:8" x14ac:dyDescent="0.3">
      <c r="A15">
        <v>42.099192618223697</v>
      </c>
      <c r="B15">
        <f t="shared" si="0"/>
        <v>4.2099192618223693</v>
      </c>
      <c r="C15">
        <v>5.03401360544217</v>
      </c>
      <c r="D15">
        <f t="shared" si="1"/>
        <v>5.0340136054421697E-2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6B96-7388-48F5-89B5-92FC5E83BA4D}">
  <dimension ref="A1:I36"/>
  <sheetViews>
    <sheetView topLeftCell="A8" zoomScale="85" zoomScaleNormal="85" workbookViewId="0">
      <selection activeCell="F36" sqref="A20:F36"/>
    </sheetView>
  </sheetViews>
  <sheetFormatPr defaultColWidth="9.109375" defaultRowHeight="14.4" x14ac:dyDescent="0.3"/>
  <cols>
    <col min="3" max="3" width="23.44140625" bestFit="1" customWidth="1"/>
  </cols>
  <sheetData>
    <row r="1" spans="1:8" x14ac:dyDescent="0.3">
      <c r="A1" t="s">
        <v>3</v>
      </c>
      <c r="B1" t="s">
        <v>0</v>
      </c>
      <c r="C1" t="s">
        <v>23</v>
      </c>
      <c r="D1" t="s">
        <v>1</v>
      </c>
      <c r="G1" t="s">
        <v>25</v>
      </c>
      <c r="H1" t="s">
        <v>30</v>
      </c>
    </row>
    <row r="2" spans="1:8" x14ac:dyDescent="0.3">
      <c r="A2">
        <v>1.73010380622837</v>
      </c>
      <c r="B2">
        <f t="shared" ref="B2:B14" si="0">A2/10</f>
        <v>0.173010380622837</v>
      </c>
      <c r="C2">
        <v>1.1972789115646201</v>
      </c>
      <c r="D2">
        <f t="shared" ref="D2:D14" si="1">C2/100</f>
        <v>1.19727891156462E-2</v>
      </c>
      <c r="G2" t="s">
        <v>52</v>
      </c>
      <c r="H2" t="s">
        <v>66</v>
      </c>
    </row>
    <row r="3" spans="1:8" x14ac:dyDescent="0.3">
      <c r="A3">
        <v>5.1903114186851198</v>
      </c>
      <c r="B3">
        <f t="shared" si="0"/>
        <v>0.51903114186851196</v>
      </c>
      <c r="C3">
        <v>1.7687074829931899</v>
      </c>
      <c r="D3">
        <f t="shared" si="1"/>
        <v>1.7687074829931898E-2</v>
      </c>
      <c r="G3" t="s">
        <v>53</v>
      </c>
      <c r="H3" t="s">
        <v>67</v>
      </c>
    </row>
    <row r="4" spans="1:8" x14ac:dyDescent="0.3">
      <c r="A4">
        <v>7.4971164936562698</v>
      </c>
      <c r="B4">
        <f t="shared" si="0"/>
        <v>0.74971164936562695</v>
      </c>
      <c r="C4">
        <v>2.2585034013605401</v>
      </c>
      <c r="D4">
        <f t="shared" si="1"/>
        <v>2.2585034013605402E-2</v>
      </c>
    </row>
    <row r="5" spans="1:8" x14ac:dyDescent="0.3">
      <c r="A5">
        <v>10.380622837370201</v>
      </c>
      <c r="B5">
        <f t="shared" si="0"/>
        <v>1.0380622837370201</v>
      </c>
      <c r="C5">
        <v>2.6938775510204098</v>
      </c>
      <c r="D5">
        <f t="shared" si="1"/>
        <v>2.6938775510204099E-2</v>
      </c>
    </row>
    <row r="6" spans="1:8" x14ac:dyDescent="0.3">
      <c r="A6">
        <v>11.534025374855799</v>
      </c>
      <c r="B6">
        <f t="shared" si="0"/>
        <v>1.1534025374855799</v>
      </c>
      <c r="C6">
        <v>3.0748299319727899</v>
      </c>
      <c r="D6">
        <f t="shared" si="1"/>
        <v>3.07482993197279E-2</v>
      </c>
    </row>
    <row r="7" spans="1:8" x14ac:dyDescent="0.3">
      <c r="A7">
        <v>14.9942329873125</v>
      </c>
      <c r="B7">
        <f t="shared" si="0"/>
        <v>1.4994232987312501</v>
      </c>
      <c r="C7">
        <v>3.4285714285714302</v>
      </c>
      <c r="D7">
        <f t="shared" si="1"/>
        <v>3.4285714285714301E-2</v>
      </c>
    </row>
    <row r="8" spans="1:8" x14ac:dyDescent="0.3">
      <c r="A8">
        <v>19.031141868512101</v>
      </c>
      <c r="B8">
        <f t="shared" si="0"/>
        <v>1.90311418685121</v>
      </c>
      <c r="C8">
        <v>3.6462585034013499</v>
      </c>
      <c r="D8">
        <f t="shared" si="1"/>
        <v>3.6462585034013499E-2</v>
      </c>
    </row>
    <row r="9" spans="1:8" x14ac:dyDescent="0.3">
      <c r="A9">
        <v>20.184544405997599</v>
      </c>
      <c r="B9">
        <f t="shared" si="0"/>
        <v>2.01845444059976</v>
      </c>
      <c r="C9">
        <v>3.9455782312925098</v>
      </c>
      <c r="D9">
        <f t="shared" si="1"/>
        <v>3.9455782312925097E-2</v>
      </c>
    </row>
    <row r="10" spans="1:8" x14ac:dyDescent="0.3">
      <c r="A10">
        <v>24.798154555939998</v>
      </c>
      <c r="B10">
        <f t="shared" si="0"/>
        <v>2.4798154555939997</v>
      </c>
      <c r="C10">
        <v>4.2993197278911497</v>
      </c>
      <c r="D10">
        <f t="shared" si="1"/>
        <v>4.2993197278911495E-2</v>
      </c>
    </row>
    <row r="11" spans="1:8" x14ac:dyDescent="0.3">
      <c r="A11">
        <v>33.448673587081799</v>
      </c>
      <c r="B11">
        <f t="shared" si="0"/>
        <v>3.3448673587081799</v>
      </c>
      <c r="C11">
        <v>5.0612244897959098</v>
      </c>
      <c r="D11">
        <f t="shared" si="1"/>
        <v>5.0612244897959097E-2</v>
      </c>
    </row>
    <row r="12" spans="1:8" x14ac:dyDescent="0.3">
      <c r="A12">
        <v>34.025374855824602</v>
      </c>
      <c r="B12">
        <f t="shared" si="0"/>
        <v>3.4025374855824602</v>
      </c>
      <c r="C12">
        <v>5.3333333333333304</v>
      </c>
      <c r="D12">
        <f t="shared" si="1"/>
        <v>5.3333333333333302E-2</v>
      </c>
    </row>
    <row r="13" spans="1:8" x14ac:dyDescent="0.3">
      <c r="A13">
        <v>36.908881199538598</v>
      </c>
      <c r="B13">
        <f t="shared" si="0"/>
        <v>3.6908881199538599</v>
      </c>
      <c r="C13">
        <v>5.6054421768707403</v>
      </c>
      <c r="D13">
        <f t="shared" si="1"/>
        <v>5.6054421768707403E-2</v>
      </c>
    </row>
    <row r="14" spans="1:8" x14ac:dyDescent="0.3">
      <c r="A14">
        <v>40.945790080738099</v>
      </c>
      <c r="B14">
        <f t="shared" si="0"/>
        <v>4.0945790080738096</v>
      </c>
      <c r="C14">
        <v>5.9319727891156404</v>
      </c>
      <c r="D14">
        <f t="shared" si="1"/>
        <v>5.9319727891156401E-2</v>
      </c>
    </row>
    <row r="20" spans="1:9" x14ac:dyDescent="0.3">
      <c r="A20" t="s">
        <v>12</v>
      </c>
      <c r="B20" t="s">
        <v>0</v>
      </c>
      <c r="C20" t="s">
        <v>70</v>
      </c>
      <c r="D20" t="s">
        <v>1</v>
      </c>
      <c r="H20" t="s">
        <v>71</v>
      </c>
      <c r="I20">
        <v>0.9425</v>
      </c>
    </row>
    <row r="21" spans="1:9" x14ac:dyDescent="0.3">
      <c r="A21">
        <v>1.2820512820512799</v>
      </c>
      <c r="B21">
        <f>A21/1.01325/10</f>
        <v>0.12652862393795014</v>
      </c>
      <c r="C21">
        <v>2.99546142208774</v>
      </c>
      <c r="D21">
        <f>C21/(22400)*$I$22*$I$20</f>
        <v>5.5456154095526152E-3</v>
      </c>
      <c r="H21" t="s">
        <v>72</v>
      </c>
      <c r="I21">
        <f>1/I20</f>
        <v>1.0610079575596818</v>
      </c>
    </row>
    <row r="22" spans="1:9" x14ac:dyDescent="0.3">
      <c r="A22">
        <v>3.39366515837103</v>
      </c>
      <c r="B22">
        <f t="shared" ref="B22:B36" si="2">A22/1.01325/10</f>
        <v>0.3349287104239852</v>
      </c>
      <c r="C22">
        <v>6.17246596066565</v>
      </c>
      <c r="D22">
        <f t="shared" ref="D22:D36" si="3">C22/(22400)*$I$22*$I$20</f>
        <v>1.1427328722714486E-2</v>
      </c>
      <c r="H22" t="s">
        <v>73</v>
      </c>
      <c r="I22">
        <v>44</v>
      </c>
    </row>
    <row r="23" spans="1:9" x14ac:dyDescent="0.3">
      <c r="A23">
        <v>6.0331825037707301</v>
      </c>
      <c r="B23">
        <f t="shared" si="2"/>
        <v>0.59542881853153029</v>
      </c>
      <c r="C23">
        <v>9.0771558245083099</v>
      </c>
      <c r="D23">
        <f t="shared" si="3"/>
        <v>1.6804895180462482E-2</v>
      </c>
    </row>
    <row r="24" spans="1:9" x14ac:dyDescent="0.3">
      <c r="A24">
        <v>8.3710407239818991</v>
      </c>
      <c r="B24">
        <f t="shared" si="2"/>
        <v>0.82615748571249925</v>
      </c>
      <c r="C24">
        <v>11.800302571860801</v>
      </c>
      <c r="D24">
        <f t="shared" si="3"/>
        <v>2.1846363734601224E-2</v>
      </c>
    </row>
    <row r="25" spans="1:9" x14ac:dyDescent="0.3">
      <c r="A25">
        <v>11.236802413272899</v>
      </c>
      <c r="B25">
        <f t="shared" si="2"/>
        <v>1.1089861745149667</v>
      </c>
      <c r="C25">
        <v>13.797276853252599</v>
      </c>
      <c r="D25">
        <f t="shared" si="3"/>
        <v>2.5543440674302913E-2</v>
      </c>
    </row>
    <row r="26" spans="1:9" x14ac:dyDescent="0.3">
      <c r="A26">
        <v>13.951734539969801</v>
      </c>
      <c r="B26">
        <f t="shared" si="2"/>
        <v>1.3769291428541623</v>
      </c>
      <c r="C26">
        <v>15.8850226928895</v>
      </c>
      <c r="D26">
        <f t="shared" si="3"/>
        <v>2.9408566565809268E-2</v>
      </c>
    </row>
    <row r="27" spans="1:9" x14ac:dyDescent="0.3">
      <c r="A27">
        <v>16.6666666666666</v>
      </c>
      <c r="B27">
        <f t="shared" si="2"/>
        <v>1.6448721111933484</v>
      </c>
      <c r="C27">
        <v>17.609682299546101</v>
      </c>
      <c r="D27">
        <f t="shared" si="3"/>
        <v>3.2601496650097178E-2</v>
      </c>
    </row>
    <row r="28" spans="1:9" x14ac:dyDescent="0.3">
      <c r="A28">
        <v>19.4570135746606</v>
      </c>
      <c r="B28">
        <f t="shared" si="2"/>
        <v>1.9202579397641846</v>
      </c>
      <c r="C28">
        <v>19.334341906202699</v>
      </c>
      <c r="D28">
        <f t="shared" si="3"/>
        <v>3.5794426734385085E-2</v>
      </c>
    </row>
    <row r="29" spans="1:9" x14ac:dyDescent="0.3">
      <c r="A29">
        <v>22.0965309200603</v>
      </c>
      <c r="B29">
        <f t="shared" si="2"/>
        <v>2.1807580478717297</v>
      </c>
      <c r="C29">
        <v>20.6959152798789</v>
      </c>
      <c r="D29">
        <f t="shared" si="3"/>
        <v>3.8315161011454373E-2</v>
      </c>
    </row>
    <row r="30" spans="1:9" x14ac:dyDescent="0.3">
      <c r="A30">
        <v>24.886877828054299</v>
      </c>
      <c r="B30">
        <f t="shared" si="2"/>
        <v>2.456143876442566</v>
      </c>
      <c r="C30">
        <v>22.329803328290399</v>
      </c>
      <c r="D30">
        <f t="shared" si="3"/>
        <v>4.1340042143937626E-2</v>
      </c>
    </row>
    <row r="31" spans="1:9" x14ac:dyDescent="0.3">
      <c r="A31">
        <v>27.450980392156801</v>
      </c>
      <c r="B31">
        <f t="shared" si="2"/>
        <v>2.7092011243184606</v>
      </c>
      <c r="C31">
        <v>23.600605143721602</v>
      </c>
      <c r="D31">
        <f t="shared" si="3"/>
        <v>4.3692727469202448E-2</v>
      </c>
    </row>
    <row r="32" spans="1:9" x14ac:dyDescent="0.3">
      <c r="A32">
        <v>30.165912518853599</v>
      </c>
      <c r="B32">
        <f t="shared" si="2"/>
        <v>2.977144092657646</v>
      </c>
      <c r="C32">
        <v>25.143721633887999</v>
      </c>
      <c r="D32">
        <f t="shared" si="3"/>
        <v>4.6549559649881049E-2</v>
      </c>
    </row>
    <row r="33" spans="1:4" x14ac:dyDescent="0.3">
      <c r="A33">
        <v>32.880844645550503</v>
      </c>
      <c r="B33">
        <f t="shared" si="2"/>
        <v>3.2450870609968421</v>
      </c>
      <c r="C33">
        <v>26.414523449319201</v>
      </c>
      <c r="D33">
        <f t="shared" si="3"/>
        <v>4.8902244975145864E-2</v>
      </c>
    </row>
    <row r="34" spans="1:4" x14ac:dyDescent="0.3">
      <c r="A34">
        <v>35.595776772247298</v>
      </c>
      <c r="B34">
        <f t="shared" si="2"/>
        <v>3.5130300293360279</v>
      </c>
      <c r="C34">
        <v>28.048411497730701</v>
      </c>
      <c r="D34">
        <f t="shared" si="3"/>
        <v>5.1927126107629111E-2</v>
      </c>
    </row>
    <row r="35" spans="1:4" x14ac:dyDescent="0.3">
      <c r="A35">
        <v>38.235294117647001</v>
      </c>
      <c r="B35">
        <f t="shared" si="2"/>
        <v>3.773530137443573</v>
      </c>
      <c r="C35">
        <v>29.409984871406898</v>
      </c>
      <c r="D35">
        <f t="shared" si="3"/>
        <v>5.4447860384698392E-2</v>
      </c>
    </row>
    <row r="36" spans="1:4" x14ac:dyDescent="0.3">
      <c r="A36">
        <v>40.874811463046697</v>
      </c>
      <c r="B36">
        <f t="shared" si="2"/>
        <v>4.0340302455511168</v>
      </c>
      <c r="C36">
        <v>30.953101361573299</v>
      </c>
      <c r="D36">
        <f t="shared" si="3"/>
        <v>5.7304692565377E-2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F31C-C064-4947-9687-09B00E80D50F}">
  <dimension ref="A1:H9"/>
  <sheetViews>
    <sheetView workbookViewId="0">
      <selection activeCell="I25" sqref="I25"/>
    </sheetView>
  </sheetViews>
  <sheetFormatPr defaultColWidth="9.109375" defaultRowHeight="14.4" x14ac:dyDescent="0.3"/>
  <cols>
    <col min="3" max="3" width="23.44140625" bestFit="1" customWidth="1"/>
  </cols>
  <sheetData>
    <row r="1" spans="1:8" x14ac:dyDescent="0.3">
      <c r="A1" t="s">
        <v>3</v>
      </c>
      <c r="B1" t="s">
        <v>0</v>
      </c>
      <c r="C1" t="s">
        <v>23</v>
      </c>
      <c r="D1" t="s">
        <v>1</v>
      </c>
      <c r="G1" t="s">
        <v>25</v>
      </c>
      <c r="H1" t="s">
        <v>30</v>
      </c>
    </row>
    <row r="2" spans="1:8" x14ac:dyDescent="0.3">
      <c r="A2">
        <v>3.19999999999999</v>
      </c>
      <c r="B2">
        <f>A2/10</f>
        <v>0.31999999999999901</v>
      </c>
      <c r="C2">
        <v>1.1347517730496399</v>
      </c>
      <c r="D2">
        <f>C2/100</f>
        <v>1.1347517730496399E-2</v>
      </c>
      <c r="G2" t="s">
        <v>52</v>
      </c>
      <c r="H2" t="s">
        <v>45</v>
      </c>
    </row>
    <row r="3" spans="1:8" x14ac:dyDescent="0.3">
      <c r="A3">
        <v>6.3999999999999897</v>
      </c>
      <c r="B3">
        <f t="shared" ref="B3:B9" si="0">A3/10</f>
        <v>0.63999999999999901</v>
      </c>
      <c r="C3">
        <v>1.7304964539006999</v>
      </c>
      <c r="D3">
        <f t="shared" ref="D3:D9" si="1">C3/100</f>
        <v>1.7304964539006998E-2</v>
      </c>
      <c r="G3" t="s">
        <v>53</v>
      </c>
      <c r="H3" t="s">
        <v>48</v>
      </c>
    </row>
    <row r="4" spans="1:8" x14ac:dyDescent="0.3">
      <c r="A4">
        <v>10.5142857142857</v>
      </c>
      <c r="B4">
        <f t="shared" si="0"/>
        <v>1.05142857142857</v>
      </c>
      <c r="C4">
        <v>2.5815602836879399</v>
      </c>
      <c r="D4">
        <f t="shared" si="1"/>
        <v>2.5815602836879399E-2</v>
      </c>
    </row>
    <row r="5" spans="1:8" x14ac:dyDescent="0.3">
      <c r="A5">
        <v>18.742857142857101</v>
      </c>
      <c r="B5">
        <f t="shared" si="0"/>
        <v>1.8742857142857101</v>
      </c>
      <c r="C5">
        <v>3.5177304964539</v>
      </c>
      <c r="D5">
        <f t="shared" si="1"/>
        <v>3.5177304964538997E-2</v>
      </c>
    </row>
    <row r="6" spans="1:8" x14ac:dyDescent="0.3">
      <c r="A6">
        <v>25.1428571428571</v>
      </c>
      <c r="B6">
        <f t="shared" si="0"/>
        <v>2.5142857142857098</v>
      </c>
      <c r="C6">
        <v>4.1702127659574399</v>
      </c>
      <c r="D6">
        <f t="shared" si="1"/>
        <v>4.1702127659574401E-2</v>
      </c>
    </row>
    <row r="7" spans="1:8" x14ac:dyDescent="0.3">
      <c r="A7">
        <v>30.628571428571401</v>
      </c>
      <c r="B7">
        <f t="shared" si="0"/>
        <v>3.0628571428571401</v>
      </c>
      <c r="C7">
        <v>4.7092198581560201</v>
      </c>
      <c r="D7">
        <f t="shared" si="1"/>
        <v>4.7092198581560198E-2</v>
      </c>
    </row>
    <row r="8" spans="1:8" x14ac:dyDescent="0.3">
      <c r="A8">
        <v>36.571428571428498</v>
      </c>
      <c r="B8">
        <f t="shared" si="0"/>
        <v>3.6571428571428499</v>
      </c>
      <c r="C8">
        <v>5.2198581560283701</v>
      </c>
      <c r="D8">
        <f t="shared" si="1"/>
        <v>5.2198581560283702E-2</v>
      </c>
    </row>
    <row r="9" spans="1:8" x14ac:dyDescent="0.3">
      <c r="A9">
        <v>41.6</v>
      </c>
      <c r="B9">
        <f t="shared" si="0"/>
        <v>4.16</v>
      </c>
      <c r="C9">
        <v>5.7304964539007104</v>
      </c>
      <c r="D9">
        <f t="shared" si="1"/>
        <v>5.7304964539007103E-2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DC3C-ED37-468D-9901-06C1739DE1DD}">
  <dimension ref="A1:J17"/>
  <sheetViews>
    <sheetView zoomScale="85" zoomScaleNormal="85" workbookViewId="0">
      <selection activeCell="E2" sqref="E2:E17"/>
    </sheetView>
  </sheetViews>
  <sheetFormatPr defaultColWidth="9.109375" defaultRowHeight="14.4" x14ac:dyDescent="0.3"/>
  <cols>
    <col min="3" max="3" width="23.44140625" bestFit="1" customWidth="1"/>
    <col min="4" max="4" width="26" bestFit="1" customWidth="1"/>
    <col min="5" max="6" width="26" customWidth="1"/>
  </cols>
  <sheetData>
    <row r="1" spans="1:10" x14ac:dyDescent="0.3">
      <c r="A1" t="s">
        <v>12</v>
      </c>
      <c r="B1" t="s">
        <v>0</v>
      </c>
      <c r="C1" t="s">
        <v>70</v>
      </c>
      <c r="D1" t="s">
        <v>1</v>
      </c>
      <c r="E1" t="s">
        <v>87</v>
      </c>
      <c r="G1" t="s">
        <v>71</v>
      </c>
      <c r="H1">
        <v>0.9425</v>
      </c>
      <c r="I1" t="s">
        <v>25</v>
      </c>
      <c r="J1" t="s">
        <v>30</v>
      </c>
    </row>
    <row r="2" spans="1:10" x14ac:dyDescent="0.3">
      <c r="A2">
        <v>1.2820512820512799</v>
      </c>
      <c r="B2">
        <f>A2/1.01325/10</f>
        <v>0.12652862393795014</v>
      </c>
      <c r="C2">
        <v>2.99546142208774</v>
      </c>
      <c r="D2">
        <f t="shared" ref="D2:D17" si="0">C2/(22400)*$H$3*$H$1</f>
        <v>5.5456154095526152E-3</v>
      </c>
      <c r="E2" t="s">
        <v>85</v>
      </c>
      <c r="G2" t="s">
        <v>72</v>
      </c>
      <c r="H2">
        <f>1/H1</f>
        <v>1.0610079575596818</v>
      </c>
      <c r="I2" t="s">
        <v>52</v>
      </c>
      <c r="J2" t="s">
        <v>66</v>
      </c>
    </row>
    <row r="3" spans="1:10" x14ac:dyDescent="0.3">
      <c r="A3">
        <v>3.39366515837103</v>
      </c>
      <c r="B3">
        <f t="shared" ref="B3:B17" si="1">A3/1.01325/10</f>
        <v>0.3349287104239852</v>
      </c>
      <c r="C3">
        <v>6.17246596066565</v>
      </c>
      <c r="D3">
        <f t="shared" si="0"/>
        <v>1.1427328722714486E-2</v>
      </c>
      <c r="E3" t="s">
        <v>85</v>
      </c>
      <c r="G3" t="s">
        <v>73</v>
      </c>
      <c r="H3">
        <v>44</v>
      </c>
      <c r="I3" t="s">
        <v>53</v>
      </c>
      <c r="J3" t="s">
        <v>67</v>
      </c>
    </row>
    <row r="4" spans="1:10" x14ac:dyDescent="0.3">
      <c r="A4">
        <v>6.0331825037707301</v>
      </c>
      <c r="B4">
        <f t="shared" si="1"/>
        <v>0.59542881853153029</v>
      </c>
      <c r="C4">
        <v>9.0771558245083099</v>
      </c>
      <c r="D4">
        <f t="shared" si="0"/>
        <v>1.6804895180462482E-2</v>
      </c>
      <c r="E4" t="s">
        <v>85</v>
      </c>
      <c r="I4" s="5" t="s">
        <v>74</v>
      </c>
    </row>
    <row r="5" spans="1:10" x14ac:dyDescent="0.3">
      <c r="A5">
        <v>8.3710407239818991</v>
      </c>
      <c r="B5">
        <f t="shared" si="1"/>
        <v>0.82615748571249925</v>
      </c>
      <c r="C5">
        <v>11.800302571860801</v>
      </c>
      <c r="D5">
        <f t="shared" si="0"/>
        <v>2.1846363734601224E-2</v>
      </c>
      <c r="E5" t="s">
        <v>85</v>
      </c>
    </row>
    <row r="6" spans="1:10" x14ac:dyDescent="0.3">
      <c r="A6">
        <v>11.236802413272899</v>
      </c>
      <c r="B6">
        <f t="shared" si="1"/>
        <v>1.1089861745149667</v>
      </c>
      <c r="C6">
        <v>13.797276853252599</v>
      </c>
      <c r="D6">
        <f t="shared" si="0"/>
        <v>2.5543440674302913E-2</v>
      </c>
      <c r="E6" t="s">
        <v>85</v>
      </c>
    </row>
    <row r="7" spans="1:10" x14ac:dyDescent="0.3">
      <c r="A7">
        <v>13.951734539969801</v>
      </c>
      <c r="B7">
        <f t="shared" si="1"/>
        <v>1.3769291428541623</v>
      </c>
      <c r="C7">
        <v>15.8850226928895</v>
      </c>
      <c r="D7">
        <f t="shared" si="0"/>
        <v>2.9408566565809268E-2</v>
      </c>
      <c r="E7" t="s">
        <v>85</v>
      </c>
    </row>
    <row r="8" spans="1:10" x14ac:dyDescent="0.3">
      <c r="A8">
        <v>16.6666666666666</v>
      </c>
      <c r="B8">
        <f t="shared" si="1"/>
        <v>1.6448721111933484</v>
      </c>
      <c r="C8">
        <v>17.609682299546101</v>
      </c>
      <c r="D8">
        <f t="shared" si="0"/>
        <v>3.2601496650097178E-2</v>
      </c>
      <c r="E8" t="s">
        <v>85</v>
      </c>
    </row>
    <row r="9" spans="1:10" x14ac:dyDescent="0.3">
      <c r="A9">
        <v>19.4570135746606</v>
      </c>
      <c r="B9">
        <f t="shared" si="1"/>
        <v>1.9202579397641846</v>
      </c>
      <c r="C9">
        <v>19.334341906202699</v>
      </c>
      <c r="D9">
        <f t="shared" si="0"/>
        <v>3.5794426734385085E-2</v>
      </c>
      <c r="E9" t="s">
        <v>85</v>
      </c>
    </row>
    <row r="10" spans="1:10" x14ac:dyDescent="0.3">
      <c r="A10">
        <v>22.0965309200603</v>
      </c>
      <c r="B10">
        <f t="shared" si="1"/>
        <v>2.1807580478717297</v>
      </c>
      <c r="C10">
        <v>20.6959152798789</v>
      </c>
      <c r="D10">
        <f t="shared" si="0"/>
        <v>3.8315161011454373E-2</v>
      </c>
      <c r="E10" t="s">
        <v>85</v>
      </c>
    </row>
    <row r="11" spans="1:10" x14ac:dyDescent="0.3">
      <c r="A11">
        <v>24.886877828054299</v>
      </c>
      <c r="B11">
        <f t="shared" si="1"/>
        <v>2.456143876442566</v>
      </c>
      <c r="C11">
        <v>22.329803328290399</v>
      </c>
      <c r="D11">
        <f t="shared" si="0"/>
        <v>4.1340042143937626E-2</v>
      </c>
      <c r="E11" t="s">
        <v>85</v>
      </c>
    </row>
    <row r="12" spans="1:10" x14ac:dyDescent="0.3">
      <c r="A12">
        <v>27.450980392156801</v>
      </c>
      <c r="B12">
        <f t="shared" si="1"/>
        <v>2.7092011243184606</v>
      </c>
      <c r="C12">
        <v>23.600605143721602</v>
      </c>
      <c r="D12">
        <f t="shared" si="0"/>
        <v>4.3692727469202448E-2</v>
      </c>
      <c r="E12" t="s">
        <v>85</v>
      </c>
    </row>
    <row r="13" spans="1:10" x14ac:dyDescent="0.3">
      <c r="A13">
        <v>30.165912518853599</v>
      </c>
      <c r="B13">
        <f t="shared" si="1"/>
        <v>2.977144092657646</v>
      </c>
      <c r="C13">
        <v>25.143721633887999</v>
      </c>
      <c r="D13">
        <f t="shared" si="0"/>
        <v>4.6549559649881049E-2</v>
      </c>
      <c r="E13" t="s">
        <v>85</v>
      </c>
    </row>
    <row r="14" spans="1:10" x14ac:dyDescent="0.3">
      <c r="A14">
        <v>32.880844645550503</v>
      </c>
      <c r="B14">
        <f t="shared" si="1"/>
        <v>3.2450870609968421</v>
      </c>
      <c r="C14">
        <v>26.414523449319201</v>
      </c>
      <c r="D14">
        <f t="shared" si="0"/>
        <v>4.8902244975145864E-2</v>
      </c>
      <c r="E14" t="s">
        <v>85</v>
      </c>
    </row>
    <row r="15" spans="1:10" x14ac:dyDescent="0.3">
      <c r="A15">
        <v>35.595776772247298</v>
      </c>
      <c r="B15">
        <f t="shared" si="1"/>
        <v>3.5130300293360279</v>
      </c>
      <c r="C15">
        <v>28.048411497730701</v>
      </c>
      <c r="D15">
        <f t="shared" si="0"/>
        <v>5.1927126107629111E-2</v>
      </c>
      <c r="E15" t="s">
        <v>85</v>
      </c>
    </row>
    <row r="16" spans="1:10" x14ac:dyDescent="0.3">
      <c r="A16">
        <v>38.235294117647001</v>
      </c>
      <c r="B16">
        <f t="shared" si="1"/>
        <v>3.773530137443573</v>
      </c>
      <c r="C16">
        <v>29.409984871406898</v>
      </c>
      <c r="D16">
        <f t="shared" si="0"/>
        <v>5.4447860384698392E-2</v>
      </c>
      <c r="E16" t="s">
        <v>85</v>
      </c>
    </row>
    <row r="17" spans="1:5" x14ac:dyDescent="0.3">
      <c r="A17">
        <v>40.874811463046697</v>
      </c>
      <c r="B17">
        <f t="shared" si="1"/>
        <v>4.0340302455511168</v>
      </c>
      <c r="C17">
        <v>30.953101361573299</v>
      </c>
      <c r="D17">
        <f t="shared" si="0"/>
        <v>5.7304692565377E-2</v>
      </c>
      <c r="E17" t="s">
        <v>85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22DB-733B-435D-B41E-25A79C927835}">
  <dimension ref="A1:I3"/>
  <sheetViews>
    <sheetView workbookViewId="0">
      <selection activeCell="E3" sqref="E3"/>
    </sheetView>
  </sheetViews>
  <sheetFormatPr defaultColWidth="9.109375" defaultRowHeight="14.4" x14ac:dyDescent="0.3"/>
  <cols>
    <col min="3" max="3" width="23.44140625" bestFit="1" customWidth="1"/>
  </cols>
  <sheetData>
    <row r="1" spans="1:9" x14ac:dyDescent="0.3">
      <c r="A1" t="s">
        <v>83</v>
      </c>
      <c r="B1" t="s">
        <v>0</v>
      </c>
      <c r="C1" t="s">
        <v>82</v>
      </c>
      <c r="D1" t="s">
        <v>1</v>
      </c>
      <c r="E1" t="s">
        <v>87</v>
      </c>
      <c r="H1" t="s">
        <v>25</v>
      </c>
      <c r="I1" t="s">
        <v>30</v>
      </c>
    </row>
    <row r="2" spans="1:9" x14ac:dyDescent="0.3">
      <c r="A2">
        <v>3530</v>
      </c>
      <c r="B2">
        <f>A2*0.0689476/10</f>
        <v>24.338502800000001</v>
      </c>
      <c r="C2">
        <v>0.11799999999999999</v>
      </c>
      <c r="D2">
        <f>C2/(1-C2)</f>
        <v>0.13378684807256236</v>
      </c>
      <c r="E2" t="s">
        <v>85</v>
      </c>
      <c r="H2" t="s">
        <v>58</v>
      </c>
      <c r="I2" t="s">
        <v>45</v>
      </c>
    </row>
    <row r="3" spans="1:9" x14ac:dyDescent="0.3">
      <c r="H3" s="5" t="s">
        <v>74</v>
      </c>
      <c r="I3" t="s">
        <v>48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D677-22F5-407E-84A7-01509E4D6BB4}">
  <dimension ref="A1:I9"/>
  <sheetViews>
    <sheetView workbookViewId="0">
      <selection activeCell="F1" sqref="F1:F1048576"/>
    </sheetView>
  </sheetViews>
  <sheetFormatPr defaultColWidth="9.109375" defaultRowHeight="14.4" x14ac:dyDescent="0.3"/>
  <cols>
    <col min="3" max="3" width="23.44140625" bestFit="1" customWidth="1"/>
  </cols>
  <sheetData>
    <row r="1" spans="1:9" x14ac:dyDescent="0.3">
      <c r="A1" t="s">
        <v>3</v>
      </c>
      <c r="B1" t="s">
        <v>0</v>
      </c>
      <c r="C1" t="s">
        <v>23</v>
      </c>
      <c r="D1" t="s">
        <v>1</v>
      </c>
      <c r="E1" t="s">
        <v>87</v>
      </c>
      <c r="H1" t="s">
        <v>25</v>
      </c>
      <c r="I1" t="s">
        <v>30</v>
      </c>
    </row>
    <row r="2" spans="1:9" x14ac:dyDescent="0.3">
      <c r="A2">
        <v>2.80876494023904</v>
      </c>
      <c r="B2">
        <f>A2/10</f>
        <v>0.28087649402390402</v>
      </c>
      <c r="C2">
        <v>0.95104895104895304</v>
      </c>
      <c r="D2">
        <f>C2/100</f>
        <v>9.5104895104895296E-3</v>
      </c>
      <c r="E2" t="s">
        <v>85</v>
      </c>
      <c r="H2" t="s">
        <v>59</v>
      </c>
      <c r="I2" t="s">
        <v>31</v>
      </c>
    </row>
    <row r="3" spans="1:9" x14ac:dyDescent="0.3">
      <c r="A3">
        <v>4.1235059760956103</v>
      </c>
      <c r="B3">
        <f t="shared" ref="B3:B9" si="0">A3/10</f>
        <v>0.41235059760956105</v>
      </c>
      <c r="C3">
        <v>1.28671328671329</v>
      </c>
      <c r="D3">
        <f t="shared" ref="D3:D9" si="1">C3/100</f>
        <v>1.28671328671329E-2</v>
      </c>
      <c r="E3" t="s">
        <v>85</v>
      </c>
      <c r="H3" s="3" t="s">
        <v>54</v>
      </c>
      <c r="I3" t="s">
        <v>60</v>
      </c>
    </row>
    <row r="4" spans="1:9" x14ac:dyDescent="0.3">
      <c r="A4">
        <v>5.3784860557768797</v>
      </c>
      <c r="B4">
        <f t="shared" si="0"/>
        <v>0.53784860557768799</v>
      </c>
      <c r="C4">
        <v>1.5944055944055899</v>
      </c>
      <c r="D4">
        <f t="shared" si="1"/>
        <v>1.5944055944055898E-2</v>
      </c>
      <c r="E4" t="s">
        <v>85</v>
      </c>
    </row>
    <row r="5" spans="1:9" x14ac:dyDescent="0.3">
      <c r="A5">
        <v>6.6334661354581597</v>
      </c>
      <c r="B5">
        <f t="shared" si="0"/>
        <v>0.66334661354581592</v>
      </c>
      <c r="C5">
        <v>1.8181818181818199</v>
      </c>
      <c r="D5">
        <f t="shared" si="1"/>
        <v>1.8181818181818198E-2</v>
      </c>
      <c r="E5" t="s">
        <v>85</v>
      </c>
    </row>
    <row r="6" spans="1:9" x14ac:dyDescent="0.3">
      <c r="A6">
        <v>8.0079681274900292</v>
      </c>
      <c r="B6">
        <f t="shared" si="0"/>
        <v>0.80079681274900294</v>
      </c>
      <c r="C6">
        <v>2.06993006993007</v>
      </c>
      <c r="D6">
        <f t="shared" si="1"/>
        <v>2.0699300699300701E-2</v>
      </c>
      <c r="E6" t="s">
        <v>85</v>
      </c>
    </row>
    <row r="7" spans="1:9" x14ac:dyDescent="0.3">
      <c r="A7">
        <v>9.4422310756972099</v>
      </c>
      <c r="B7">
        <f t="shared" si="0"/>
        <v>0.94422310756972094</v>
      </c>
      <c r="C7">
        <v>2.2657342657342601</v>
      </c>
      <c r="D7">
        <f t="shared" si="1"/>
        <v>2.2657342657342601E-2</v>
      </c>
      <c r="E7" t="s">
        <v>85</v>
      </c>
    </row>
    <row r="8" spans="1:9" x14ac:dyDescent="0.3">
      <c r="A8">
        <v>10.697211155378399</v>
      </c>
      <c r="B8">
        <f t="shared" si="0"/>
        <v>1.0697211155378399</v>
      </c>
      <c r="C8">
        <v>2.48951048951049</v>
      </c>
      <c r="D8">
        <f t="shared" si="1"/>
        <v>2.4895104895104901E-2</v>
      </c>
      <c r="E8" t="s">
        <v>85</v>
      </c>
    </row>
    <row r="9" spans="1:9" x14ac:dyDescent="0.3">
      <c r="A9">
        <v>13.386454183266901</v>
      </c>
      <c r="B9">
        <f t="shared" si="0"/>
        <v>1.33864541832669</v>
      </c>
      <c r="C9">
        <v>2.8251748251748201</v>
      </c>
      <c r="D9">
        <f t="shared" si="1"/>
        <v>2.8251748251748202E-2</v>
      </c>
      <c r="E9" t="s">
        <v>85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F7BD-30CC-42FC-B8CC-D18B811E6701}">
  <dimension ref="A1:G8"/>
  <sheetViews>
    <sheetView workbookViewId="0">
      <selection activeCell="F4" sqref="F4"/>
    </sheetView>
  </sheetViews>
  <sheetFormatPr defaultColWidth="9.109375" defaultRowHeight="14.4" x14ac:dyDescent="0.3"/>
  <cols>
    <col min="2" max="2" width="23.44140625" bestFit="1" customWidth="1"/>
  </cols>
  <sheetData>
    <row r="1" spans="1:7" x14ac:dyDescent="0.3">
      <c r="A1" t="s">
        <v>0</v>
      </c>
      <c r="B1" t="s">
        <v>22</v>
      </c>
      <c r="C1" t="s">
        <v>1</v>
      </c>
      <c r="D1" t="s">
        <v>87</v>
      </c>
      <c r="F1" t="s">
        <v>25</v>
      </c>
      <c r="G1" t="s">
        <v>30</v>
      </c>
    </row>
    <row r="2" spans="1:7" x14ac:dyDescent="0.3">
      <c r="A2">
        <v>3.7900874635568398</v>
      </c>
      <c r="B2">
        <v>37.393767705382402</v>
      </c>
      <c r="C2">
        <f>B2*0.001</f>
        <v>3.73937677053824E-2</v>
      </c>
      <c r="D2" t="s">
        <v>85</v>
      </c>
      <c r="F2" t="s">
        <v>62</v>
      </c>
      <c r="G2" t="s">
        <v>31</v>
      </c>
    </row>
    <row r="3" spans="1:7" x14ac:dyDescent="0.3">
      <c r="A3">
        <v>7.5801749271137</v>
      </c>
      <c r="B3">
        <v>75.212464589235097</v>
      </c>
      <c r="C3">
        <f t="shared" ref="C3:C8" si="0">B3*0.001</f>
        <v>7.5212464589235098E-2</v>
      </c>
      <c r="D3" t="s">
        <v>85</v>
      </c>
      <c r="F3" t="s">
        <v>63</v>
      </c>
      <c r="G3" t="s">
        <v>60</v>
      </c>
    </row>
    <row r="4" spans="1:7" x14ac:dyDescent="0.3">
      <c r="A4">
        <v>10.2769679300291</v>
      </c>
      <c r="B4">
        <v>95.609065155807301</v>
      </c>
      <c r="C4">
        <f t="shared" si="0"/>
        <v>9.5609065155807305E-2</v>
      </c>
      <c r="D4" t="s">
        <v>85</v>
      </c>
      <c r="F4" s="3" t="s">
        <v>88</v>
      </c>
    </row>
    <row r="5" spans="1:7" x14ac:dyDescent="0.3">
      <c r="A5">
        <v>11.953352769679199</v>
      </c>
      <c r="B5">
        <v>106.65722379603299</v>
      </c>
      <c r="C5">
        <f t="shared" si="0"/>
        <v>0.106657223796033</v>
      </c>
      <c r="D5" t="s">
        <v>85</v>
      </c>
    </row>
    <row r="6" spans="1:7" x14ac:dyDescent="0.3">
      <c r="A6">
        <v>16.690962099125301</v>
      </c>
      <c r="B6">
        <v>139.37677053824299</v>
      </c>
      <c r="C6">
        <f t="shared" si="0"/>
        <v>0.13937677053824299</v>
      </c>
      <c r="D6" t="s">
        <v>85</v>
      </c>
    </row>
    <row r="7" spans="1:7" x14ac:dyDescent="0.3">
      <c r="A7">
        <v>18.2944606413994</v>
      </c>
      <c r="B7">
        <v>147.45042492917801</v>
      </c>
      <c r="C7">
        <f t="shared" si="0"/>
        <v>0.14745042492917801</v>
      </c>
      <c r="D7" t="s">
        <v>85</v>
      </c>
    </row>
    <row r="8" spans="1:7" x14ac:dyDescent="0.3">
      <c r="A8">
        <v>24.708454810495599</v>
      </c>
      <c r="B8">
        <v>156.37393767705299</v>
      </c>
      <c r="C8">
        <f t="shared" si="0"/>
        <v>0.15637393767705299</v>
      </c>
      <c r="D8" t="s">
        <v>86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95B6-94E8-413C-8F50-BC10940BA72E}">
  <dimension ref="A1:H9"/>
  <sheetViews>
    <sheetView workbookViewId="0">
      <selection activeCell="G4" sqref="G4"/>
    </sheetView>
  </sheetViews>
  <sheetFormatPr defaultColWidth="9.109375" defaultRowHeight="14.4" x14ac:dyDescent="0.3"/>
  <cols>
    <col min="2" max="2" width="23.44140625" bestFit="1" customWidth="1"/>
  </cols>
  <sheetData>
    <row r="1" spans="1:8" x14ac:dyDescent="0.3">
      <c r="A1" t="s">
        <v>0</v>
      </c>
      <c r="B1" t="s">
        <v>22</v>
      </c>
      <c r="C1" t="s">
        <v>1</v>
      </c>
      <c r="D1" t="s">
        <v>87</v>
      </c>
      <c r="G1" t="s">
        <v>25</v>
      </c>
      <c r="H1" t="s">
        <v>30</v>
      </c>
    </row>
    <row r="2" spans="1:8" x14ac:dyDescent="0.3">
      <c r="A2">
        <v>4.3002915451895003</v>
      </c>
      <c r="B2">
        <v>37.818696883852603</v>
      </c>
      <c r="C2">
        <f>B2*0.001</f>
        <v>3.7818696883852601E-2</v>
      </c>
      <c r="D2" t="s">
        <v>85</v>
      </c>
      <c r="G2" t="s">
        <v>62</v>
      </c>
    </row>
    <row r="3" spans="1:8" x14ac:dyDescent="0.3">
      <c r="A3">
        <v>8.0903790087463499</v>
      </c>
      <c r="B3">
        <v>62.464589235127399</v>
      </c>
      <c r="C3">
        <f t="shared" ref="C3:C9" si="0">B3*0.001</f>
        <v>6.2464589235127398E-2</v>
      </c>
      <c r="D3" t="s">
        <v>85</v>
      </c>
      <c r="G3" t="s">
        <v>63</v>
      </c>
    </row>
    <row r="4" spans="1:8" x14ac:dyDescent="0.3">
      <c r="A4">
        <v>11.516034985422699</v>
      </c>
      <c r="B4">
        <v>88.385269121812996</v>
      </c>
      <c r="C4">
        <f t="shared" si="0"/>
        <v>8.8385269121812993E-2</v>
      </c>
      <c r="D4" t="s">
        <v>85</v>
      </c>
      <c r="G4" s="3" t="s">
        <v>88</v>
      </c>
    </row>
    <row r="5" spans="1:8" x14ac:dyDescent="0.3">
      <c r="A5">
        <v>14.2128279883381</v>
      </c>
      <c r="B5">
        <v>102.407932011331</v>
      </c>
      <c r="C5">
        <f t="shared" si="0"/>
        <v>0.102407932011331</v>
      </c>
      <c r="D5" t="s">
        <v>85</v>
      </c>
    </row>
    <row r="6" spans="1:8" x14ac:dyDescent="0.3">
      <c r="A6">
        <v>16.545189504373099</v>
      </c>
      <c r="B6">
        <v>121.954674220963</v>
      </c>
      <c r="C6">
        <f t="shared" si="0"/>
        <v>0.121954674220963</v>
      </c>
      <c r="D6" t="s">
        <v>85</v>
      </c>
    </row>
    <row r="7" spans="1:8" x14ac:dyDescent="0.3">
      <c r="A7">
        <v>19.023323615160301</v>
      </c>
      <c r="B7">
        <v>130.45325779036801</v>
      </c>
      <c r="C7">
        <f t="shared" si="0"/>
        <v>0.13045325779036801</v>
      </c>
      <c r="D7" t="s">
        <v>85</v>
      </c>
    </row>
    <row r="8" spans="1:8" x14ac:dyDescent="0.3">
      <c r="A8">
        <v>21.720116618075799</v>
      </c>
      <c r="B8">
        <v>139.37677053824299</v>
      </c>
      <c r="C8">
        <f t="shared" si="0"/>
        <v>0.13937677053824299</v>
      </c>
      <c r="D8" t="s">
        <v>85</v>
      </c>
    </row>
    <row r="9" spans="1:8" x14ac:dyDescent="0.3">
      <c r="A9">
        <v>24.7813411078717</v>
      </c>
      <c r="B9">
        <v>146.175637393767</v>
      </c>
      <c r="C9">
        <f t="shared" si="0"/>
        <v>0.14617563739376702</v>
      </c>
      <c r="D9" t="s">
        <v>85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B7D4-7157-4862-9E03-9DF22D26CA24}">
  <dimension ref="A1:H12"/>
  <sheetViews>
    <sheetView workbookViewId="0">
      <selection activeCell="G4" sqref="G4"/>
    </sheetView>
  </sheetViews>
  <sheetFormatPr defaultColWidth="9.109375" defaultRowHeight="14.4" x14ac:dyDescent="0.3"/>
  <cols>
    <col min="2" max="2" width="23.44140625" bestFit="1" customWidth="1"/>
  </cols>
  <sheetData>
    <row r="1" spans="1:8" x14ac:dyDescent="0.3">
      <c r="A1" t="s">
        <v>0</v>
      </c>
      <c r="B1" t="s">
        <v>22</v>
      </c>
      <c r="C1" t="s">
        <v>1</v>
      </c>
      <c r="D1" t="s">
        <v>87</v>
      </c>
      <c r="G1" t="s">
        <v>25</v>
      </c>
      <c r="H1" t="s">
        <v>30</v>
      </c>
    </row>
    <row r="2" spans="1:8" x14ac:dyDescent="0.3">
      <c r="A2">
        <v>6.6326530612244898</v>
      </c>
      <c r="B2">
        <v>36.5439093484419</v>
      </c>
      <c r="C2">
        <f>B2*0.001</f>
        <v>3.65439093484419E-2</v>
      </c>
      <c r="D2" t="s">
        <v>85</v>
      </c>
      <c r="G2" t="s">
        <v>62</v>
      </c>
    </row>
    <row r="3" spans="1:8" x14ac:dyDescent="0.3">
      <c r="A3">
        <v>11.151603498542199</v>
      </c>
      <c r="B3">
        <v>58.215297450424899</v>
      </c>
      <c r="C3">
        <f t="shared" ref="C3:C12" si="0">B3*0.001</f>
        <v>5.8215297450424898E-2</v>
      </c>
      <c r="D3" t="s">
        <v>85</v>
      </c>
      <c r="G3" t="s">
        <v>63</v>
      </c>
    </row>
    <row r="4" spans="1:8" x14ac:dyDescent="0.3">
      <c r="A4">
        <v>14.6501457725947</v>
      </c>
      <c r="B4">
        <v>74.362606232294596</v>
      </c>
      <c r="C4">
        <f t="shared" si="0"/>
        <v>7.4362606232294598E-2</v>
      </c>
      <c r="D4" t="s">
        <v>85</v>
      </c>
      <c r="G4" s="3" t="s">
        <v>88</v>
      </c>
    </row>
    <row r="5" spans="1:8" x14ac:dyDescent="0.3">
      <c r="A5">
        <v>17.711370262390599</v>
      </c>
      <c r="B5">
        <v>92.634560906515503</v>
      </c>
      <c r="C5">
        <f t="shared" si="0"/>
        <v>9.2634560906515506E-2</v>
      </c>
      <c r="D5" t="s">
        <v>85</v>
      </c>
    </row>
    <row r="6" spans="1:8" x14ac:dyDescent="0.3">
      <c r="A6">
        <v>20.481049562682198</v>
      </c>
      <c r="B6">
        <v>104.95750708215201</v>
      </c>
      <c r="C6">
        <f t="shared" si="0"/>
        <v>0.10495750708215201</v>
      </c>
      <c r="D6" t="s">
        <v>85</v>
      </c>
    </row>
    <row r="7" spans="1:8" x14ac:dyDescent="0.3">
      <c r="A7">
        <v>23.688046647230301</v>
      </c>
      <c r="B7">
        <v>116.00566572237901</v>
      </c>
      <c r="C7">
        <f t="shared" si="0"/>
        <v>0.11600566572237901</v>
      </c>
      <c r="D7" t="s">
        <v>85</v>
      </c>
    </row>
    <row r="8" spans="1:8" x14ac:dyDescent="0.3">
      <c r="A8">
        <v>27.040816326530599</v>
      </c>
      <c r="B8">
        <v>123.229461756373</v>
      </c>
      <c r="C8">
        <f t="shared" si="0"/>
        <v>0.123229461756373</v>
      </c>
      <c r="D8" t="s">
        <v>85</v>
      </c>
    </row>
    <row r="9" spans="1:8" x14ac:dyDescent="0.3">
      <c r="A9">
        <v>30.7580174927113</v>
      </c>
      <c r="B9">
        <v>138.526912181303</v>
      </c>
      <c r="C9">
        <f t="shared" si="0"/>
        <v>0.138526912181303</v>
      </c>
      <c r="D9" t="s">
        <v>85</v>
      </c>
    </row>
    <row r="10" spans="1:8" x14ac:dyDescent="0.3">
      <c r="A10">
        <v>34.548104956268197</v>
      </c>
      <c r="B10">
        <v>144.475920679886</v>
      </c>
      <c r="C10">
        <f t="shared" si="0"/>
        <v>0.14447592067988602</v>
      </c>
      <c r="D10" t="s">
        <v>85</v>
      </c>
    </row>
    <row r="11" spans="1:8" x14ac:dyDescent="0.3">
      <c r="A11">
        <v>38.629737609329403</v>
      </c>
      <c r="B11">
        <v>150.42492917846999</v>
      </c>
      <c r="C11">
        <f t="shared" si="0"/>
        <v>0.15042492917847</v>
      </c>
      <c r="D11" t="s">
        <v>86</v>
      </c>
    </row>
    <row r="12" spans="1:8" x14ac:dyDescent="0.3">
      <c r="A12">
        <v>42.930029154518898</v>
      </c>
      <c r="B12">
        <v>161.04815864022601</v>
      </c>
      <c r="C12">
        <f t="shared" si="0"/>
        <v>0.16104815864022601</v>
      </c>
      <c r="D12" t="s">
        <v>86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4BA1-A803-46D7-8AF8-568D2FEFE7FD}">
  <dimension ref="A1:H6"/>
  <sheetViews>
    <sheetView workbookViewId="0">
      <selection activeCell="L10" sqref="L10"/>
    </sheetView>
  </sheetViews>
  <sheetFormatPr defaultColWidth="9.109375" defaultRowHeight="14.4" x14ac:dyDescent="0.3"/>
  <cols>
    <col min="2" max="2" width="23.44140625" bestFit="1" customWidth="1"/>
  </cols>
  <sheetData>
    <row r="1" spans="1:8" x14ac:dyDescent="0.3">
      <c r="A1" t="s">
        <v>0</v>
      </c>
      <c r="B1" t="s">
        <v>22</v>
      </c>
      <c r="C1" t="s">
        <v>1</v>
      </c>
      <c r="D1" t="s">
        <v>87</v>
      </c>
      <c r="G1" t="s">
        <v>25</v>
      </c>
      <c r="H1" t="s">
        <v>30</v>
      </c>
    </row>
    <row r="2" spans="1:8" x14ac:dyDescent="0.3">
      <c r="A2">
        <v>5.2478134110787096</v>
      </c>
      <c r="B2">
        <v>13.5977337110481</v>
      </c>
      <c r="C2">
        <f>B2*0.001</f>
        <v>1.3597733711048101E-2</v>
      </c>
      <c r="D2" t="s">
        <v>85</v>
      </c>
      <c r="G2" t="s">
        <v>62</v>
      </c>
    </row>
    <row r="3" spans="1:8" x14ac:dyDescent="0.3">
      <c r="A3">
        <v>9.3294460641399404</v>
      </c>
      <c r="B3">
        <v>43.342776203965997</v>
      </c>
      <c r="C3">
        <f t="shared" ref="C3:C6" si="0">B3*0.001</f>
        <v>4.3342776203965996E-2</v>
      </c>
      <c r="D3" t="s">
        <v>85</v>
      </c>
      <c r="G3" t="s">
        <v>63</v>
      </c>
    </row>
    <row r="4" spans="1:8" x14ac:dyDescent="0.3">
      <c r="A4">
        <v>21.5014577259475</v>
      </c>
      <c r="B4">
        <v>95.184135977337107</v>
      </c>
      <c r="C4">
        <f t="shared" si="0"/>
        <v>9.5184135977337103E-2</v>
      </c>
      <c r="D4" t="s">
        <v>85</v>
      </c>
      <c r="G4" s="3" t="s">
        <v>88</v>
      </c>
    </row>
    <row r="5" spans="1:8" x14ac:dyDescent="0.3">
      <c r="A5">
        <v>33.163265306122398</v>
      </c>
      <c r="B5">
        <v>134.70254957507001</v>
      </c>
      <c r="C5">
        <f t="shared" si="0"/>
        <v>0.13470254957507002</v>
      </c>
      <c r="D5" t="s">
        <v>85</v>
      </c>
    </row>
    <row r="6" spans="1:8" x14ac:dyDescent="0.3">
      <c r="A6">
        <v>44.4606413994169</v>
      </c>
      <c r="B6">
        <v>147.87535410764801</v>
      </c>
      <c r="C6">
        <f t="shared" si="0"/>
        <v>0.14787535410764802</v>
      </c>
      <c r="D6" t="s">
        <v>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38F77-A2D9-41AC-871D-50B35E1700C7}">
  <dimension ref="A1:G14"/>
  <sheetViews>
    <sheetView workbookViewId="0">
      <selection activeCell="I25" sqref="I25"/>
    </sheetView>
  </sheetViews>
  <sheetFormatPr defaultColWidth="9.109375" defaultRowHeight="14.4" x14ac:dyDescent="0.3"/>
  <cols>
    <col min="2" max="2" width="23.44140625" bestFit="1" customWidth="1"/>
  </cols>
  <sheetData>
    <row r="1" spans="1:7" x14ac:dyDescent="0.3">
      <c r="A1" t="s">
        <v>0</v>
      </c>
      <c r="B1" t="s">
        <v>2</v>
      </c>
      <c r="C1" t="s">
        <v>1</v>
      </c>
      <c r="F1" t="s">
        <v>25</v>
      </c>
      <c r="G1" t="s">
        <v>30</v>
      </c>
    </row>
    <row r="2" spans="1:7" x14ac:dyDescent="0.3">
      <c r="A2">
        <v>3.57487922705314</v>
      </c>
      <c r="B2">
        <v>2.3478260869565198E-2</v>
      </c>
      <c r="C2">
        <f>B2/(1-B2)</f>
        <v>2.404274265360639E-2</v>
      </c>
      <c r="F2" t="s">
        <v>45</v>
      </c>
      <c r="G2" t="s">
        <v>31</v>
      </c>
    </row>
    <row r="3" spans="1:7" x14ac:dyDescent="0.3">
      <c r="A3">
        <v>3.9613526570048299</v>
      </c>
      <c r="B3">
        <v>3.2173913043478199E-2</v>
      </c>
      <c r="C3">
        <f t="shared" ref="C3:C14" si="0">B3/(1-B3)</f>
        <v>3.3243486073674687E-2</v>
      </c>
      <c r="F3" t="s">
        <v>46</v>
      </c>
      <c r="G3" t="s">
        <v>44</v>
      </c>
    </row>
    <row r="4" spans="1:7" x14ac:dyDescent="0.3">
      <c r="A4">
        <v>4.9275362318840497</v>
      </c>
      <c r="B4">
        <v>3.4782608695652098E-2</v>
      </c>
      <c r="C4">
        <f t="shared" si="0"/>
        <v>3.6036036036035952E-2</v>
      </c>
    </row>
    <row r="5" spans="1:7" x14ac:dyDescent="0.3">
      <c r="A5">
        <v>6.6666666666666599</v>
      </c>
      <c r="B5">
        <v>4.7391304347825999E-2</v>
      </c>
      <c r="C5">
        <f t="shared" si="0"/>
        <v>4.9748973071656682E-2</v>
      </c>
    </row>
    <row r="6" spans="1:7" x14ac:dyDescent="0.3">
      <c r="A6">
        <v>7.9227053140096597</v>
      </c>
      <c r="B6">
        <v>5.5652173913043397E-2</v>
      </c>
      <c r="C6">
        <f t="shared" si="0"/>
        <v>5.8931860036832324E-2</v>
      </c>
    </row>
    <row r="7" spans="1:7" x14ac:dyDescent="0.3">
      <c r="A7">
        <v>9.9516908212560296</v>
      </c>
      <c r="B7">
        <v>7.17391304347825E-2</v>
      </c>
      <c r="C7">
        <f t="shared" si="0"/>
        <v>7.7283372365339456E-2</v>
      </c>
    </row>
    <row r="8" spans="1:7" x14ac:dyDescent="0.3">
      <c r="A8">
        <v>14.975845410628001</v>
      </c>
      <c r="B8">
        <v>9.2608695652173903E-2</v>
      </c>
      <c r="C8">
        <f t="shared" si="0"/>
        <v>0.10206037374221369</v>
      </c>
    </row>
    <row r="9" spans="1:7" x14ac:dyDescent="0.3">
      <c r="A9">
        <v>20.096618357487898</v>
      </c>
      <c r="B9">
        <v>0.102608695652173</v>
      </c>
      <c r="C9">
        <f t="shared" si="0"/>
        <v>0.11434108527131669</v>
      </c>
    </row>
    <row r="10" spans="1:7" x14ac:dyDescent="0.3">
      <c r="A10">
        <v>22.512077294685898</v>
      </c>
      <c r="B10">
        <v>0.110869565217391</v>
      </c>
      <c r="C10">
        <f t="shared" si="0"/>
        <v>0.12469437652811698</v>
      </c>
    </row>
    <row r="11" spans="1:7" x14ac:dyDescent="0.3">
      <c r="A11">
        <v>26.183574879226999</v>
      </c>
      <c r="B11">
        <v>0.111304347826086</v>
      </c>
      <c r="C11">
        <f t="shared" si="0"/>
        <v>0.12524461839530213</v>
      </c>
    </row>
    <row r="12" spans="1:7" x14ac:dyDescent="0.3">
      <c r="A12">
        <v>30.048309178743899</v>
      </c>
      <c r="B12">
        <v>0.117826086956521</v>
      </c>
      <c r="C12">
        <f t="shared" si="0"/>
        <v>0.13356333169048698</v>
      </c>
    </row>
    <row r="13" spans="1:7" x14ac:dyDescent="0.3">
      <c r="A13">
        <v>35.169082125603801</v>
      </c>
      <c r="B13">
        <v>0.13086956521739099</v>
      </c>
      <c r="C13">
        <f t="shared" si="0"/>
        <v>0.1505752876438215</v>
      </c>
    </row>
    <row r="14" spans="1:7" x14ac:dyDescent="0.3">
      <c r="A14">
        <v>39.903381642512002</v>
      </c>
      <c r="B14">
        <v>0.13130434782608599</v>
      </c>
      <c r="C14">
        <f t="shared" si="0"/>
        <v>0.15115115115114988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67D6-8AD4-45EE-B15F-FB4E8470ED4C}">
  <dimension ref="A1:G14"/>
  <sheetViews>
    <sheetView workbookViewId="0">
      <selection activeCell="H38" sqref="H38"/>
    </sheetView>
  </sheetViews>
  <sheetFormatPr defaultColWidth="9.109375" defaultRowHeight="14.4" x14ac:dyDescent="0.3"/>
  <sheetData>
    <row r="1" spans="1:7" x14ac:dyDescent="0.3">
      <c r="A1" t="s">
        <v>3</v>
      </c>
      <c r="B1" t="s">
        <v>0</v>
      </c>
      <c r="C1" t="s">
        <v>4</v>
      </c>
      <c r="D1" t="s">
        <v>5</v>
      </c>
      <c r="E1" t="s">
        <v>6</v>
      </c>
      <c r="F1" t="s">
        <v>6</v>
      </c>
      <c r="G1">
        <v>150</v>
      </c>
    </row>
    <row r="2" spans="1:7" x14ac:dyDescent="0.3">
      <c r="A2">
        <v>0</v>
      </c>
      <c r="B2">
        <f>A2*0.1</f>
        <v>0</v>
      </c>
      <c r="C2">
        <v>1</v>
      </c>
      <c r="D2">
        <f>C2*$G$1+273</f>
        <v>423</v>
      </c>
      <c r="E2">
        <f>C2*$G$1</f>
        <v>150</v>
      </c>
      <c r="F2" s="1" t="s">
        <v>7</v>
      </c>
    </row>
    <row r="3" spans="1:7" x14ac:dyDescent="0.3">
      <c r="A3">
        <v>3.2983508245877</v>
      </c>
      <c r="B3">
        <f t="shared" ref="B3:B14" si="0">A3*0.1</f>
        <v>0.32983508245877002</v>
      </c>
      <c r="C3">
        <v>0.98496240601503704</v>
      </c>
      <c r="D3">
        <f t="shared" ref="D3:D14" si="1">C3*$G$1+273</f>
        <v>420.74436090225555</v>
      </c>
      <c r="E3">
        <f t="shared" ref="E3:E14" si="2">C3*$G$1</f>
        <v>147.74436090225555</v>
      </c>
    </row>
    <row r="4" spans="1:7" x14ac:dyDescent="0.3">
      <c r="A4">
        <v>7.0464767616191804</v>
      </c>
      <c r="B4">
        <f t="shared" si="0"/>
        <v>0.70464767616191804</v>
      </c>
      <c r="C4">
        <v>0.95300751879699197</v>
      </c>
      <c r="D4">
        <f t="shared" si="1"/>
        <v>415.95112781954879</v>
      </c>
      <c r="E4">
        <f t="shared" si="2"/>
        <v>142.95112781954879</v>
      </c>
    </row>
    <row r="5" spans="1:7" x14ac:dyDescent="0.3">
      <c r="A5">
        <v>13.4932533733133</v>
      </c>
      <c r="B5">
        <f t="shared" si="0"/>
        <v>1.3493253373313301</v>
      </c>
      <c r="C5">
        <v>0.90601503759398505</v>
      </c>
      <c r="D5">
        <f t="shared" si="1"/>
        <v>408.90225563909775</v>
      </c>
      <c r="E5">
        <f t="shared" si="2"/>
        <v>135.90225563909775</v>
      </c>
    </row>
    <row r="6" spans="1:7" x14ac:dyDescent="0.3">
      <c r="A6">
        <v>19.790104947526199</v>
      </c>
      <c r="B6">
        <f t="shared" si="0"/>
        <v>1.9790104947526199</v>
      </c>
      <c r="C6">
        <v>0.84398496240601495</v>
      </c>
      <c r="D6">
        <f t="shared" si="1"/>
        <v>399.59774436090225</v>
      </c>
      <c r="E6">
        <f t="shared" si="2"/>
        <v>126.59774436090224</v>
      </c>
    </row>
    <row r="7" spans="1:7" x14ac:dyDescent="0.3">
      <c r="A7">
        <v>29.9850074962518</v>
      </c>
      <c r="B7">
        <f t="shared" si="0"/>
        <v>2.9985007496251801</v>
      </c>
      <c r="C7">
        <v>0.78195488721804496</v>
      </c>
      <c r="D7">
        <f t="shared" si="1"/>
        <v>390.29323308270676</v>
      </c>
      <c r="E7">
        <f t="shared" si="2"/>
        <v>117.29323308270675</v>
      </c>
    </row>
    <row r="8" spans="1:7" x14ac:dyDescent="0.3">
      <c r="A8">
        <v>35.832083958020903</v>
      </c>
      <c r="B8">
        <f t="shared" si="0"/>
        <v>3.5832083958020906</v>
      </c>
      <c r="C8">
        <v>0.65037593984962405</v>
      </c>
      <c r="D8">
        <f t="shared" si="1"/>
        <v>370.55639097744358</v>
      </c>
      <c r="E8">
        <f t="shared" si="2"/>
        <v>97.556390977443613</v>
      </c>
    </row>
    <row r="9" spans="1:7" x14ac:dyDescent="0.3">
      <c r="A9">
        <v>39.880059970014898</v>
      </c>
      <c r="B9">
        <f t="shared" si="0"/>
        <v>3.9880059970014901</v>
      </c>
      <c r="C9">
        <v>0.70676691729323304</v>
      </c>
      <c r="D9">
        <f t="shared" si="1"/>
        <v>379.01503759398497</v>
      </c>
      <c r="E9">
        <f t="shared" si="2"/>
        <v>106.01503759398496</v>
      </c>
    </row>
    <row r="10" spans="1:7" x14ac:dyDescent="0.3">
      <c r="A10">
        <v>47.826086956521699</v>
      </c>
      <c r="B10">
        <f t="shared" si="0"/>
        <v>4.7826086956521703</v>
      </c>
      <c r="C10">
        <v>0.62218045112781895</v>
      </c>
      <c r="D10">
        <f t="shared" si="1"/>
        <v>366.32706766917283</v>
      </c>
      <c r="E10">
        <f t="shared" si="2"/>
        <v>93.327067669172848</v>
      </c>
    </row>
    <row r="11" spans="1:7" x14ac:dyDescent="0.3">
      <c r="A11">
        <v>48.125937031484199</v>
      </c>
      <c r="B11">
        <f t="shared" si="0"/>
        <v>4.8125937031484201</v>
      </c>
      <c r="C11">
        <v>0.5</v>
      </c>
      <c r="D11">
        <f t="shared" si="1"/>
        <v>348</v>
      </c>
      <c r="E11">
        <f t="shared" si="2"/>
        <v>75</v>
      </c>
    </row>
    <row r="12" spans="1:7" x14ac:dyDescent="0.3">
      <c r="A12">
        <v>53.523238380809502</v>
      </c>
      <c r="B12">
        <f t="shared" si="0"/>
        <v>5.3523238380809506</v>
      </c>
      <c r="C12">
        <v>0.58082706766917302</v>
      </c>
      <c r="D12">
        <f t="shared" si="1"/>
        <v>360.12406015037595</v>
      </c>
      <c r="E12">
        <f t="shared" si="2"/>
        <v>87.124060150375954</v>
      </c>
    </row>
    <row r="13" spans="1:7" x14ac:dyDescent="0.3">
      <c r="A13">
        <v>59.6701649175412</v>
      </c>
      <c r="B13">
        <f t="shared" si="0"/>
        <v>5.9670164917541202</v>
      </c>
      <c r="C13">
        <v>0.35150375939849599</v>
      </c>
      <c r="D13">
        <f t="shared" si="1"/>
        <v>325.72556390977439</v>
      </c>
      <c r="E13">
        <f t="shared" si="2"/>
        <v>52.725563909774401</v>
      </c>
    </row>
    <row r="14" spans="1:7" x14ac:dyDescent="0.3">
      <c r="A14">
        <v>79.910044977511205</v>
      </c>
      <c r="B14">
        <f t="shared" si="0"/>
        <v>7.9910044977511205</v>
      </c>
      <c r="C14">
        <v>0.39849624060150302</v>
      </c>
      <c r="D14">
        <f t="shared" si="1"/>
        <v>332.77443609022544</v>
      </c>
      <c r="E14">
        <f t="shared" si="2"/>
        <v>59.77443609022545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7BDA-CAE5-400D-A2BE-D2201F0C8E4C}">
  <dimension ref="A1:I11"/>
  <sheetViews>
    <sheetView workbookViewId="0">
      <selection activeCell="E2" sqref="E2:E11"/>
    </sheetView>
  </sheetViews>
  <sheetFormatPr defaultColWidth="9.109375" defaultRowHeight="14.4" x14ac:dyDescent="0.3"/>
  <cols>
    <col min="3" max="3" width="23.44140625" bestFit="1" customWidth="1"/>
  </cols>
  <sheetData>
    <row r="1" spans="1:9" x14ac:dyDescent="0.3">
      <c r="A1" t="s">
        <v>12</v>
      </c>
      <c r="B1" t="s">
        <v>0</v>
      </c>
      <c r="C1" t="s">
        <v>69</v>
      </c>
      <c r="D1" t="s">
        <v>1</v>
      </c>
      <c r="E1" t="s">
        <v>87</v>
      </c>
      <c r="H1" t="s">
        <v>25</v>
      </c>
      <c r="I1" t="s">
        <v>30</v>
      </c>
    </row>
    <row r="2" spans="1:9" x14ac:dyDescent="0.3">
      <c r="A2">
        <v>5.4444444444444402</v>
      </c>
      <c r="B2">
        <f>A2/1.01325/10</f>
        <v>0.5373248896564955</v>
      </c>
      <c r="C2">
        <v>6.3772455089820301</v>
      </c>
      <c r="D2">
        <f>C2/(22400)*44</f>
        <v>1.252673224978613E-2</v>
      </c>
      <c r="E2" t="s">
        <v>85</v>
      </c>
      <c r="H2" t="s">
        <v>47</v>
      </c>
      <c r="I2" t="s">
        <v>45</v>
      </c>
    </row>
    <row r="3" spans="1:9" x14ac:dyDescent="0.3">
      <c r="A3">
        <v>10.2083333333333</v>
      </c>
      <c r="B3">
        <f t="shared" ref="B3:B10" si="0">A3/1.01325/10</f>
        <v>1.0074841681059266</v>
      </c>
      <c r="C3">
        <v>9.7005988023952199</v>
      </c>
      <c r="D3">
        <f t="shared" ref="D3:D10" si="1">C3/(22400)*44</f>
        <v>1.9054747647562039E-2</v>
      </c>
      <c r="E3" t="s">
        <v>85</v>
      </c>
      <c r="H3" t="s">
        <v>49</v>
      </c>
      <c r="I3" t="s">
        <v>48</v>
      </c>
    </row>
    <row r="4" spans="1:9" x14ac:dyDescent="0.3">
      <c r="A4">
        <v>15.6527777777777</v>
      </c>
      <c r="B4">
        <f t="shared" si="0"/>
        <v>1.5448090577624181</v>
      </c>
      <c r="C4">
        <v>13.4730538922155</v>
      </c>
      <c r="D4">
        <f t="shared" si="1"/>
        <v>2.6464927288280447E-2</v>
      </c>
      <c r="E4" t="s">
        <v>85</v>
      </c>
      <c r="H4" s="5" t="s">
        <v>74</v>
      </c>
    </row>
    <row r="5" spans="1:9" x14ac:dyDescent="0.3">
      <c r="A5">
        <v>20.5138888888888</v>
      </c>
      <c r="B5">
        <f t="shared" si="0"/>
        <v>2.0245634235271455</v>
      </c>
      <c r="C5">
        <v>16.3473053892215</v>
      </c>
      <c r="D5">
        <f t="shared" si="1"/>
        <v>3.2110778443113663E-2</v>
      </c>
      <c r="E5" t="s">
        <v>85</v>
      </c>
    </row>
    <row r="6" spans="1:9" x14ac:dyDescent="0.3">
      <c r="A6">
        <v>28.7777777777777</v>
      </c>
      <c r="B6">
        <f t="shared" si="0"/>
        <v>2.8401458453271848</v>
      </c>
      <c r="C6">
        <v>23.712574850299401</v>
      </c>
      <c r="D6">
        <f t="shared" si="1"/>
        <v>4.6578272027373822E-2</v>
      </c>
      <c r="E6" t="s">
        <v>85</v>
      </c>
    </row>
    <row r="7" spans="1:9" x14ac:dyDescent="0.3">
      <c r="A7">
        <v>37.2361111111111</v>
      </c>
      <c r="B7">
        <f t="shared" si="0"/>
        <v>3.6749184417578191</v>
      </c>
      <c r="C7">
        <v>31.796407185628698</v>
      </c>
      <c r="D7">
        <f t="shared" si="1"/>
        <v>6.2457228400342089E-2</v>
      </c>
      <c r="E7" t="s">
        <v>85</v>
      </c>
    </row>
    <row r="8" spans="1:9" x14ac:dyDescent="0.3">
      <c r="A8">
        <v>44.9166666666666</v>
      </c>
      <c r="B8">
        <f t="shared" si="0"/>
        <v>4.4329303396660844</v>
      </c>
      <c r="C8">
        <v>36.646706586826298</v>
      </c>
      <c r="D8">
        <f t="shared" si="1"/>
        <v>7.1984602224123076E-2</v>
      </c>
      <c r="E8" t="s">
        <v>85</v>
      </c>
    </row>
    <row r="9" spans="1:9" x14ac:dyDescent="0.3">
      <c r="A9">
        <v>54.4444444444444</v>
      </c>
      <c r="B9">
        <f t="shared" si="0"/>
        <v>5.3732488965649541</v>
      </c>
      <c r="C9">
        <v>43.113772455089801</v>
      </c>
      <c r="D9">
        <f t="shared" si="1"/>
        <v>8.4687767322497817E-2</v>
      </c>
      <c r="E9" t="s">
        <v>85</v>
      </c>
    </row>
    <row r="10" spans="1:9" x14ac:dyDescent="0.3">
      <c r="A10">
        <v>62.6111111111111</v>
      </c>
      <c r="B10">
        <f t="shared" si="0"/>
        <v>6.1792362310497015</v>
      </c>
      <c r="C10">
        <v>48.862275449101801</v>
      </c>
      <c r="D10">
        <f t="shared" si="1"/>
        <v>9.5979469632164249E-2</v>
      </c>
      <c r="E10" t="s">
        <v>85</v>
      </c>
    </row>
    <row r="11" spans="1:9" x14ac:dyDescent="0.3">
      <c r="A11">
        <v>71.6527777777777</v>
      </c>
      <c r="B11">
        <f>A11/1.01325/10</f>
        <v>7.0715793513720895</v>
      </c>
      <c r="C11">
        <v>57.934131736526901</v>
      </c>
      <c r="D11">
        <f>C11/(22400)*44</f>
        <v>0.11379918733960641</v>
      </c>
      <c r="E11" t="s">
        <v>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3F58-A6D4-45C8-A0EF-6A0CF25C1A51}">
  <dimension ref="A1:I12"/>
  <sheetViews>
    <sheetView workbookViewId="0">
      <selection activeCell="E2" sqref="E2:E11"/>
    </sheetView>
  </sheetViews>
  <sheetFormatPr defaultColWidth="9.109375" defaultRowHeight="14.4" x14ac:dyDescent="0.3"/>
  <cols>
    <col min="3" max="3" width="23.44140625" bestFit="1" customWidth="1"/>
  </cols>
  <sheetData>
    <row r="1" spans="1:9" x14ac:dyDescent="0.3">
      <c r="A1" t="s">
        <v>12</v>
      </c>
      <c r="B1" t="s">
        <v>0</v>
      </c>
      <c r="C1" t="s">
        <v>69</v>
      </c>
      <c r="D1" t="s">
        <v>1</v>
      </c>
      <c r="E1" t="s">
        <v>87</v>
      </c>
      <c r="H1" t="s">
        <v>25</v>
      </c>
      <c r="I1" t="s">
        <v>30</v>
      </c>
    </row>
    <row r="2" spans="1:9" x14ac:dyDescent="0.3">
      <c r="A2">
        <v>5.5416666666666599</v>
      </c>
      <c r="B2">
        <f>A2/1.01325/10</f>
        <v>0.54691997697178985</v>
      </c>
      <c r="C2">
        <v>5.2994011976047899</v>
      </c>
      <c r="D2">
        <f>C2/(22400)*44</f>
        <v>1.0409538066723695E-2</v>
      </c>
      <c r="E2" t="s">
        <v>85</v>
      </c>
      <c r="H2" t="s">
        <v>47</v>
      </c>
      <c r="I2" t="s">
        <v>45</v>
      </c>
    </row>
    <row r="3" spans="1:9" x14ac:dyDescent="0.3">
      <c r="A3">
        <v>10.5972222222222</v>
      </c>
      <c r="B3">
        <f t="shared" ref="B3:B12" si="0">A3/1.01325/10</f>
        <v>1.045864517367106</v>
      </c>
      <c r="C3">
        <v>7.0958083832335301</v>
      </c>
      <c r="D3">
        <f t="shared" ref="D3:D12" si="1">C3/(22400)*44</f>
        <v>1.3938195038494436E-2</v>
      </c>
      <c r="E3" t="s">
        <v>85</v>
      </c>
      <c r="H3" t="s">
        <v>49</v>
      </c>
      <c r="I3" t="s">
        <v>48</v>
      </c>
    </row>
    <row r="4" spans="1:9" x14ac:dyDescent="0.3">
      <c r="A4">
        <v>15.8472222222222</v>
      </c>
      <c r="B4">
        <f t="shared" si="0"/>
        <v>1.5639992323930128</v>
      </c>
      <c r="C4">
        <v>10.2395209580838</v>
      </c>
      <c r="D4">
        <f t="shared" si="1"/>
        <v>2.0113344739093177E-2</v>
      </c>
      <c r="E4" t="s">
        <v>85</v>
      </c>
      <c r="H4" s="5" t="s">
        <v>74</v>
      </c>
    </row>
    <row r="5" spans="1:9" x14ac:dyDescent="0.3">
      <c r="A5">
        <v>21.6805555555555</v>
      </c>
      <c r="B5">
        <f t="shared" si="0"/>
        <v>2.1397044713106834</v>
      </c>
      <c r="C5">
        <v>15</v>
      </c>
      <c r="D5">
        <f t="shared" si="1"/>
        <v>2.9464285714285714E-2</v>
      </c>
      <c r="E5" t="s">
        <v>85</v>
      </c>
    </row>
    <row r="6" spans="1:9" x14ac:dyDescent="0.3">
      <c r="A6">
        <v>26.5416666666666</v>
      </c>
      <c r="B6">
        <f t="shared" si="0"/>
        <v>2.6194588370754106</v>
      </c>
      <c r="C6">
        <v>17.604790419161599</v>
      </c>
      <c r="D6">
        <f t="shared" si="1"/>
        <v>3.4580838323353146E-2</v>
      </c>
      <c r="E6" t="s">
        <v>85</v>
      </c>
    </row>
    <row r="7" spans="1:9" x14ac:dyDescent="0.3">
      <c r="A7">
        <v>31.6944444444444</v>
      </c>
      <c r="B7">
        <f t="shared" si="0"/>
        <v>3.1279984647860255</v>
      </c>
      <c r="C7">
        <v>21.197604790419099</v>
      </c>
      <c r="D7">
        <f t="shared" si="1"/>
        <v>4.1638152266894657E-2</v>
      </c>
      <c r="E7" t="s">
        <v>85</v>
      </c>
    </row>
    <row r="8" spans="1:9" x14ac:dyDescent="0.3">
      <c r="A8">
        <v>36.5555555555555</v>
      </c>
      <c r="B8">
        <f t="shared" si="0"/>
        <v>3.6077528305507527</v>
      </c>
      <c r="C8">
        <v>23.802395209580801</v>
      </c>
      <c r="D8">
        <f t="shared" si="1"/>
        <v>4.6754704875962283E-2</v>
      </c>
      <c r="E8" t="s">
        <v>85</v>
      </c>
    </row>
    <row r="9" spans="1:9" x14ac:dyDescent="0.3">
      <c r="A9">
        <v>41.8055555555555</v>
      </c>
      <c r="B9">
        <f t="shared" si="0"/>
        <v>4.125887545576659</v>
      </c>
      <c r="C9">
        <v>25.688622754491</v>
      </c>
      <c r="D9">
        <f t="shared" si="1"/>
        <v>5.0459794696321607E-2</v>
      </c>
      <c r="E9" t="s">
        <v>85</v>
      </c>
    </row>
    <row r="10" spans="1:9" x14ac:dyDescent="0.3">
      <c r="A10">
        <v>46.2777777777777</v>
      </c>
      <c r="B10">
        <f t="shared" si="0"/>
        <v>4.5672615620802075</v>
      </c>
      <c r="C10">
        <v>29.550898203592801</v>
      </c>
      <c r="D10">
        <f t="shared" si="1"/>
        <v>5.8046407185628722E-2</v>
      </c>
      <c r="E10" t="s">
        <v>85</v>
      </c>
    </row>
    <row r="11" spans="1:9" x14ac:dyDescent="0.3">
      <c r="A11">
        <v>51.2361111111111</v>
      </c>
      <c r="B11">
        <f t="shared" si="0"/>
        <v>5.0566110151602368</v>
      </c>
      <c r="C11">
        <v>31.526946107784401</v>
      </c>
      <c r="D11">
        <f t="shared" si="1"/>
        <v>6.1927929854576506E-2</v>
      </c>
      <c r="E11" t="s">
        <v>85</v>
      </c>
    </row>
    <row r="12" spans="1:9" x14ac:dyDescent="0.3">
      <c r="A12">
        <v>54.9305555555555</v>
      </c>
      <c r="B12">
        <f t="shared" si="0"/>
        <v>5.421224333141426</v>
      </c>
      <c r="C12">
        <v>35.928143712574801</v>
      </c>
      <c r="D12">
        <f t="shared" si="1"/>
        <v>7.0573139435414795E-2</v>
      </c>
      <c r="E12" t="s">
        <v>85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BB72-C57A-4351-B542-340CEC6B921A}">
  <dimension ref="A1:I12"/>
  <sheetViews>
    <sheetView workbookViewId="0">
      <selection activeCell="E2" sqref="E2:E11"/>
    </sheetView>
  </sheetViews>
  <sheetFormatPr defaultColWidth="9.109375" defaultRowHeight="14.4" x14ac:dyDescent="0.3"/>
  <cols>
    <col min="3" max="3" width="23.44140625" bestFit="1" customWidth="1"/>
  </cols>
  <sheetData>
    <row r="1" spans="1:9" x14ac:dyDescent="0.3">
      <c r="A1" t="s">
        <v>12</v>
      </c>
      <c r="B1" t="s">
        <v>0</v>
      </c>
      <c r="C1" t="s">
        <v>69</v>
      </c>
      <c r="D1" t="s">
        <v>1</v>
      </c>
      <c r="E1" t="s">
        <v>87</v>
      </c>
      <c r="H1" t="s">
        <v>25</v>
      </c>
      <c r="I1" t="s">
        <v>30</v>
      </c>
    </row>
    <row r="2" spans="1:9" x14ac:dyDescent="0.3">
      <c r="A2">
        <v>4.5694444444444402</v>
      </c>
      <c r="B2">
        <f>A2/1.01325/10</f>
        <v>0.45096910381884436</v>
      </c>
      <c r="C2">
        <v>4.4011976047904096</v>
      </c>
      <c r="D2">
        <f>C2/(22400)*44</f>
        <v>8.6452095808383055E-3</v>
      </c>
      <c r="E2" t="s">
        <v>85</v>
      </c>
      <c r="H2" t="s">
        <v>47</v>
      </c>
      <c r="I2" t="s">
        <v>31</v>
      </c>
    </row>
    <row r="3" spans="1:9" x14ac:dyDescent="0.3">
      <c r="A3">
        <v>8.3611111111111001</v>
      </c>
      <c r="B3">
        <f t="shared" ref="B3:B12" si="0">A3/1.01325/10</f>
        <v>0.82517750911533183</v>
      </c>
      <c r="C3">
        <v>6.1976047904191596</v>
      </c>
      <c r="D3">
        <f t="shared" ref="D3:D12" si="1">C3/(22400)*44</f>
        <v>1.2173866552609065E-2</v>
      </c>
      <c r="E3" t="s">
        <v>85</v>
      </c>
      <c r="H3" t="s">
        <v>49</v>
      </c>
      <c r="I3" t="s">
        <v>61</v>
      </c>
    </row>
    <row r="4" spans="1:9" x14ac:dyDescent="0.3">
      <c r="A4">
        <v>12.5416666666666</v>
      </c>
      <c r="B4">
        <f t="shared" si="0"/>
        <v>1.2377662636729929</v>
      </c>
      <c r="C4">
        <v>7.8143712574850204</v>
      </c>
      <c r="D4">
        <f t="shared" si="1"/>
        <v>1.5349657827202719E-2</v>
      </c>
      <c r="E4" t="s">
        <v>85</v>
      </c>
      <c r="H4" s="5" t="s">
        <v>74</v>
      </c>
    </row>
    <row r="5" spans="1:9" x14ac:dyDescent="0.3">
      <c r="A5">
        <v>16.7222222222222</v>
      </c>
      <c r="B5">
        <f t="shared" si="0"/>
        <v>1.6503550182306637</v>
      </c>
      <c r="C5">
        <v>10.688622754491</v>
      </c>
      <c r="D5">
        <f t="shared" si="1"/>
        <v>2.0995508982035893E-2</v>
      </c>
      <c r="E5" t="s">
        <v>85</v>
      </c>
    </row>
    <row r="6" spans="1:9" x14ac:dyDescent="0.3">
      <c r="A6">
        <v>20.5138888888888</v>
      </c>
      <c r="B6">
        <f t="shared" si="0"/>
        <v>2.0245634235271455</v>
      </c>
      <c r="C6">
        <v>11.586826347305299</v>
      </c>
      <c r="D6">
        <f t="shared" si="1"/>
        <v>2.2759837467921127E-2</v>
      </c>
      <c r="E6" t="s">
        <v>85</v>
      </c>
    </row>
    <row r="7" spans="1:9" x14ac:dyDescent="0.3">
      <c r="A7">
        <v>24.6944444444444</v>
      </c>
      <c r="B7">
        <f t="shared" si="0"/>
        <v>2.4371521780848164</v>
      </c>
      <c r="C7">
        <v>14.6407185628742</v>
      </c>
      <c r="D7">
        <f t="shared" si="1"/>
        <v>2.8758554319931462E-2</v>
      </c>
      <c r="E7" t="s">
        <v>85</v>
      </c>
    </row>
    <row r="8" spans="1:9" x14ac:dyDescent="0.3">
      <c r="A8">
        <v>28.7777777777777</v>
      </c>
      <c r="B8">
        <f t="shared" si="0"/>
        <v>2.8401458453271848</v>
      </c>
      <c r="C8">
        <v>16.616766467065801</v>
      </c>
      <c r="D8">
        <f t="shared" si="1"/>
        <v>3.2640076988879253E-2</v>
      </c>
      <c r="E8" t="s">
        <v>85</v>
      </c>
    </row>
    <row r="9" spans="1:9" x14ac:dyDescent="0.3">
      <c r="A9">
        <v>33.1527777777777</v>
      </c>
      <c r="B9">
        <f t="shared" si="0"/>
        <v>3.2719247745154405</v>
      </c>
      <c r="C9">
        <v>18.143712574850198</v>
      </c>
      <c r="D9">
        <f t="shared" si="1"/>
        <v>3.5639435414884318E-2</v>
      </c>
      <c r="E9" t="s">
        <v>85</v>
      </c>
    </row>
    <row r="10" spans="1:9" x14ac:dyDescent="0.3">
      <c r="A10">
        <v>36.5555555555555</v>
      </c>
      <c r="B10">
        <f t="shared" si="0"/>
        <v>3.6077528305507527</v>
      </c>
      <c r="C10">
        <v>19.760479041916099</v>
      </c>
      <c r="D10">
        <f t="shared" si="1"/>
        <v>3.8815226689478052E-2</v>
      </c>
      <c r="E10" t="s">
        <v>85</v>
      </c>
    </row>
    <row r="11" spans="1:9" x14ac:dyDescent="0.3">
      <c r="A11">
        <v>39.7638888888888</v>
      </c>
      <c r="B11">
        <f t="shared" si="0"/>
        <v>3.92439071195547</v>
      </c>
      <c r="C11">
        <v>21.916167664670599</v>
      </c>
      <c r="D11">
        <f t="shared" si="1"/>
        <v>4.3049615055602959E-2</v>
      </c>
      <c r="E11" t="s">
        <v>85</v>
      </c>
    </row>
    <row r="12" spans="1:9" x14ac:dyDescent="0.3">
      <c r="A12">
        <v>42.6805555555555</v>
      </c>
      <c r="B12">
        <f t="shared" si="0"/>
        <v>4.2122433314143102</v>
      </c>
      <c r="C12">
        <v>24.251497005988</v>
      </c>
      <c r="D12">
        <f t="shared" si="1"/>
        <v>4.7636869118905002E-2</v>
      </c>
      <c r="E12" t="s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!S_25C_1.049</vt:lpstr>
      <vt:lpstr>!S_25C_1.0474</vt:lpstr>
      <vt:lpstr>archivedS_35C (16)</vt:lpstr>
      <vt:lpstr>archivedS_35C (23)</vt:lpstr>
      <vt:lpstr>archviedS_81C (8)</vt:lpstr>
      <vt:lpstr>Tg</vt:lpstr>
      <vt:lpstr>S_35C (7)</vt:lpstr>
      <vt:lpstr>S_50C (7)</vt:lpstr>
      <vt:lpstr>S_65C (7)</vt:lpstr>
      <vt:lpstr>S_35C (8)</vt:lpstr>
      <vt:lpstr>S_51C (8)</vt:lpstr>
      <vt:lpstr>S_81C (8)</vt:lpstr>
      <vt:lpstr>S_100C (8)</vt:lpstr>
      <vt:lpstr>S_132C (8)</vt:lpstr>
      <vt:lpstr>S_35C (10)</vt:lpstr>
      <vt:lpstr>!S_32C (11)</vt:lpstr>
      <vt:lpstr>S_40C (13)</vt:lpstr>
      <vt:lpstr>S_60C (15)</vt:lpstr>
      <vt:lpstr>S_100C (15)</vt:lpstr>
      <vt:lpstr>_S_35C (16)</vt:lpstr>
      <vt:lpstr>P_35C (16)</vt:lpstr>
      <vt:lpstr>S_100C (18)</vt:lpstr>
      <vt:lpstr>S_140C (18)</vt:lpstr>
      <vt:lpstr>S_180C (18)</vt:lpstr>
      <vt:lpstr>!S_150C (19)</vt:lpstr>
      <vt:lpstr>!S_190C (19)</vt:lpstr>
      <vt:lpstr>!S_210C (19)</vt:lpstr>
      <vt:lpstr>S_65C (20)</vt:lpstr>
      <vt:lpstr>S_90C (20)</vt:lpstr>
      <vt:lpstr>S_110C (20)</vt:lpstr>
      <vt:lpstr>S_130C (20)</vt:lpstr>
      <vt:lpstr>S_100C (21)</vt:lpstr>
      <vt:lpstr>S_150C (21)</vt:lpstr>
      <vt:lpstr>S_200C (21)</vt:lpstr>
      <vt:lpstr>S_35C (22)</vt:lpstr>
      <vt:lpstr>_archivedS_35C (7)</vt:lpstr>
      <vt:lpstr>_archivedS_50C (7)</vt:lpstr>
      <vt:lpstr>_archivedS_65C (7)</vt:lpstr>
      <vt:lpstr>_archivedS_35C (23)</vt:lpstr>
      <vt:lpstr>S_35C (23)</vt:lpstr>
      <vt:lpstr>S_80C (24)</vt:lpstr>
      <vt:lpstr>!S_25C (25)</vt:lpstr>
      <vt:lpstr>!S_65C (26)</vt:lpstr>
      <vt:lpstr>!S_90C (26)</vt:lpstr>
      <vt:lpstr>!S_110C (26)</vt:lpstr>
      <vt:lpstr>!S_130C (26)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2024-12-07T14:17:52Z</dcterms:modified>
</cp:coreProperties>
</file>