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n621\OneDrive - Imperial College London\Documents\CO2 Project\2. Experimentation\Rubotherm sorption\CO2-HDPE\"/>
    </mc:Choice>
  </mc:AlternateContent>
  <xr:revisionPtr revIDLastSave="0" documentId="10_ncr:100000_{DE34F978-ADFD-468E-9C38-AC02D1B0032D}" xr6:coauthVersionLast="31" xr6:coauthVersionMax="31" xr10:uidLastSave="{00000000-0000-0000-0000-000000000000}"/>
  <bookViews>
    <workbookView xWindow="0" yWindow="0" windowWidth="20100" windowHeight="10185" activeTab="6" xr2:uid="{00000000-000D-0000-FFFF-FFFF00000000}"/>
  </bookViews>
  <sheets>
    <sheet name="Summary" sheetId="1" r:id="rId1"/>
    <sheet name="omega_cr" sheetId="2" r:id="rId2"/>
    <sheet name="rho_cr" sheetId="11" r:id="rId3"/>
    <sheet name="aux data" sheetId="12" r:id="rId4"/>
    <sheet name="25C" sheetId="6" r:id="rId5"/>
    <sheet name="35C" sheetId="9" r:id="rId6"/>
    <sheet name="50C" sheetId="10" r:id="rId7"/>
    <sheet name="Results" sheetId="3" r:id="rId8"/>
  </sheets>
  <calcPr calcId="179017"/>
</workbook>
</file>

<file path=xl/calcChain.xml><?xml version="1.0" encoding="utf-8"?>
<calcChain xmlns="http://schemas.openxmlformats.org/spreadsheetml/2006/main">
  <c r="J4" i="3" l="1"/>
  <c r="F2" i="12" l="1"/>
  <c r="E2" i="12"/>
  <c r="D2" i="12"/>
  <c r="A2" i="12"/>
  <c r="N5" i="3" l="1"/>
  <c r="F2" i="10" l="1"/>
  <c r="G2" i="10"/>
  <c r="F3" i="10"/>
  <c r="G3" i="10"/>
  <c r="F4" i="10"/>
  <c r="G4" i="10"/>
  <c r="F5" i="10"/>
  <c r="G5" i="10"/>
  <c r="F6" i="10"/>
  <c r="G6" i="10"/>
  <c r="G7" i="9"/>
  <c r="F7" i="9"/>
  <c r="G6" i="9"/>
  <c r="F6" i="9"/>
  <c r="G5" i="9"/>
  <c r="F5" i="9"/>
  <c r="G4" i="9"/>
  <c r="F4" i="9"/>
  <c r="G3" i="9"/>
  <c r="F3" i="9"/>
  <c r="G2" i="9"/>
  <c r="F2" i="9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H3" i="10" l="1"/>
  <c r="H4" i="9"/>
  <c r="H2" i="10"/>
  <c r="H4" i="10"/>
  <c r="H6" i="10"/>
  <c r="H5" i="10"/>
  <c r="H7" i="9"/>
  <c r="H5" i="9"/>
  <c r="H6" i="9"/>
  <c r="H2" i="9"/>
  <c r="H3" i="9"/>
  <c r="H4" i="6"/>
  <c r="H2" i="6"/>
  <c r="H7" i="6"/>
  <c r="H5" i="6"/>
  <c r="H8" i="6"/>
  <c r="H6" i="6"/>
  <c r="H3" i="6"/>
  <c r="G31" i="3"/>
  <c r="H31" i="3" s="1"/>
  <c r="F31" i="3"/>
  <c r="G30" i="3"/>
  <c r="F30" i="3"/>
  <c r="H30" i="3" s="1"/>
  <c r="G29" i="3"/>
  <c r="F29" i="3"/>
  <c r="H28" i="3"/>
  <c r="G28" i="3"/>
  <c r="F28" i="3"/>
  <c r="G27" i="3"/>
  <c r="H27" i="3" s="1"/>
  <c r="F27" i="3"/>
  <c r="G26" i="3"/>
  <c r="H26" i="3" s="1"/>
  <c r="F26" i="3"/>
  <c r="H21" i="3"/>
  <c r="G21" i="3"/>
  <c r="F21" i="3"/>
  <c r="G20" i="3"/>
  <c r="H20" i="3" s="1"/>
  <c r="F20" i="3"/>
  <c r="H19" i="3"/>
  <c r="G19" i="3"/>
  <c r="F19" i="3"/>
  <c r="G18" i="3"/>
  <c r="H18" i="3" s="1"/>
  <c r="F18" i="3"/>
  <c r="H17" i="3"/>
  <c r="G17" i="3"/>
  <c r="F17" i="3"/>
  <c r="G16" i="3"/>
  <c r="H16" i="3" s="1"/>
  <c r="F16" i="3"/>
  <c r="H15" i="3"/>
  <c r="G15" i="3"/>
  <c r="F15" i="3"/>
  <c r="H14" i="3"/>
  <c r="I19" i="3" s="1"/>
  <c r="G14" i="3"/>
  <c r="F14" i="3"/>
  <c r="H9" i="3"/>
  <c r="G9" i="3"/>
  <c r="F9" i="3"/>
  <c r="U8" i="3"/>
  <c r="G8" i="3"/>
  <c r="H8" i="3" s="1"/>
  <c r="F8" i="3"/>
  <c r="U7" i="3"/>
  <c r="G7" i="3"/>
  <c r="F7" i="3"/>
  <c r="H6" i="3"/>
  <c r="G6" i="3"/>
  <c r="F6" i="3"/>
  <c r="G5" i="3"/>
  <c r="H5" i="3" s="1"/>
  <c r="F5" i="3"/>
  <c r="U4" i="3"/>
  <c r="U9" i="3" s="1"/>
  <c r="H4" i="3"/>
  <c r="G4" i="3"/>
  <c r="F4" i="3"/>
  <c r="I3" i="3"/>
  <c r="H3" i="3"/>
  <c r="G3" i="3"/>
  <c r="F3" i="3"/>
  <c r="H29" i="1"/>
  <c r="D29" i="1"/>
  <c r="C29" i="1"/>
  <c r="H28" i="1"/>
  <c r="D28" i="1"/>
  <c r="C28" i="1"/>
  <c r="H27" i="1"/>
  <c r="D27" i="1"/>
  <c r="C27" i="1"/>
  <c r="H26" i="1"/>
  <c r="D26" i="1"/>
  <c r="C26" i="1"/>
  <c r="H25" i="1"/>
  <c r="D25" i="1"/>
  <c r="C25" i="1"/>
  <c r="H21" i="1"/>
  <c r="D21" i="1"/>
  <c r="C21" i="1"/>
  <c r="H20" i="1"/>
  <c r="D20" i="1"/>
  <c r="C20" i="1"/>
  <c r="H19" i="1"/>
  <c r="D19" i="1"/>
  <c r="C19" i="1"/>
  <c r="H18" i="1"/>
  <c r="D18" i="1"/>
  <c r="C18" i="1"/>
  <c r="H17" i="1"/>
  <c r="D17" i="1"/>
  <c r="C17" i="1"/>
  <c r="H16" i="1"/>
  <c r="D16" i="1"/>
  <c r="C16" i="1"/>
  <c r="H15" i="1"/>
  <c r="D15" i="1"/>
  <c r="C15" i="1"/>
  <c r="H12" i="1"/>
  <c r="D12" i="1"/>
  <c r="C12" i="1"/>
  <c r="H11" i="1"/>
  <c r="D11" i="1"/>
  <c r="C11" i="1"/>
  <c r="H10" i="1"/>
  <c r="D10" i="1"/>
  <c r="C10" i="1"/>
  <c r="H9" i="1"/>
  <c r="D9" i="1"/>
  <c r="C9" i="1"/>
  <c r="H8" i="1"/>
  <c r="D8" i="1"/>
  <c r="C8" i="1"/>
  <c r="H7" i="1"/>
  <c r="D7" i="1"/>
  <c r="C7" i="1"/>
  <c r="I5" i="10" l="1"/>
  <c r="I6" i="10"/>
  <c r="I2" i="10"/>
  <c r="I3" i="10"/>
  <c r="I4" i="10"/>
  <c r="I5" i="9"/>
  <c r="I2" i="9"/>
  <c r="I4" i="9"/>
  <c r="I3" i="9"/>
  <c r="I7" i="9"/>
  <c r="I6" i="9"/>
  <c r="I6" i="6"/>
  <c r="I5" i="6"/>
  <c r="I3" i="6"/>
  <c r="I2" i="6"/>
  <c r="I8" i="6"/>
  <c r="I7" i="6"/>
  <c r="I4" i="6"/>
  <c r="E19" i="1"/>
  <c r="N19" i="3"/>
  <c r="N9" i="3"/>
  <c r="J19" i="3"/>
  <c r="I5" i="3"/>
  <c r="I30" i="3"/>
  <c r="E28" i="1" s="1"/>
  <c r="I26" i="3"/>
  <c r="I28" i="3"/>
  <c r="I31" i="3"/>
  <c r="E29" i="1" s="1"/>
  <c r="I27" i="3"/>
  <c r="N7" i="3"/>
  <c r="N27" i="3"/>
  <c r="I6" i="3"/>
  <c r="I9" i="3"/>
  <c r="J30" i="3"/>
  <c r="H7" i="3"/>
  <c r="I7" i="3" s="1"/>
  <c r="E10" i="1" s="1"/>
  <c r="I16" i="3"/>
  <c r="N16" i="3" s="1"/>
  <c r="I20" i="3"/>
  <c r="I4" i="3"/>
  <c r="J7" i="3"/>
  <c r="I14" i="3"/>
  <c r="I17" i="3"/>
  <c r="I21" i="3"/>
  <c r="N30" i="3"/>
  <c r="H29" i="3"/>
  <c r="I29" i="3" s="1"/>
  <c r="I8" i="3"/>
  <c r="E11" i="1" s="1"/>
  <c r="I18" i="3"/>
  <c r="E18" i="1" s="1"/>
  <c r="I15" i="3"/>
  <c r="J15" i="3" s="1"/>
  <c r="L15" i="3" l="1"/>
  <c r="K15" i="3"/>
  <c r="E27" i="1"/>
  <c r="N29" i="3"/>
  <c r="J29" i="3"/>
  <c r="P16" i="3"/>
  <c r="O16" i="3"/>
  <c r="G16" i="1" s="1"/>
  <c r="F16" i="1"/>
  <c r="J9" i="3"/>
  <c r="E12" i="1"/>
  <c r="N28" i="3"/>
  <c r="E26" i="1"/>
  <c r="J28" i="3"/>
  <c r="L30" i="3"/>
  <c r="K30" i="3"/>
  <c r="E9" i="1"/>
  <c r="J6" i="3"/>
  <c r="N6" i="3"/>
  <c r="P9" i="3"/>
  <c r="O9" i="3"/>
  <c r="G12" i="1" s="1"/>
  <c r="F12" i="1"/>
  <c r="P30" i="3"/>
  <c r="O30" i="3"/>
  <c r="G28" i="1" s="1"/>
  <c r="F28" i="1"/>
  <c r="E20" i="1"/>
  <c r="J20" i="3"/>
  <c r="N31" i="3"/>
  <c r="J18" i="3"/>
  <c r="J31" i="3"/>
  <c r="N21" i="3"/>
  <c r="J21" i="3"/>
  <c r="E21" i="1"/>
  <c r="N18" i="3"/>
  <c r="N20" i="3"/>
  <c r="P27" i="3"/>
  <c r="O27" i="3"/>
  <c r="G25" i="1" s="1"/>
  <c r="F25" i="1"/>
  <c r="F19" i="1"/>
  <c r="P19" i="3"/>
  <c r="O19" i="3"/>
  <c r="G19" i="1" s="1"/>
  <c r="N4" i="3"/>
  <c r="E7" i="1"/>
  <c r="O7" i="3"/>
  <c r="G10" i="1" s="1"/>
  <c r="F10" i="1"/>
  <c r="P7" i="3"/>
  <c r="N17" i="3"/>
  <c r="J17" i="3"/>
  <c r="E17" i="1"/>
  <c r="E16" i="1"/>
  <c r="J16" i="3"/>
  <c r="N8" i="3"/>
  <c r="J5" i="3"/>
  <c r="E8" i="1"/>
  <c r="E15" i="1"/>
  <c r="N15" i="3"/>
  <c r="L7" i="3"/>
  <c r="K7" i="3"/>
  <c r="J27" i="3"/>
  <c r="E25" i="1"/>
  <c r="L19" i="3"/>
  <c r="K19" i="3"/>
  <c r="J8" i="3"/>
  <c r="F17" i="1" l="1"/>
  <c r="P17" i="3"/>
  <c r="O17" i="3"/>
  <c r="G17" i="1" s="1"/>
  <c r="L21" i="3"/>
  <c r="K21" i="3"/>
  <c r="F21" i="1"/>
  <c r="P21" i="3"/>
  <c r="O21" i="3"/>
  <c r="G21" i="1" s="1"/>
  <c r="K8" i="3"/>
  <c r="L8" i="3"/>
  <c r="P5" i="3"/>
  <c r="O5" i="3"/>
  <c r="G8" i="1" s="1"/>
  <c r="F8" i="1"/>
  <c r="L5" i="3"/>
  <c r="K5" i="3"/>
  <c r="L31" i="3"/>
  <c r="K31" i="3"/>
  <c r="L28" i="3"/>
  <c r="K28" i="3"/>
  <c r="K29" i="3"/>
  <c r="L29" i="3"/>
  <c r="L27" i="3"/>
  <c r="K27" i="3"/>
  <c r="P8" i="3"/>
  <c r="F11" i="1"/>
  <c r="O8" i="3"/>
  <c r="G11" i="1" s="1"/>
  <c r="K18" i="3"/>
  <c r="L18" i="3"/>
  <c r="F27" i="1"/>
  <c r="P29" i="3"/>
  <c r="O29" i="3"/>
  <c r="G27" i="1" s="1"/>
  <c r="P31" i="3"/>
  <c r="O31" i="3"/>
  <c r="G29" i="1" s="1"/>
  <c r="F29" i="1"/>
  <c r="F26" i="1"/>
  <c r="P28" i="3"/>
  <c r="O28" i="3"/>
  <c r="G26" i="1" s="1"/>
  <c r="L4" i="3"/>
  <c r="K4" i="3"/>
  <c r="L20" i="3"/>
  <c r="K20" i="3"/>
  <c r="L17" i="3"/>
  <c r="K17" i="3"/>
  <c r="L16" i="3"/>
  <c r="K16" i="3"/>
  <c r="P20" i="3"/>
  <c r="F20" i="1"/>
  <c r="O20" i="3"/>
  <c r="G20" i="1" s="1"/>
  <c r="F9" i="1"/>
  <c r="P6" i="3"/>
  <c r="O6" i="3"/>
  <c r="G9" i="1" s="1"/>
  <c r="F15" i="1"/>
  <c r="P15" i="3"/>
  <c r="O15" i="3"/>
  <c r="G15" i="1" s="1"/>
  <c r="F7" i="1"/>
  <c r="P4" i="3"/>
  <c r="O4" i="3"/>
  <c r="G7" i="1" s="1"/>
  <c r="P18" i="3"/>
  <c r="O18" i="3"/>
  <c r="G18" i="1" s="1"/>
  <c r="F18" i="1"/>
  <c r="L6" i="3"/>
  <c r="K6" i="3"/>
  <c r="L9" i="3"/>
  <c r="K9" i="3"/>
</calcChain>
</file>

<file path=xl/sharedStrings.xml><?xml version="1.0" encoding="utf-8"?>
<sst xmlns="http://schemas.openxmlformats.org/spreadsheetml/2006/main" count="164" uniqueCount="67">
  <si>
    <t>25 C</t>
  </si>
  <si>
    <t>Excess adsorption (no swelling)</t>
  </si>
  <si>
    <t>Absolute adsorption (swelling considered)</t>
  </si>
  <si>
    <t>T[C]</t>
  </si>
  <si>
    <t>P[bar]</t>
  </si>
  <si>
    <t>MP1[g]</t>
  </si>
  <si>
    <t>MP2[g]</t>
  </si>
  <si>
    <t>ZP[g]</t>
  </si>
  <si>
    <t>MP1*[g]</t>
  </si>
  <si>
    <t>MP2*[g]</t>
  </si>
  <si>
    <t>msk[g]</t>
  </si>
  <si>
    <t>ρ[g/cc]</t>
  </si>
  <si>
    <r>
      <t>m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/m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[g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/g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]</t>
    </r>
  </si>
  <si>
    <r>
      <t>m</t>
    </r>
    <r>
      <rPr>
        <b/>
        <sz val="11"/>
        <color rgb="FF000000"/>
        <rFont val="Calibri"/>
        <family val="2"/>
        <scheme val="minor"/>
      </rPr>
      <t>co2</t>
    </r>
    <r>
      <rPr>
        <b/>
        <sz val="11"/>
        <color rgb="FF000000"/>
        <rFont val="Calibri"/>
        <family val="2"/>
        <scheme val="minor"/>
      </rPr>
      <t>/m</t>
    </r>
    <r>
      <rPr>
        <b/>
        <sz val="11"/>
        <color rgb="FF000000"/>
        <rFont val="Calibri"/>
        <family val="2"/>
        <scheme val="minor"/>
      </rPr>
      <t>Poly</t>
    </r>
    <r>
      <rPr>
        <b/>
        <sz val="11"/>
        <color rgb="FF000000"/>
        <rFont val="Calibri"/>
        <family val="2"/>
        <scheme val="minor"/>
      </rPr>
      <t>[%]</t>
    </r>
  </si>
  <si>
    <r>
      <t>q</t>
    </r>
    <r>
      <rPr>
        <b/>
        <sz val="11"/>
        <color rgb="FF000000"/>
        <rFont val="Calibri"/>
        <family val="2"/>
        <scheme val="minor"/>
      </rPr>
      <t>ex</t>
    </r>
    <r>
      <rPr>
        <b/>
        <sz val="11"/>
        <color rgb="FF000000"/>
        <rFont val="Calibri"/>
        <family val="2"/>
        <scheme val="minor"/>
      </rPr>
      <t>[mmol/g]</t>
    </r>
  </si>
  <si>
    <t>Swelling ratio</t>
  </si>
  <si>
    <r>
      <t>q</t>
    </r>
    <r>
      <rPr>
        <b/>
        <sz val="11"/>
        <color rgb="FF000000"/>
        <rFont val="Calibri"/>
        <family val="2"/>
        <scheme val="minor"/>
      </rPr>
      <t>abs</t>
    </r>
    <r>
      <rPr>
        <b/>
        <sz val="11"/>
        <color rgb="FF000000"/>
        <rFont val="Calibri"/>
        <family val="2"/>
        <scheme val="minor"/>
      </rPr>
      <t>[mmol/g]</t>
    </r>
  </si>
  <si>
    <t>Experiment properties</t>
  </si>
  <si>
    <t>ms</t>
  </si>
  <si>
    <t>g</t>
  </si>
  <si>
    <t>Mw</t>
  </si>
  <si>
    <t>g/mol</t>
  </si>
  <si>
    <t>Vsk</t>
  </si>
  <si>
    <t>cc</t>
  </si>
  <si>
    <t>Vs</t>
  </si>
  <si>
    <t>Vbasket</t>
  </si>
  <si>
    <r>
      <rPr>
        <sz val="11"/>
        <color rgb="FF000000"/>
        <rFont val="Calibri"/>
        <family val="2"/>
        <scheme val="minor"/>
      </rPr>
      <t>ρ</t>
    </r>
    <r>
      <rPr>
        <sz val="11"/>
        <color rgb="FF000000"/>
        <rFont val="Calibri"/>
        <family val="2"/>
        <scheme val="minor"/>
      </rPr>
      <t>_HDPE</t>
    </r>
  </si>
  <si>
    <t>g/cc</t>
  </si>
  <si>
    <t>Ar buoyancy - Empty basket</t>
  </si>
  <si>
    <t>35 C</t>
  </si>
  <si>
    <t>m_met</t>
  </si>
  <si>
    <t>[g]</t>
  </si>
  <si>
    <t>nex[%]</t>
  </si>
  <si>
    <t>nex[mmol/g]</t>
  </si>
  <si>
    <t>V_met</t>
  </si>
  <si>
    <t>[cm3]</t>
  </si>
  <si>
    <t>He buoyancy - Filled basket</t>
  </si>
  <si>
    <t>50 C</t>
  </si>
  <si>
    <t>T (°C)</t>
  </si>
  <si>
    <t>omega_cr_HDPE</t>
  </si>
  <si>
    <t>ref</t>
  </si>
  <si>
    <t>https://doi.org/10.1016/j.polymer.2015.01.012</t>
  </si>
  <si>
    <t>Solubility (absolute adsorption)</t>
  </si>
  <si>
    <t>T [°C]</t>
  </si>
  <si>
    <r>
      <t>ρ</t>
    </r>
    <r>
      <rPr>
        <b/>
        <sz val="11"/>
        <color rgb="FF000000"/>
        <rFont val="Calibri"/>
        <family val="2"/>
        <scheme val="minor"/>
      </rPr>
      <t>exp</t>
    </r>
    <r>
      <rPr>
        <b/>
        <sz val="11"/>
        <color rgb="FF000000"/>
        <rFont val="Calibri"/>
        <family val="2"/>
        <scheme val="minor"/>
      </rPr>
      <t>[g/cc]</t>
    </r>
  </si>
  <si>
    <t># Louis notes</t>
  </si>
  <si>
    <t>Sensitivity on swelling ratio?</t>
  </si>
  <si>
    <t>Slope of Mass increase vs. density decreases with higher T. → volume swelling more than mass uptake at higher T.</t>
  </si>
  <si>
    <t>Approach 1</t>
  </si>
  <si>
    <t xml:space="preserve">Use corrected solubility. S_sc = S_am*(1-w_cr).
</t>
  </si>
  <si>
    <t>rho_cr_HDPE (g/cm3)</t>
  </si>
  <si>
    <t>m_met = m_sample + m_sample holder</t>
  </si>
  <si>
    <t>ms [g]</t>
  </si>
  <si>
    <t>Mw [g/mol]</t>
  </si>
  <si>
    <t>Vsk [cc]</t>
  </si>
  <si>
    <t>Vs [cc]</t>
  </si>
  <si>
    <t>Vbasket [cc]</t>
  </si>
  <si>
    <t>m_met_empty [g]</t>
  </si>
  <si>
    <t>V_met_empty [cc]</t>
  </si>
  <si>
    <t>m_met_filled [g]</t>
  </si>
  <si>
    <t>V_met_filled [cc]</t>
  </si>
  <si>
    <t>ρ_pol [g/cc]</t>
  </si>
  <si>
    <t>ρSW[g/cc]</t>
  </si>
  <si>
    <t>ρSAFT[g/cc]</t>
  </si>
  <si>
    <t>rho_cr_HDPE_converged (g/cm3)</t>
  </si>
  <si>
    <t>removed, CO2 transition region</t>
  </si>
  <si>
    <t>removed, net_weight too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</si>
</sst>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#,##0.0000"/>
    <numFmt numFmtId="167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F3F76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C9C9C9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4" fontId="1" fillId="2" borderId="1" xfId="0" applyNumberFormat="1" applyFont="1" applyFill="1" applyBorder="1" applyAlignment="1">
      <alignment horizontal="left"/>
    </xf>
    <xf numFmtId="0" fontId="0" fillId="0" borderId="0" xfId="0" applyAlignment="1"/>
    <xf numFmtId="165" fontId="1" fillId="0" borderId="2" xfId="0" applyNumberFormat="1" applyFont="1" applyBorder="1" applyAlignment="1">
      <alignment horizontal="right"/>
    </xf>
    <xf numFmtId="166" fontId="0" fillId="0" borderId="0" xfId="0" applyNumberFormat="1" applyAlignment="1"/>
    <xf numFmtId="164" fontId="1" fillId="3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3" fillId="0" borderId="2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6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166" fontId="5" fillId="0" borderId="2" xfId="0" applyNumberFormat="1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9" xfId="0" applyNumberFormat="1" applyFon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164" fontId="0" fillId="0" borderId="0" xfId="0" applyNumberFormat="1" applyAlignment="1"/>
    <xf numFmtId="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5" fontId="0" fillId="0" borderId="0" xfId="0" applyNumberFormat="1" applyAlignment="1"/>
    <xf numFmtId="4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/>
    <xf numFmtId="3" fontId="0" fillId="0" borderId="0" xfId="0" applyNumberFormat="1" applyAlignment="1"/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167" fontId="0" fillId="0" borderId="0" xfId="0" applyNumberFormat="1" applyAlignment="1"/>
    <xf numFmtId="167" fontId="1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8" fillId="6" borderId="11" xfId="0" applyFont="1" applyFill="1" applyBorder="1" applyAlignment="1">
      <alignment horizontal="left"/>
    </xf>
    <xf numFmtId="167" fontId="0" fillId="0" borderId="0" xfId="0" applyNumberFormat="1" applyAlignment="1"/>
    <xf numFmtId="0" fontId="3" fillId="0" borderId="2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10" fillId="5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4" fontId="3" fillId="7" borderId="2" xfId="0" applyNumberFormat="1" applyFont="1" applyFill="1" applyBorder="1" applyAlignment="1">
      <alignment horizontal="right"/>
    </xf>
    <xf numFmtId="166" fontId="3" fillId="7" borderId="2" xfId="0" applyNumberFormat="1" applyFont="1" applyFill="1" applyBorder="1" applyAlignment="1">
      <alignment horizontal="right"/>
    </xf>
    <xf numFmtId="164" fontId="3" fillId="7" borderId="2" xfId="0" applyNumberFormat="1" applyFont="1" applyFill="1" applyBorder="1" applyAlignment="1">
      <alignment horizontal="right"/>
    </xf>
    <xf numFmtId="167" fontId="3" fillId="7" borderId="2" xfId="0" applyNumberFormat="1" applyFont="1" applyFill="1" applyBorder="1" applyAlignment="1">
      <alignment horizontal="right"/>
    </xf>
    <xf numFmtId="0" fontId="11" fillId="0" borderId="0" xfId="1" applyAlignment="1"/>
    <xf numFmtId="164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930088</xdr:colOff>
      <xdr:row>4</xdr:row>
      <xdr:rowOff>44822</xdr:rowOff>
    </xdr:from>
    <xdr:to>
      <xdr:col>7</xdr:col>
      <xdr:colOff>122144</xdr:colOff>
      <xdr:row>13</xdr:row>
      <xdr:rowOff>7844</xdr:rowOff>
    </xdr:to>
    <xdr:pic>
      <xdr:nvPicPr>
        <xdr:cNvPr id="2" name="Picture 1" descr="https://ars.els-cdn.com/content/image/1-s2.0-S0032386115000518-gr2.jpg">
          <a:extLst>
            <a:ext uri="{FF2B5EF4-FFF2-40B4-BE49-F238E27FC236}">
              <a16:creationId xmlns:a16="http://schemas.microsoft.com/office/drawing/2014/main" id="{7188872A-34CD-4F5B-B936-EFAF9501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382" y="1030940"/>
          <a:ext cx="3495115" cy="2181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1"/>
  <sheetViews>
    <sheetView topLeftCell="A10" zoomScale="85" zoomScaleNormal="85" workbookViewId="0">
      <selection activeCell="I30" sqref="I30"/>
    </sheetView>
  </sheetViews>
  <sheetFormatPr defaultRowHeight="15" x14ac:dyDescent="0.25"/>
  <cols>
    <col min="1" max="2" width="14.140625" style="38" bestFit="1" customWidth="1"/>
    <col min="3" max="3" width="9.140625" style="36" bestFit="1" customWidth="1"/>
    <col min="4" max="4" width="11.5703125" style="36" bestFit="1" customWidth="1"/>
    <col min="5" max="5" width="14.85546875" style="40" bestFit="1" customWidth="1"/>
    <col min="6" max="6" width="28.140625" style="37" bestFit="1" customWidth="1"/>
    <col min="7" max="7" width="17.85546875" style="51" bestFit="1" customWidth="1"/>
    <col min="8" max="8" width="17.140625" style="36" bestFit="1" customWidth="1"/>
    <col min="9" max="12" width="14.140625" style="38" bestFit="1" customWidth="1"/>
  </cols>
  <sheetData>
    <row r="1" spans="1:12" ht="19.5" customHeight="1" x14ac:dyDescent="0.25">
      <c r="A1" s="2" t="s">
        <v>48</v>
      </c>
      <c r="B1" s="53" t="s">
        <v>49</v>
      </c>
      <c r="C1" s="50" t="s">
        <v>45</v>
      </c>
      <c r="D1" s="31"/>
      <c r="E1" s="4"/>
      <c r="F1" s="32"/>
      <c r="G1" s="44"/>
      <c r="H1" s="31"/>
      <c r="I1" s="2"/>
      <c r="J1" s="2"/>
      <c r="K1" s="2"/>
      <c r="L1" s="2"/>
    </row>
    <row r="2" spans="1:12" ht="19.5" customHeight="1" x14ac:dyDescent="0.25">
      <c r="A2" s="2"/>
      <c r="B2" s="2"/>
      <c r="C2" s="50" t="s">
        <v>46</v>
      </c>
      <c r="D2" s="31"/>
      <c r="E2" s="4"/>
      <c r="F2" s="32"/>
      <c r="G2" s="44"/>
      <c r="H2" s="31"/>
      <c r="I2" s="2"/>
      <c r="J2" s="2"/>
      <c r="K2" s="2"/>
      <c r="L2" s="2"/>
    </row>
    <row r="3" spans="1:12" ht="19.5" customHeight="1" x14ac:dyDescent="0.25">
      <c r="A3" s="2"/>
      <c r="B3" s="2"/>
      <c r="C3" s="2" t="s">
        <v>47</v>
      </c>
      <c r="D3" s="33"/>
      <c r="E3" s="30"/>
      <c r="F3" s="34"/>
      <c r="G3" s="45"/>
      <c r="H3" s="33"/>
      <c r="I3" s="29"/>
      <c r="J3" s="2"/>
      <c r="K3" s="2"/>
      <c r="L3" s="2"/>
    </row>
    <row r="4" spans="1:12" ht="19.5" customHeight="1" x14ac:dyDescent="0.25">
      <c r="A4" s="2"/>
      <c r="B4" s="2"/>
      <c r="C4" s="31"/>
      <c r="D4" s="31"/>
      <c r="E4" s="4"/>
      <c r="F4" s="32"/>
      <c r="G4" s="44"/>
      <c r="H4" s="31"/>
      <c r="I4" s="2"/>
      <c r="J4" s="2"/>
      <c r="K4" s="2"/>
      <c r="L4" s="2"/>
    </row>
    <row r="5" spans="1:12" ht="19.5" customHeight="1" x14ac:dyDescent="0.25">
      <c r="A5" s="2"/>
      <c r="B5" s="2"/>
      <c r="C5" s="31"/>
      <c r="D5" s="31"/>
      <c r="E5" s="4"/>
      <c r="F5" s="62" t="s">
        <v>42</v>
      </c>
      <c r="G5" s="63"/>
      <c r="H5" s="31"/>
      <c r="I5" s="2"/>
      <c r="J5" s="2"/>
      <c r="K5" s="2"/>
      <c r="L5" s="2"/>
    </row>
    <row r="6" spans="1:12" ht="19.5" customHeight="1" x14ac:dyDescent="0.25">
      <c r="A6" s="2"/>
      <c r="B6" s="2"/>
      <c r="C6" s="33" t="s">
        <v>43</v>
      </c>
      <c r="D6" s="33" t="s">
        <v>4</v>
      </c>
      <c r="E6" s="30" t="s">
        <v>44</v>
      </c>
      <c r="F6" s="34" t="s">
        <v>12</v>
      </c>
      <c r="G6" s="45" t="s">
        <v>13</v>
      </c>
      <c r="H6" s="33" t="s">
        <v>15</v>
      </c>
      <c r="I6" s="2"/>
      <c r="J6" s="2"/>
      <c r="K6" s="2"/>
      <c r="L6" s="2"/>
    </row>
    <row r="7" spans="1:12" ht="19.5" customHeight="1" x14ac:dyDescent="0.25">
      <c r="A7" s="2"/>
      <c r="B7" s="2"/>
      <c r="C7" s="42">
        <f>Results!A4-1</f>
        <v>23.8</v>
      </c>
      <c r="D7" s="42">
        <f>Results!B4</f>
        <v>5.0808</v>
      </c>
      <c r="E7" s="46">
        <f>Results!I4</f>
        <v>9.2525206232815013E-3</v>
      </c>
      <c r="F7" s="47">
        <f>Results!N4</f>
        <v>1.7584887552085002E-3</v>
      </c>
      <c r="G7" s="46">
        <f>Results!O4</f>
        <v>0.17584887552085002</v>
      </c>
      <c r="H7" s="42">
        <f>Results!M4</f>
        <v>8.9999999999999993E-3</v>
      </c>
      <c r="I7" s="2"/>
      <c r="J7" s="2"/>
      <c r="K7" s="2"/>
      <c r="L7" s="2"/>
    </row>
    <row r="8" spans="1:12" ht="19.5" customHeight="1" x14ac:dyDescent="0.25">
      <c r="A8" s="2"/>
      <c r="B8" s="2"/>
      <c r="C8" s="42">
        <f>Results!A5-1</f>
        <v>23.8</v>
      </c>
      <c r="D8" s="42">
        <f>Results!B5</f>
        <v>10.044</v>
      </c>
      <c r="E8" s="46">
        <f>Results!I5</f>
        <v>1.8767644362969634E-2</v>
      </c>
      <c r="F8" s="47">
        <f>Results!N5</f>
        <v>3.7880685113610975E-3</v>
      </c>
      <c r="G8" s="46">
        <f>Results!O5</f>
        <v>0.37880685113610973</v>
      </c>
      <c r="H8" s="42">
        <f>Results!M5</f>
        <v>1.9E-2</v>
      </c>
      <c r="I8" s="2"/>
      <c r="J8" s="2"/>
      <c r="K8" s="2"/>
      <c r="L8" s="2"/>
    </row>
    <row r="9" spans="1:12" ht="19.5" customHeight="1" x14ac:dyDescent="0.25">
      <c r="A9" s="2"/>
      <c r="B9" s="2"/>
      <c r="C9" s="42">
        <f>Results!A6-1</f>
        <v>23.8</v>
      </c>
      <c r="D9" s="42">
        <f>Results!B6</f>
        <v>20.03</v>
      </c>
      <c r="E9" s="46">
        <f>Results!I6</f>
        <v>3.9721356553619754E-2</v>
      </c>
      <c r="F9" s="47">
        <f>Results!N6</f>
        <v>8.1776782600967522E-3</v>
      </c>
      <c r="G9" s="46">
        <f>Results!O6</f>
        <v>0.81776782600967524</v>
      </c>
      <c r="H9" s="42">
        <f>Results!M6</f>
        <v>3.6999999999999998E-2</v>
      </c>
      <c r="I9" s="2"/>
      <c r="J9" s="2"/>
      <c r="K9" s="2"/>
      <c r="L9" s="2"/>
    </row>
    <row r="10" spans="1:12" ht="19.5" customHeight="1" x14ac:dyDescent="0.25">
      <c r="A10" s="2"/>
      <c r="B10" s="2"/>
      <c r="C10" s="42">
        <f>Results!A7-1</f>
        <v>23.84</v>
      </c>
      <c r="D10" s="42">
        <f>Results!B7</f>
        <v>29.991399999999999</v>
      </c>
      <c r="E10" s="46">
        <f>Results!I7</f>
        <v>6.3796516956919999E-2</v>
      </c>
      <c r="F10" s="47">
        <f>Results!N7</f>
        <v>1.3377680823279779E-2</v>
      </c>
      <c r="G10" s="46">
        <f>Results!O7</f>
        <v>1.3377680823279778</v>
      </c>
      <c r="H10" s="42">
        <f>Results!M7</f>
        <v>5.6000000000000001E-2</v>
      </c>
      <c r="I10" s="2"/>
      <c r="J10" s="2"/>
      <c r="K10" s="2"/>
      <c r="L10" s="2"/>
    </row>
    <row r="11" spans="1:12" ht="19.5" customHeight="1" x14ac:dyDescent="0.25">
      <c r="A11" s="2"/>
      <c r="B11" s="2"/>
      <c r="C11" s="42">
        <f>Results!A8-1</f>
        <v>23.82</v>
      </c>
      <c r="D11" s="42">
        <f>Results!B8</f>
        <v>39.812399999999997</v>
      </c>
      <c r="E11" s="46">
        <f>Results!I8</f>
        <v>9.2587534372135682E-2</v>
      </c>
      <c r="F11" s="47">
        <f>Results!N8</f>
        <v>1.982263559061585E-2</v>
      </c>
      <c r="G11" s="46">
        <f>Results!O8</f>
        <v>1.9822635590615849</v>
      </c>
      <c r="H11" s="42">
        <f>Results!M8</f>
        <v>7.5999999999999998E-2</v>
      </c>
      <c r="I11" s="2"/>
      <c r="J11" s="2"/>
      <c r="K11" s="2"/>
      <c r="L11" s="2"/>
    </row>
    <row r="12" spans="1:12" ht="19.5" customHeight="1" x14ac:dyDescent="0.25">
      <c r="A12" s="2"/>
      <c r="B12" s="2"/>
      <c r="C12" s="42">
        <f>Results!A9-1</f>
        <v>23.8</v>
      </c>
      <c r="D12" s="42">
        <f>Results!B9</f>
        <v>50.0824</v>
      </c>
      <c r="E12" s="46">
        <f>Results!I9</f>
        <v>0.13099404216315291</v>
      </c>
      <c r="F12" s="47">
        <f>Results!N9</f>
        <v>2.8337218742157839E-2</v>
      </c>
      <c r="G12" s="46">
        <f>Results!O9</f>
        <v>2.8337218742157839</v>
      </c>
      <c r="H12" s="42">
        <f>Results!M9</f>
        <v>9.9000000000000005E-2</v>
      </c>
      <c r="I12" s="2"/>
      <c r="J12" s="2"/>
      <c r="K12" s="2"/>
      <c r="L12" s="2"/>
    </row>
    <row r="13" spans="1:12" ht="19.5" customHeight="1" x14ac:dyDescent="0.25">
      <c r="A13" s="2"/>
      <c r="B13" s="2"/>
      <c r="C13" s="31"/>
      <c r="D13" s="31"/>
      <c r="E13" s="4"/>
      <c r="F13" s="32"/>
      <c r="G13" s="44"/>
      <c r="H13" s="31"/>
      <c r="I13" s="2"/>
      <c r="J13" s="2"/>
      <c r="K13" s="2"/>
      <c r="L13" s="2"/>
    </row>
    <row r="14" spans="1:12" ht="19.5" customHeight="1" x14ac:dyDescent="0.25">
      <c r="A14" s="2"/>
      <c r="B14" s="2"/>
      <c r="C14" s="33" t="s">
        <v>43</v>
      </c>
      <c r="D14" s="33" t="s">
        <v>4</v>
      </c>
      <c r="E14" s="30" t="s">
        <v>44</v>
      </c>
      <c r="F14" s="34" t="s">
        <v>12</v>
      </c>
      <c r="G14" s="45" t="s">
        <v>13</v>
      </c>
      <c r="H14" s="33" t="s">
        <v>15</v>
      </c>
      <c r="I14" s="2"/>
      <c r="J14" s="2"/>
      <c r="K14" s="2"/>
      <c r="L14" s="2"/>
    </row>
    <row r="15" spans="1:12" ht="19.5" customHeight="1" x14ac:dyDescent="0.25">
      <c r="A15" s="2"/>
      <c r="B15" s="2"/>
      <c r="C15" s="42">
        <f>Results!A15-1</f>
        <v>33.799999999999997</v>
      </c>
      <c r="D15" s="42">
        <f>Results!B15</f>
        <v>5.0137999999999998</v>
      </c>
      <c r="E15" s="46">
        <f>Results!I15</f>
        <v>8.785517873510092E-3</v>
      </c>
      <c r="F15" s="47">
        <f>Results!N15</f>
        <v>1.7828733617049877E-3</v>
      </c>
      <c r="G15" s="48">
        <f>Results!O15</f>
        <v>0.17828733617049877</v>
      </c>
      <c r="H15" s="42">
        <f>Results!M15</f>
        <v>0.01</v>
      </c>
      <c r="I15" s="2"/>
      <c r="J15" s="2"/>
      <c r="K15" s="2"/>
      <c r="L15" s="2"/>
    </row>
    <row r="16" spans="1:12" ht="19.5" customHeight="1" x14ac:dyDescent="0.25">
      <c r="A16" s="2"/>
      <c r="B16" s="2"/>
      <c r="C16" s="42">
        <f>Results!A16-1</f>
        <v>33.799999999999997</v>
      </c>
      <c r="D16" s="42">
        <f>Results!B16</f>
        <v>9.9914000000000005</v>
      </c>
      <c r="E16" s="46">
        <f>Results!I16</f>
        <v>1.7910632447295821E-2</v>
      </c>
      <c r="F16" s="47">
        <f>Results!N16</f>
        <v>3.5086552636500023E-3</v>
      </c>
      <c r="G16" s="48">
        <f>Results!O16</f>
        <v>0.35086552636500024</v>
      </c>
      <c r="H16" s="42">
        <f>Results!M16</f>
        <v>1.6E-2</v>
      </c>
      <c r="I16" s="2"/>
      <c r="J16" s="2"/>
      <c r="K16" s="2"/>
      <c r="L16" s="2"/>
    </row>
    <row r="17" spans="1:12" ht="19.5" customHeight="1" x14ac:dyDescent="0.25">
      <c r="A17" s="2"/>
      <c r="B17" s="2"/>
      <c r="C17" s="42">
        <f>Results!A17-1</f>
        <v>33.799999999999997</v>
      </c>
      <c r="D17" s="42">
        <f>Results!B17</f>
        <v>49.669199999999996</v>
      </c>
      <c r="E17" s="46">
        <f>Results!I17</f>
        <v>0.11635334555453716</v>
      </c>
      <c r="F17" s="47">
        <f>Results!N17</f>
        <v>2.3098347689725518E-2</v>
      </c>
      <c r="G17" s="48">
        <f>Results!O17</f>
        <v>2.3098347689725518</v>
      </c>
      <c r="H17" s="42">
        <f>Results!M17</f>
        <v>8.1000000000000003E-2</v>
      </c>
      <c r="I17" s="2"/>
      <c r="J17" s="2"/>
      <c r="K17" s="2"/>
      <c r="L17" s="2"/>
    </row>
    <row r="18" spans="1:12" ht="19.5" customHeight="1" x14ac:dyDescent="0.25">
      <c r="A18" s="2"/>
      <c r="B18" s="2"/>
      <c r="C18" s="42">
        <f>Results!A18-1</f>
        <v>34.08</v>
      </c>
      <c r="D18" s="42">
        <f>Results!B18</f>
        <v>49.681399999999996</v>
      </c>
      <c r="E18" s="46">
        <f>Results!I18</f>
        <v>0.11608707607699345</v>
      </c>
      <c r="F18" s="47">
        <f>Results!N18</f>
        <v>2.2696377351993664E-2</v>
      </c>
      <c r="G18" s="48">
        <f>Results!O18</f>
        <v>2.2696377351993662</v>
      </c>
      <c r="H18" s="42">
        <f>Results!M18</f>
        <v>8.1000000000000003E-2</v>
      </c>
      <c r="I18" s="49"/>
      <c r="J18" s="49"/>
      <c r="K18" s="49"/>
      <c r="L18" s="49"/>
    </row>
    <row r="19" spans="1:12" ht="19.5" customHeight="1" x14ac:dyDescent="0.25">
      <c r="A19" s="2"/>
      <c r="B19" s="2"/>
      <c r="C19" s="57">
        <f>Results!A19-1</f>
        <v>33.799999999999997</v>
      </c>
      <c r="D19" s="57">
        <f>Results!B19</f>
        <v>80.357600000000005</v>
      </c>
      <c r="E19" s="58">
        <f>Results!I19</f>
        <v>0.37298166819431711</v>
      </c>
      <c r="F19" s="59">
        <f>Results!N19</f>
        <v>5.5642764505686407E-2</v>
      </c>
      <c r="G19" s="60">
        <f>Results!O19</f>
        <v>5.5642764505686406</v>
      </c>
      <c r="H19" s="57">
        <f>Results!M19</f>
        <v>0.122</v>
      </c>
      <c r="I19" s="61" t="s">
        <v>65</v>
      </c>
      <c r="J19" s="2"/>
      <c r="K19" s="2"/>
      <c r="L19" s="2"/>
    </row>
    <row r="20" spans="1:12" ht="19.5" customHeight="1" x14ac:dyDescent="0.25">
      <c r="A20" s="2"/>
      <c r="B20" s="2"/>
      <c r="C20" s="57">
        <f>Results!A20-1</f>
        <v>33.799999999999997</v>
      </c>
      <c r="D20" s="57">
        <f>Results!B20</f>
        <v>100.2838</v>
      </c>
      <c r="E20" s="58">
        <f>Results!I20</f>
        <v>0.69925206232813986</v>
      </c>
      <c r="F20" s="59">
        <f>Results!N20</f>
        <v>9.8389425100415442E-2</v>
      </c>
      <c r="G20" s="60">
        <f>Results!O20</f>
        <v>9.8389425100415444</v>
      </c>
      <c r="H20" s="57">
        <f>Results!M20</f>
        <v>0.13200000000000001</v>
      </c>
      <c r="I20" s="61" t="s">
        <v>65</v>
      </c>
      <c r="J20" s="2"/>
      <c r="K20" s="2"/>
      <c r="L20" s="2"/>
    </row>
    <row r="21" spans="1:12" ht="19.5" customHeight="1" x14ac:dyDescent="0.25">
      <c r="A21" s="2"/>
      <c r="B21" s="2"/>
      <c r="C21" s="42">
        <f>Results!A21-1</f>
        <v>33.799999999999997</v>
      </c>
      <c r="D21" s="42">
        <f>Results!B21</f>
        <v>201.39060000000001</v>
      </c>
      <c r="E21" s="46">
        <f>Results!I21</f>
        <v>0.86174427131072384</v>
      </c>
      <c r="F21" s="47">
        <f>Results!N21</f>
        <v>0.13076720362132124</v>
      </c>
      <c r="G21" s="48">
        <f>Results!O21</f>
        <v>13.076720362132125</v>
      </c>
      <c r="H21" s="42">
        <f>Results!M21</f>
        <v>0.14399999999999999</v>
      </c>
      <c r="I21" s="2"/>
      <c r="J21" s="2"/>
      <c r="K21" s="2"/>
      <c r="L21" s="2"/>
    </row>
    <row r="22" spans="1:12" ht="19.5" customHeight="1" x14ac:dyDescent="0.25">
      <c r="A22" s="2"/>
      <c r="B22" s="2"/>
      <c r="C22" s="31"/>
      <c r="D22" s="31"/>
      <c r="E22" s="4"/>
      <c r="F22" s="32"/>
      <c r="G22" s="44"/>
      <c r="H22" s="31"/>
      <c r="I22" s="2"/>
      <c r="J22" s="2"/>
      <c r="K22" s="2"/>
      <c r="L22" s="2"/>
    </row>
    <row r="23" spans="1:12" ht="19.5" customHeight="1" x14ac:dyDescent="0.25">
      <c r="A23" s="2"/>
      <c r="B23" s="2"/>
      <c r="C23" s="31"/>
      <c r="D23" s="31"/>
      <c r="E23" s="4"/>
      <c r="F23" s="32"/>
      <c r="G23" s="44"/>
      <c r="H23" s="31"/>
      <c r="I23" s="2"/>
      <c r="J23" s="2"/>
      <c r="K23" s="2"/>
      <c r="L23" s="2"/>
    </row>
    <row r="24" spans="1:12" ht="19.5" customHeight="1" x14ac:dyDescent="0.25">
      <c r="A24" s="2"/>
      <c r="B24" s="2"/>
      <c r="C24" s="33" t="s">
        <v>43</v>
      </c>
      <c r="D24" s="33" t="s">
        <v>4</v>
      </c>
      <c r="E24" s="30" t="s">
        <v>44</v>
      </c>
      <c r="F24" s="34" t="s">
        <v>12</v>
      </c>
      <c r="G24" s="45" t="s">
        <v>13</v>
      </c>
      <c r="H24" s="33" t="s">
        <v>15</v>
      </c>
      <c r="I24" s="2"/>
      <c r="J24" s="2"/>
      <c r="K24" s="2"/>
      <c r="L24" s="2"/>
    </row>
    <row r="25" spans="1:12" ht="19.5" customHeight="1" x14ac:dyDescent="0.25">
      <c r="A25" s="2"/>
      <c r="B25" s="2"/>
      <c r="C25" s="42">
        <f>Results!A27</f>
        <v>50.78</v>
      </c>
      <c r="D25" s="42">
        <f>Results!B27</f>
        <v>5.1029999999999998</v>
      </c>
      <c r="E25" s="46">
        <f>Results!I27</f>
        <v>8.4807516040326901E-3</v>
      </c>
      <c r="F25" s="47">
        <f>Results!N27</f>
        <v>1.843133203611882E-3</v>
      </c>
      <c r="G25" s="48">
        <f>Results!O27</f>
        <v>0.18431332036118819</v>
      </c>
      <c r="H25" s="42">
        <f>Results!M27</f>
        <v>8.0000000000000002E-3</v>
      </c>
      <c r="I25" s="2"/>
      <c r="J25" s="2"/>
      <c r="K25" s="2"/>
      <c r="L25" s="2"/>
    </row>
    <row r="26" spans="1:12" ht="19.5" customHeight="1" x14ac:dyDescent="0.25">
      <c r="A26" s="2"/>
      <c r="B26" s="2"/>
      <c r="C26" s="42">
        <f>Results!A28</f>
        <v>50.8</v>
      </c>
      <c r="D26" s="42">
        <f>Results!B28</f>
        <v>10.138400000000001</v>
      </c>
      <c r="E26" s="46">
        <f>Results!I28</f>
        <v>1.7163153070576528E-2</v>
      </c>
      <c r="F26" s="47">
        <f>Results!N28</f>
        <v>3.1883652612687535E-3</v>
      </c>
      <c r="G26" s="48">
        <f>Results!O28</f>
        <v>0.31883652612687535</v>
      </c>
      <c r="H26" s="42">
        <f>Results!M28</f>
        <v>1.0999999999999999E-2</v>
      </c>
      <c r="I26" s="2"/>
      <c r="J26" s="2"/>
      <c r="K26" s="2"/>
      <c r="L26" s="2"/>
    </row>
    <row r="27" spans="1:12" ht="19.5" customHeight="1" x14ac:dyDescent="0.25">
      <c r="A27" s="2"/>
      <c r="B27" s="2"/>
      <c r="C27" s="42">
        <f>Results!A29</f>
        <v>50.8</v>
      </c>
      <c r="D27" s="42">
        <f>Results!B29</f>
        <v>50.037399999999998</v>
      </c>
      <c r="E27" s="46">
        <f>Results!I29</f>
        <v>0.10425939505041087</v>
      </c>
      <c r="F27" s="47">
        <f>Results!N29</f>
        <v>1.7925005567797112E-2</v>
      </c>
      <c r="G27" s="48">
        <f>Results!O29</f>
        <v>1.7925005567797112</v>
      </c>
      <c r="H27" s="42">
        <f>Results!M29</f>
        <v>6.0999999999999999E-2</v>
      </c>
      <c r="I27" s="2"/>
      <c r="J27" s="2"/>
      <c r="K27" s="2"/>
      <c r="L27" s="2"/>
    </row>
    <row r="28" spans="1:12" ht="19.5" customHeight="1" x14ac:dyDescent="0.25">
      <c r="A28" s="2"/>
      <c r="B28" s="2"/>
      <c r="C28" s="42">
        <f>Results!A30</f>
        <v>50.8</v>
      </c>
      <c r="D28" s="42">
        <f>Results!B30</f>
        <v>101.0376</v>
      </c>
      <c r="E28" s="46">
        <f>Results!I30</f>
        <v>0.37887351054078711</v>
      </c>
      <c r="F28" s="47">
        <f>Results!N30</f>
        <v>5.2542489746303073E-2</v>
      </c>
      <c r="G28" s="48">
        <f>Results!O30</f>
        <v>5.2542489746303076</v>
      </c>
      <c r="H28" s="42">
        <f>Results!M30</f>
        <v>0.113</v>
      </c>
      <c r="I28" s="2"/>
      <c r="J28" s="2"/>
      <c r="K28" s="2"/>
      <c r="L28" s="2"/>
    </row>
    <row r="29" spans="1:12" ht="19.5" customHeight="1" x14ac:dyDescent="0.25">
      <c r="A29" s="2"/>
      <c r="B29" s="2"/>
      <c r="C29" s="57">
        <f>Results!A31</f>
        <v>50.8</v>
      </c>
      <c r="D29" s="57">
        <f>Results!B31</f>
        <v>200.8766</v>
      </c>
      <c r="E29" s="58">
        <f>Results!I31</f>
        <v>0.77806278643446281</v>
      </c>
      <c r="F29" s="59">
        <f>Results!N31</f>
        <v>0.11161685470960017</v>
      </c>
      <c r="G29" s="60">
        <f>Results!O31</f>
        <v>11.161685470960018</v>
      </c>
      <c r="H29" s="57">
        <f>Results!M31</f>
        <v>0.14099999999999999</v>
      </c>
      <c r="I29" s="61" t="s">
        <v>66</v>
      </c>
      <c r="K29" s="2"/>
      <c r="L29" s="2"/>
    </row>
    <row r="30" spans="1:12" ht="19.5" customHeight="1" x14ac:dyDescent="0.25">
      <c r="A30" s="2"/>
      <c r="B30" s="2"/>
      <c r="C30" s="31"/>
      <c r="D30" s="42"/>
      <c r="E30" s="42"/>
      <c r="F30" s="47"/>
      <c r="G30" s="48"/>
      <c r="H30" s="31"/>
      <c r="I30" s="2"/>
      <c r="K30" s="2"/>
      <c r="L30" s="2"/>
    </row>
    <row r="31" spans="1:12" ht="19.5" customHeight="1" x14ac:dyDescent="0.25">
      <c r="A31" s="2"/>
      <c r="B31" s="2"/>
      <c r="C31" s="31"/>
      <c r="D31" s="31"/>
      <c r="E31" s="4"/>
      <c r="F31" s="32"/>
      <c r="G31" s="44"/>
      <c r="H31" s="31"/>
      <c r="I31" s="2"/>
      <c r="K31" s="2"/>
      <c r="L31" s="2"/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4"/>
  <sheetViews>
    <sheetView zoomScale="85" zoomScaleNormal="85" workbookViewId="0">
      <selection activeCell="D4" sqref="D4"/>
    </sheetView>
  </sheetViews>
  <sheetFormatPr defaultRowHeight="15" x14ac:dyDescent="0.25"/>
  <cols>
    <col min="1" max="1" width="14.140625" style="43" bestFit="1" customWidth="1"/>
    <col min="2" max="2" width="14.140625" style="36" bestFit="1" customWidth="1"/>
    <col min="3" max="3" width="14.140625" style="38" bestFit="1" customWidth="1"/>
  </cols>
  <sheetData>
    <row r="1" spans="1:4" ht="19.5" customHeight="1" x14ac:dyDescent="0.25">
      <c r="A1" s="41" t="s">
        <v>38</v>
      </c>
      <c r="B1" s="31" t="s">
        <v>39</v>
      </c>
      <c r="C1" s="2" t="s">
        <v>40</v>
      </c>
      <c r="D1" s="36" t="s">
        <v>64</v>
      </c>
    </row>
    <row r="2" spans="1:4" ht="19.5" customHeight="1" x14ac:dyDescent="0.25">
      <c r="A2" s="52">
        <v>25</v>
      </c>
      <c r="B2" s="46">
        <v>0.68720000000000003</v>
      </c>
      <c r="C2" s="2" t="s">
        <v>41</v>
      </c>
      <c r="D2">
        <v>0.71484997156851404</v>
      </c>
    </row>
    <row r="3" spans="1:4" ht="19.5" customHeight="1" x14ac:dyDescent="0.25">
      <c r="A3" s="52">
        <v>35</v>
      </c>
      <c r="B3" s="46">
        <v>0.68269999999999997</v>
      </c>
      <c r="C3" s="38" t="s">
        <v>41</v>
      </c>
      <c r="D3">
        <v>0.72674921811850401</v>
      </c>
    </row>
    <row r="4" spans="1:4" ht="19.5" customHeight="1" x14ac:dyDescent="0.25">
      <c r="A4" s="52">
        <v>50</v>
      </c>
      <c r="B4" s="46">
        <v>0.67810000000000004</v>
      </c>
      <c r="C4" s="38" t="s">
        <v>41</v>
      </c>
      <c r="D4">
        <v>0.74310887647004098</v>
      </c>
    </row>
    <row r="5" spans="1:4" ht="19.5" customHeight="1" x14ac:dyDescent="0.25">
      <c r="A5" s="41"/>
      <c r="B5" s="31"/>
      <c r="C5" s="2"/>
    </row>
    <row r="6" spans="1:4" ht="19.5" customHeight="1" x14ac:dyDescent="0.25">
      <c r="A6" s="41"/>
      <c r="B6" s="31"/>
      <c r="C6" s="2"/>
    </row>
    <row r="7" spans="1:4" ht="19.5" customHeight="1" x14ac:dyDescent="0.25">
      <c r="A7" s="41"/>
      <c r="B7" s="31"/>
      <c r="C7" s="2"/>
    </row>
    <row r="8" spans="1:4" ht="19.5" customHeight="1" x14ac:dyDescent="0.25">
      <c r="A8" s="41"/>
      <c r="B8" s="31"/>
      <c r="C8" s="2"/>
    </row>
    <row r="9" spans="1:4" ht="19.5" customHeight="1" x14ac:dyDescent="0.25">
      <c r="A9" s="41"/>
      <c r="B9" s="31"/>
      <c r="C9" s="2"/>
    </row>
    <row r="10" spans="1:4" ht="19.5" customHeight="1" x14ac:dyDescent="0.25">
      <c r="A10" s="41"/>
      <c r="B10" s="31"/>
      <c r="C10" s="2"/>
    </row>
    <row r="11" spans="1:4" ht="19.5" customHeight="1" x14ac:dyDescent="0.25">
      <c r="A11" s="41"/>
      <c r="B11" s="31"/>
    </row>
    <row r="12" spans="1:4" ht="19.5" customHeight="1" x14ac:dyDescent="0.25">
      <c r="A12" s="41"/>
      <c r="B12" s="31"/>
      <c r="C12" s="2"/>
    </row>
    <row r="13" spans="1:4" ht="19.5" customHeight="1" x14ac:dyDescent="0.25">
      <c r="A13" s="41"/>
      <c r="B13" s="31"/>
      <c r="C13" s="2"/>
    </row>
    <row r="14" spans="1:4" ht="19.5" customHeight="1" x14ac:dyDescent="0.25">
      <c r="A14" s="41"/>
      <c r="B14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7590-45DC-425C-83A0-04DB0CD71235}">
  <sheetPr>
    <outlinePr summaryBelow="0"/>
  </sheetPr>
  <dimension ref="A1:C14"/>
  <sheetViews>
    <sheetView zoomScale="85" zoomScaleNormal="85" workbookViewId="0">
      <selection activeCell="B5" sqref="B5"/>
    </sheetView>
  </sheetViews>
  <sheetFormatPr defaultRowHeight="15" x14ac:dyDescent="0.25"/>
  <cols>
    <col min="1" max="1" width="14.140625" style="43" bestFit="1" customWidth="1"/>
    <col min="2" max="2" width="15.5703125" style="36" bestFit="1" customWidth="1"/>
    <col min="3" max="3" width="14.140625" style="38" bestFit="1" customWidth="1"/>
  </cols>
  <sheetData>
    <row r="1" spans="1:3" ht="19.5" customHeight="1" x14ac:dyDescent="0.25">
      <c r="A1" s="43" t="s">
        <v>38</v>
      </c>
      <c r="B1" s="36" t="s">
        <v>50</v>
      </c>
      <c r="C1" s="38" t="s">
        <v>40</v>
      </c>
    </row>
    <row r="2" spans="1:3" ht="19.5" customHeight="1" x14ac:dyDescent="0.25">
      <c r="A2" s="52">
        <v>25</v>
      </c>
      <c r="B2" s="52">
        <v>1</v>
      </c>
      <c r="C2" s="38" t="s">
        <v>41</v>
      </c>
    </row>
    <row r="3" spans="1:3" ht="19.5" customHeight="1" x14ac:dyDescent="0.25">
      <c r="A3" s="52">
        <v>35</v>
      </c>
      <c r="B3" s="52">
        <v>1</v>
      </c>
      <c r="C3" s="38" t="s">
        <v>41</v>
      </c>
    </row>
    <row r="4" spans="1:3" ht="19.5" customHeight="1" x14ac:dyDescent="0.25">
      <c r="A4" s="52">
        <v>50</v>
      </c>
      <c r="B4" s="52">
        <v>1</v>
      </c>
      <c r="C4" s="38" t="s">
        <v>41</v>
      </c>
    </row>
    <row r="5" spans="1:3" ht="19.5" customHeight="1" x14ac:dyDescent="0.25"/>
    <row r="6" spans="1:3" ht="19.5" customHeight="1" x14ac:dyDescent="0.25"/>
    <row r="7" spans="1:3" ht="19.5" customHeight="1" x14ac:dyDescent="0.25"/>
    <row r="8" spans="1:3" ht="19.5" customHeight="1" x14ac:dyDescent="0.25"/>
    <row r="9" spans="1:3" ht="19.5" customHeight="1" x14ac:dyDescent="0.25"/>
    <row r="10" spans="1:3" ht="19.5" customHeight="1" x14ac:dyDescent="0.25"/>
    <row r="11" spans="1:3" ht="19.5" customHeight="1" x14ac:dyDescent="0.25"/>
    <row r="12" spans="1:3" ht="19.5" customHeight="1" x14ac:dyDescent="0.25"/>
    <row r="13" spans="1:3" ht="19.5" customHeight="1" x14ac:dyDescent="0.25"/>
    <row r="14" spans="1:3" ht="19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8D5-8CC6-47E8-8817-B4B4B1A4CB54}">
  <dimension ref="A1:K2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  <col min="5" max="5" width="11.7109375" bestFit="1" customWidth="1"/>
    <col min="6" max="6" width="13.42578125" bestFit="1" customWidth="1"/>
    <col min="8" max="8" width="17" bestFit="1" customWidth="1"/>
    <col min="9" max="9" width="17.42578125" bestFit="1" customWidth="1"/>
    <col min="10" max="10" width="16" bestFit="1" customWidth="1"/>
    <col min="11" max="11" width="16.28515625" bestFit="1" customWidth="1"/>
  </cols>
  <sheetData>
    <row r="1" spans="1:11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54" t="s">
        <v>61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25">
      <c r="A2" s="19">
        <f>J2-H2</f>
        <v>0.84281700000000015</v>
      </c>
      <c r="B2" s="20">
        <v>44.01</v>
      </c>
      <c r="C2" s="20">
        <v>4.3639999999999999</v>
      </c>
      <c r="D2" s="19">
        <f>K2-I2</f>
        <v>0.88672600000000001</v>
      </c>
      <c r="E2" s="19">
        <f>I2</f>
        <v>0.66682300000000005</v>
      </c>
      <c r="F2" s="19">
        <f>A2/D2</f>
        <v>0.95048188504679021</v>
      </c>
      <c r="H2">
        <v>5.2852129999999997</v>
      </c>
      <c r="I2">
        <v>0.66682300000000005</v>
      </c>
      <c r="J2">
        <v>6.1280299999999999</v>
      </c>
      <c r="K2">
        <v>1.5535490000000001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D060-84C1-451B-9F9A-8AD2890EBBC3}">
  <sheetPr>
    <outlinePr summaryBelow="0"/>
  </sheetPr>
  <dimension ref="A1:K75"/>
  <sheetViews>
    <sheetView zoomScale="70" zoomScaleNormal="70" workbookViewId="0">
      <selection activeCell="J1" sqref="J1:K1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1" width="9.28515625" style="36" customWidth="1"/>
  </cols>
  <sheetData>
    <row r="1" spans="1:11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62</v>
      </c>
      <c r="K1" s="1" t="s">
        <v>63</v>
      </c>
    </row>
    <row r="2" spans="1:11" ht="14.65" customHeight="1" x14ac:dyDescent="0.25">
      <c r="A2" s="7">
        <v>24.8</v>
      </c>
      <c r="B2" s="7">
        <v>1.0000000000000001E-5</v>
      </c>
      <c r="C2" s="7">
        <v>6.1281999999999996</v>
      </c>
      <c r="D2" s="7">
        <v>25.749777999999999</v>
      </c>
      <c r="E2" s="7">
        <v>1.8599999999999999E-4</v>
      </c>
      <c r="F2" s="7">
        <f t="shared" ref="F2:F8" si="0">C2-E2</f>
        <v>6.1280139999999994</v>
      </c>
      <c r="G2" s="7">
        <f t="shared" ref="G2:G8" si="1">D2-E2</f>
        <v>25.749592</v>
      </c>
      <c r="H2" s="7">
        <f t="shared" ref="H2:H8" si="2">G2-F2</f>
        <v>19.621578</v>
      </c>
      <c r="I2" s="55">
        <f>($H$2-H2)/'aux data'!$C$2</f>
        <v>0</v>
      </c>
      <c r="J2" s="56">
        <v>0</v>
      </c>
      <c r="K2" s="56">
        <v>0</v>
      </c>
    </row>
    <row r="3" spans="1:11" ht="19.5" customHeight="1" x14ac:dyDescent="0.25">
      <c r="A3" s="7">
        <v>24.8</v>
      </c>
      <c r="B3" s="7">
        <v>5.0808</v>
      </c>
      <c r="C3" s="7">
        <v>6.1067939999999998</v>
      </c>
      <c r="D3" s="7">
        <v>25.687994</v>
      </c>
      <c r="E3" s="7">
        <v>-8.2699999999999996E-3</v>
      </c>
      <c r="F3" s="7">
        <f t="shared" si="0"/>
        <v>6.1150640000000003</v>
      </c>
      <c r="G3" s="7">
        <f t="shared" si="1"/>
        <v>25.696263999999999</v>
      </c>
      <c r="H3" s="7">
        <f t="shared" si="2"/>
        <v>19.581199999999999</v>
      </c>
      <c r="I3" s="55">
        <f>($H$2-H3)/'aux data'!$C$2</f>
        <v>9.2525206232815013E-3</v>
      </c>
      <c r="J3" s="56">
        <v>9.2644509999999999E-3</v>
      </c>
      <c r="K3" s="56">
        <v>9.2379194886812298E-3</v>
      </c>
    </row>
    <row r="4" spans="1:11" ht="19.5" customHeight="1" x14ac:dyDescent="0.25">
      <c r="A4" s="7">
        <v>24.8</v>
      </c>
      <c r="B4" s="7">
        <v>10.044</v>
      </c>
      <c r="C4" s="7">
        <v>6.0845640000000003</v>
      </c>
      <c r="D4" s="7">
        <v>25.62424</v>
      </c>
      <c r="E4" s="7">
        <v>-1.7186E-2</v>
      </c>
      <c r="F4" s="7">
        <f t="shared" si="0"/>
        <v>6.10175</v>
      </c>
      <c r="G4" s="7">
        <f t="shared" si="1"/>
        <v>25.641425999999999</v>
      </c>
      <c r="H4" s="7">
        <f t="shared" si="2"/>
        <v>19.539676</v>
      </c>
      <c r="I4" s="55">
        <f>($H$2-H4)/'aux data'!$C$2</f>
        <v>1.8767644362969634E-2</v>
      </c>
      <c r="J4" s="56">
        <v>1.8818334999999999E-2</v>
      </c>
      <c r="K4" s="56">
        <v>1.87228885909262E-2</v>
      </c>
    </row>
    <row r="5" spans="1:11" ht="19.5" customHeight="1" x14ac:dyDescent="0.25">
      <c r="A5" s="7">
        <v>24.8</v>
      </c>
      <c r="B5" s="7">
        <v>20.03</v>
      </c>
      <c r="C5" s="7">
        <v>6.0341959999999997</v>
      </c>
      <c r="D5" s="7">
        <v>25.482430000000001</v>
      </c>
      <c r="E5" s="7">
        <v>-3.7713999999999998E-2</v>
      </c>
      <c r="F5" s="7">
        <f t="shared" si="0"/>
        <v>6.0719099999999999</v>
      </c>
      <c r="G5" s="7">
        <f t="shared" si="1"/>
        <v>25.520144000000002</v>
      </c>
      <c r="H5" s="7">
        <f t="shared" si="2"/>
        <v>19.448234000000003</v>
      </c>
      <c r="I5" s="55">
        <f>($H$2-H5)/'aux data'!$C$2</f>
        <v>3.9721356553619754E-2</v>
      </c>
      <c r="J5" s="56">
        <v>3.9879725999999997E-2</v>
      </c>
      <c r="K5" s="56">
        <v>3.95221130200493E-2</v>
      </c>
    </row>
    <row r="6" spans="1:11" ht="19.5" customHeight="1" x14ac:dyDescent="0.25">
      <c r="A6" s="7">
        <v>24.84</v>
      </c>
      <c r="B6" s="7">
        <v>29.991399999999999</v>
      </c>
      <c r="C6" s="7">
        <v>5.975714</v>
      </c>
      <c r="D6" s="7">
        <v>25.318884000000001</v>
      </c>
      <c r="E6" s="7">
        <v>-6.1311999999999998E-2</v>
      </c>
      <c r="F6" s="7">
        <f t="shared" si="0"/>
        <v>6.037026</v>
      </c>
      <c r="G6" s="7">
        <f t="shared" si="1"/>
        <v>25.380196000000002</v>
      </c>
      <c r="H6" s="7">
        <f t="shared" si="2"/>
        <v>19.343170000000001</v>
      </c>
      <c r="I6" s="55">
        <f>($H$2-H6)/'aux data'!$C$2</f>
        <v>6.3796516956919999E-2</v>
      </c>
      <c r="J6" s="56">
        <v>6.4131300000000002E-2</v>
      </c>
      <c r="K6" s="56">
        <v>6.3357163192528904E-2</v>
      </c>
    </row>
    <row r="7" spans="1:11" ht="19.5" customHeight="1" x14ac:dyDescent="0.25">
      <c r="A7" s="7">
        <v>24.82</v>
      </c>
      <c r="B7" s="7">
        <v>39.812399999999997</v>
      </c>
      <c r="C7" s="7">
        <v>5.904782</v>
      </c>
      <c r="D7" s="7">
        <v>25.122308</v>
      </c>
      <c r="E7" s="7">
        <v>-8.9875999999999998E-2</v>
      </c>
      <c r="F7" s="7">
        <f t="shared" si="0"/>
        <v>5.9946580000000003</v>
      </c>
      <c r="G7" s="7">
        <f t="shared" si="1"/>
        <v>25.212184000000001</v>
      </c>
      <c r="H7" s="7">
        <f t="shared" si="2"/>
        <v>19.217525999999999</v>
      </c>
      <c r="I7" s="55">
        <f>($H$2-H7)/'aux data'!$C$2</f>
        <v>9.2587534372135682E-2</v>
      </c>
      <c r="J7" s="56">
        <v>9.2874810000000002E-2</v>
      </c>
      <c r="K7" s="56">
        <v>9.1453911974726798E-2</v>
      </c>
    </row>
    <row r="8" spans="1:11" ht="19.5" customHeight="1" x14ac:dyDescent="0.25">
      <c r="A8" s="7">
        <v>24.8</v>
      </c>
      <c r="B8" s="7">
        <v>50.0824</v>
      </c>
      <c r="C8" s="7">
        <v>5.8099280000000002</v>
      </c>
      <c r="D8" s="7">
        <v>24.859848</v>
      </c>
      <c r="E8" s="7">
        <v>-0.12698000000000001</v>
      </c>
      <c r="F8" s="7">
        <f t="shared" si="0"/>
        <v>5.9369079999999999</v>
      </c>
      <c r="G8" s="7">
        <f t="shared" si="1"/>
        <v>24.986827999999999</v>
      </c>
      <c r="H8" s="7">
        <f t="shared" si="2"/>
        <v>19.04992</v>
      </c>
      <c r="I8" s="55">
        <f>($H$2-H8)/'aux data'!$C$2</f>
        <v>0.13099404216315291</v>
      </c>
      <c r="J8" s="56">
        <v>0.131973485</v>
      </c>
      <c r="K8" s="56">
        <v>0.129373801434087</v>
      </c>
    </row>
    <row r="9" spans="1:11" ht="19.5" customHeight="1" x14ac:dyDescent="0.25"/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9.5" customHeight="1" x14ac:dyDescent="0.25"/>
    <row r="16" spans="1:11" ht="14.65" customHeight="1" x14ac:dyDescent="0.25"/>
    <row r="17" spans="1:11" ht="19.5" customHeight="1" x14ac:dyDescent="0.25">
      <c r="D17" s="33"/>
      <c r="E17" s="33"/>
    </row>
    <row r="18" spans="1:11" ht="19.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ht="19.5" customHeight="1" x14ac:dyDescent="0.25">
      <c r="A19" s="33"/>
      <c r="B19" s="33"/>
      <c r="C19" s="33"/>
      <c r="F19" s="33"/>
      <c r="G19" s="33"/>
      <c r="H19" s="33"/>
      <c r="I19" s="33"/>
      <c r="J19" s="33"/>
      <c r="K19" s="33"/>
    </row>
    <row r="20" spans="1:11" ht="19.5" customHeight="1" x14ac:dyDescent="0.25"/>
    <row r="21" spans="1:11" ht="19.5" customHeight="1" x14ac:dyDescent="0.25"/>
    <row r="22" spans="1:11" ht="19.5" customHeight="1" x14ac:dyDescent="0.25"/>
    <row r="23" spans="1:11" ht="19.5" customHeight="1" x14ac:dyDescent="0.25"/>
    <row r="24" spans="1:11" ht="19.5" customHeight="1" x14ac:dyDescent="0.25"/>
    <row r="25" spans="1:11" ht="19.5" customHeight="1" x14ac:dyDescent="0.25"/>
    <row r="26" spans="1:11" ht="19.5" customHeight="1" x14ac:dyDescent="0.25"/>
    <row r="27" spans="1:11" ht="19.5" customHeight="1" x14ac:dyDescent="0.25"/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spans="1:11" ht="19.5" customHeight="1" x14ac:dyDescent="0.25"/>
    <row r="34" spans="1:11" ht="19.5" customHeight="1" x14ac:dyDescent="0.25">
      <c r="D34" s="33"/>
      <c r="E34" s="33"/>
    </row>
    <row r="35" spans="1:11" ht="19.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 ht="19.5" customHeight="1" x14ac:dyDescent="0.25">
      <c r="A36" s="33"/>
      <c r="B36" s="33"/>
      <c r="C36" s="33"/>
      <c r="F36" s="33"/>
      <c r="G36" s="33"/>
      <c r="H36" s="33"/>
      <c r="I36" s="33"/>
      <c r="J36" s="33"/>
      <c r="K36" s="33"/>
    </row>
    <row r="37" spans="1:11" ht="19.5" customHeight="1" x14ac:dyDescent="0.25"/>
    <row r="38" spans="1:11" ht="19.5" customHeight="1" x14ac:dyDescent="0.25"/>
    <row r="39" spans="1:11" ht="19.5" customHeight="1" x14ac:dyDescent="0.25"/>
    <row r="40" spans="1:11" ht="19.5" customHeight="1" x14ac:dyDescent="0.25"/>
    <row r="41" spans="1:11" ht="19.5" customHeight="1" x14ac:dyDescent="0.25"/>
    <row r="42" spans="1:11" ht="19.5" customHeight="1" x14ac:dyDescent="0.25"/>
    <row r="43" spans="1:11" ht="19.5" customHeight="1" x14ac:dyDescent="0.25"/>
    <row r="44" spans="1:11" ht="19.5" customHeight="1" x14ac:dyDescent="0.25"/>
    <row r="45" spans="1:11" ht="19.5" customHeight="1" x14ac:dyDescent="0.25"/>
    <row r="46" spans="1:11" ht="19.5" customHeight="1" x14ac:dyDescent="0.25"/>
    <row r="47" spans="1:11" ht="19.5" customHeight="1" x14ac:dyDescent="0.25"/>
    <row r="48" spans="1:11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9A26-ACFF-479D-B720-37475AE75002}">
  <sheetPr>
    <outlinePr summaryBelow="0"/>
  </sheetPr>
  <dimension ref="A1:K74"/>
  <sheetViews>
    <sheetView zoomScale="70" zoomScaleNormal="70" workbookViewId="0">
      <selection activeCell="H18" sqref="H18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1" width="9.28515625" style="36" customWidth="1"/>
  </cols>
  <sheetData>
    <row r="1" spans="1:11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62</v>
      </c>
      <c r="K1" s="1" t="s">
        <v>63</v>
      </c>
    </row>
    <row r="2" spans="1:11" ht="19.5" customHeight="1" x14ac:dyDescent="0.25">
      <c r="A2" s="7">
        <v>34.700000000000003</v>
      </c>
      <c r="B2" s="7">
        <v>1.0000000000000001E-5</v>
      </c>
      <c r="C2" s="7">
        <v>6.2560099999999998</v>
      </c>
      <c r="D2" s="7">
        <v>25.87773</v>
      </c>
      <c r="E2" s="7">
        <v>0.12768199999999999</v>
      </c>
      <c r="F2" s="7">
        <f t="shared" ref="F2:F7" si="0">C2-E2</f>
        <v>6.1283279999999998</v>
      </c>
      <c r="G2" s="7">
        <f t="shared" ref="G2:G7" si="1">D2-E2</f>
        <v>25.750048</v>
      </c>
      <c r="H2" s="7">
        <f t="shared" ref="H2:H7" si="2">G2-F2</f>
        <v>19.62172</v>
      </c>
      <c r="I2" s="55">
        <f>($H$2-H2)/'aux data'!$C$2</f>
        <v>0</v>
      </c>
      <c r="J2" s="56">
        <v>0</v>
      </c>
      <c r="K2" s="56">
        <v>0</v>
      </c>
    </row>
    <row r="3" spans="1:11" ht="14.65" customHeight="1" x14ac:dyDescent="0.25">
      <c r="A3" s="7">
        <v>34.799999999999997</v>
      </c>
      <c r="B3" s="7">
        <v>5.0137999999999998</v>
      </c>
      <c r="C3" s="7">
        <v>6.2348359999999996</v>
      </c>
      <c r="D3" s="7">
        <v>25.818216</v>
      </c>
      <c r="E3" s="7">
        <v>0.11903</v>
      </c>
      <c r="F3" s="7">
        <f t="shared" si="0"/>
        <v>6.1158059999999992</v>
      </c>
      <c r="G3" s="7">
        <f t="shared" si="1"/>
        <v>25.699186000000001</v>
      </c>
      <c r="H3" s="7">
        <f t="shared" si="2"/>
        <v>19.583380000000002</v>
      </c>
      <c r="I3" s="55">
        <f>($H$2-H3)/'aux data'!$C$2</f>
        <v>8.785517873510092E-3</v>
      </c>
      <c r="J3" s="56">
        <v>8.8169210000000001E-3</v>
      </c>
      <c r="K3" s="56">
        <v>8.7972099459935407E-3</v>
      </c>
    </row>
    <row r="4" spans="1:11" ht="19.5" customHeight="1" x14ac:dyDescent="0.25">
      <c r="A4" s="7">
        <v>34.799999999999997</v>
      </c>
      <c r="B4" s="7">
        <v>9.9914000000000005</v>
      </c>
      <c r="C4" s="7">
        <v>6.2128399999999999</v>
      </c>
      <c r="D4" s="7">
        <v>25.756398000000001</v>
      </c>
      <c r="E4" s="7">
        <v>0.109932</v>
      </c>
      <c r="F4" s="7">
        <f t="shared" si="0"/>
        <v>6.1029080000000002</v>
      </c>
      <c r="G4" s="7">
        <f t="shared" si="1"/>
        <v>25.646466</v>
      </c>
      <c r="H4" s="7">
        <f t="shared" si="2"/>
        <v>19.543558000000001</v>
      </c>
      <c r="I4" s="55">
        <f>($H$2-H4)/'aux data'!$C$2</f>
        <v>1.7910632447295821E-2</v>
      </c>
      <c r="J4" s="56">
        <v>1.7995932999999999E-2</v>
      </c>
      <c r="K4" s="56">
        <v>1.79267357788701E-2</v>
      </c>
    </row>
    <row r="5" spans="1:11" ht="19.5" customHeight="1" x14ac:dyDescent="0.25">
      <c r="A5" s="7">
        <v>34.799999999999997</v>
      </c>
      <c r="B5" s="7">
        <v>49.669199999999996</v>
      </c>
      <c r="C5" s="7">
        <v>5.9733260000000001</v>
      </c>
      <c r="D5" s="7">
        <v>25.08728</v>
      </c>
      <c r="E5" s="7">
        <v>1.4945999999999999E-2</v>
      </c>
      <c r="F5" s="7">
        <f t="shared" si="0"/>
        <v>5.95838</v>
      </c>
      <c r="G5" s="7">
        <f t="shared" si="1"/>
        <v>25.072334000000001</v>
      </c>
      <c r="H5" s="7">
        <f t="shared" si="2"/>
        <v>19.113954</v>
      </c>
      <c r="I5" s="55">
        <f>($H$2-H5)/'aux data'!$C$2</f>
        <v>0.11635334555453716</v>
      </c>
      <c r="J5" s="56">
        <v>0.117126437</v>
      </c>
      <c r="K5" s="56">
        <v>0.11591606825275499</v>
      </c>
    </row>
    <row r="6" spans="1:11" ht="19.5" customHeight="1" x14ac:dyDescent="0.25">
      <c r="A6" s="7">
        <v>35.08</v>
      </c>
      <c r="B6" s="7">
        <v>49.681399999999996</v>
      </c>
      <c r="C6" s="7">
        <v>5.9735120000000004</v>
      </c>
      <c r="D6" s="7">
        <v>25.088628</v>
      </c>
      <c r="E6" s="7">
        <v>1.5037999999999999E-2</v>
      </c>
      <c r="F6" s="7">
        <f t="shared" si="0"/>
        <v>5.9584740000000007</v>
      </c>
      <c r="G6" s="7">
        <f t="shared" si="1"/>
        <v>25.073589999999999</v>
      </c>
      <c r="H6" s="7">
        <f t="shared" si="2"/>
        <v>19.115116</v>
      </c>
      <c r="I6" s="55">
        <f>($H$2-H6)/'aux data'!$C$2</f>
        <v>0.11608707607699345</v>
      </c>
      <c r="J6" s="56">
        <v>0.117281107</v>
      </c>
      <c r="K6" s="56">
        <v>0.11595837800231799</v>
      </c>
    </row>
    <row r="7" spans="1:11" ht="19.5" customHeight="1" x14ac:dyDescent="0.25">
      <c r="A7" s="7">
        <v>34.799999999999997</v>
      </c>
      <c r="B7" s="7">
        <v>201.39060000000001</v>
      </c>
      <c r="C7" s="7">
        <v>4.0841260000000004</v>
      </c>
      <c r="D7" s="7">
        <v>19.945194000000001</v>
      </c>
      <c r="E7" s="7">
        <v>-0.70531999999999995</v>
      </c>
      <c r="F7" s="7">
        <f t="shared" si="0"/>
        <v>4.7894459999999999</v>
      </c>
      <c r="G7" s="7">
        <f t="shared" si="1"/>
        <v>20.650514000000001</v>
      </c>
      <c r="H7" s="7">
        <f t="shared" si="2"/>
        <v>15.861068000000001</v>
      </c>
      <c r="I7" s="55">
        <f>($H$2-H7)/'aux data'!$C$2</f>
        <v>0.86174427131072384</v>
      </c>
      <c r="J7" s="56">
        <v>0.86782790200000004</v>
      </c>
      <c r="K7" s="56">
        <v>0.83619335324875999</v>
      </c>
    </row>
    <row r="8" spans="1:11" ht="19.5" customHeight="1" x14ac:dyDescent="0.25"/>
    <row r="9" spans="1:11" ht="19.5" customHeight="1" x14ac:dyDescent="0.25"/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4.65" customHeight="1" x14ac:dyDescent="0.25"/>
    <row r="16" spans="1:11" ht="19.5" customHeight="1" x14ac:dyDescent="0.25">
      <c r="D16" s="33"/>
      <c r="E16" s="33"/>
    </row>
    <row r="17" spans="1:11" ht="19.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ht="19.5" customHeight="1" x14ac:dyDescent="0.25">
      <c r="A18" s="33"/>
      <c r="B18" s="33"/>
      <c r="C18" s="33"/>
      <c r="F18" s="33"/>
      <c r="G18" s="33"/>
      <c r="H18" s="33"/>
      <c r="I18" s="33"/>
      <c r="J18" s="33"/>
      <c r="K18" s="33"/>
    </row>
    <row r="19" spans="1:11" ht="19.5" customHeight="1" x14ac:dyDescent="0.25"/>
    <row r="20" spans="1:11" ht="19.5" customHeight="1" x14ac:dyDescent="0.25"/>
    <row r="21" spans="1:11" ht="19.5" customHeight="1" x14ac:dyDescent="0.25"/>
    <row r="22" spans="1:11" ht="19.5" customHeight="1" x14ac:dyDescent="0.25"/>
    <row r="23" spans="1:11" ht="19.5" customHeight="1" x14ac:dyDescent="0.25"/>
    <row r="24" spans="1:11" ht="19.5" customHeight="1" x14ac:dyDescent="0.25"/>
    <row r="25" spans="1:11" ht="19.5" customHeight="1" x14ac:dyDescent="0.25"/>
    <row r="26" spans="1:11" ht="19.5" customHeight="1" x14ac:dyDescent="0.25"/>
    <row r="27" spans="1:11" ht="19.5" customHeight="1" x14ac:dyDescent="0.25"/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spans="1:11" ht="19.5" customHeight="1" x14ac:dyDescent="0.25">
      <c r="D33" s="33"/>
      <c r="E33" s="33"/>
    </row>
    <row r="34" spans="1:11" ht="19.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ht="19.5" customHeight="1" x14ac:dyDescent="0.25">
      <c r="A35" s="33"/>
      <c r="B35" s="33"/>
      <c r="C35" s="33"/>
      <c r="F35" s="33"/>
      <c r="G35" s="33"/>
      <c r="H35" s="33"/>
      <c r="I35" s="33"/>
      <c r="J35" s="33"/>
      <c r="K35" s="33"/>
    </row>
    <row r="36" spans="1:11" ht="19.5" customHeight="1" x14ac:dyDescent="0.25"/>
    <row r="37" spans="1:11" ht="19.5" customHeight="1" x14ac:dyDescent="0.25"/>
    <row r="38" spans="1:11" ht="19.5" customHeight="1" x14ac:dyDescent="0.25"/>
    <row r="39" spans="1:11" ht="19.5" customHeight="1" x14ac:dyDescent="0.25"/>
    <row r="40" spans="1:11" ht="19.5" customHeight="1" x14ac:dyDescent="0.25"/>
    <row r="41" spans="1:11" ht="19.5" customHeight="1" x14ac:dyDescent="0.25"/>
    <row r="42" spans="1:11" ht="19.5" customHeight="1" x14ac:dyDescent="0.25"/>
    <row r="43" spans="1:11" ht="19.5" customHeight="1" x14ac:dyDescent="0.25"/>
    <row r="44" spans="1:11" ht="19.5" customHeight="1" x14ac:dyDescent="0.25"/>
    <row r="45" spans="1:11" ht="19.5" customHeight="1" x14ac:dyDescent="0.25"/>
    <row r="46" spans="1:11" ht="19.5" customHeight="1" x14ac:dyDescent="0.25"/>
    <row r="47" spans="1:11" ht="19.5" customHeight="1" x14ac:dyDescent="0.25"/>
    <row r="48" spans="1:11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8A5D-DF40-4D0A-982C-6BA399CFB5A3}">
  <sheetPr>
    <outlinePr summaryBelow="0"/>
  </sheetPr>
  <dimension ref="A1:K75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1" width="9.28515625" style="36" customWidth="1"/>
  </cols>
  <sheetData>
    <row r="1" spans="1:11" ht="19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62</v>
      </c>
      <c r="K1" s="1" t="s">
        <v>63</v>
      </c>
    </row>
    <row r="2" spans="1:11" ht="19.5" customHeight="1" x14ac:dyDescent="0.25">
      <c r="A2" s="8">
        <v>51</v>
      </c>
      <c r="B2" s="7">
        <v>1.0000000000000001E-5</v>
      </c>
      <c r="C2" s="7">
        <v>6.1283200000000004</v>
      </c>
      <c r="D2" s="7">
        <v>25.750063999999998</v>
      </c>
      <c r="E2" s="7">
        <v>-1.2E-4</v>
      </c>
      <c r="F2" s="7">
        <f t="shared" ref="F2:F6" si="0">C2-E2</f>
        <v>6.1284400000000003</v>
      </c>
      <c r="G2" s="7">
        <f t="shared" ref="G2:G6" si="1">D2-E2</f>
        <v>25.750183999999997</v>
      </c>
      <c r="H2" s="7">
        <f t="shared" ref="H2:H6" si="2">G2-F2</f>
        <v>19.621743999999996</v>
      </c>
      <c r="I2" s="55">
        <f>($H$2-H2)/'aux data'!$C$2</f>
        <v>0</v>
      </c>
      <c r="J2" s="56">
        <v>0</v>
      </c>
      <c r="K2" s="56">
        <v>0</v>
      </c>
    </row>
    <row r="3" spans="1:11" ht="14.65" customHeight="1" x14ac:dyDescent="0.25">
      <c r="A3" s="7">
        <v>50.78</v>
      </c>
      <c r="B3" s="7">
        <v>5.1029999999999998</v>
      </c>
      <c r="C3" s="7">
        <v>6.1086280000000004</v>
      </c>
      <c r="D3" s="7">
        <v>25.693362</v>
      </c>
      <c r="E3" s="7">
        <v>-7.7200000000000003E-3</v>
      </c>
      <c r="F3" s="7">
        <f t="shared" si="0"/>
        <v>6.1163480000000003</v>
      </c>
      <c r="G3" s="7">
        <f t="shared" si="1"/>
        <v>25.701082</v>
      </c>
      <c r="H3" s="7">
        <f t="shared" si="2"/>
        <v>19.584733999999997</v>
      </c>
      <c r="I3" s="55">
        <f>($H$2-H3)/'aux data'!$C$2</f>
        <v>8.4807516040326901E-3</v>
      </c>
      <c r="J3" s="56">
        <v>8.5038749999999993E-3</v>
      </c>
      <c r="K3" s="56">
        <v>8.5157595151084502E-3</v>
      </c>
    </row>
    <row r="4" spans="1:11" ht="19.5" customHeight="1" x14ac:dyDescent="0.25">
      <c r="A4" s="7">
        <v>50.8</v>
      </c>
      <c r="B4" s="7">
        <v>10.138400000000001</v>
      </c>
      <c r="C4" s="7">
        <v>6.0872219999999997</v>
      </c>
      <c r="D4" s="7">
        <v>25.634066000000001</v>
      </c>
      <c r="E4" s="7">
        <v>-1.6664000000000002E-2</v>
      </c>
      <c r="F4" s="7">
        <f t="shared" si="0"/>
        <v>6.1038859999999993</v>
      </c>
      <c r="G4" s="7">
        <f t="shared" si="1"/>
        <v>25.650729999999999</v>
      </c>
      <c r="H4" s="7">
        <f t="shared" si="2"/>
        <v>19.546844</v>
      </c>
      <c r="I4" s="55">
        <f>($H$2-H4)/'aux data'!$C$2</f>
        <v>1.7163153070576528E-2</v>
      </c>
      <c r="J4" s="56">
        <v>1.723937E-2</v>
      </c>
      <c r="K4" s="56">
        <v>1.7247444615278201E-2</v>
      </c>
    </row>
    <row r="5" spans="1:11" ht="19.5" customHeight="1" x14ac:dyDescent="0.25">
      <c r="A5" s="7">
        <v>50.8</v>
      </c>
      <c r="B5" s="7">
        <v>50.037399999999998</v>
      </c>
      <c r="C5" s="7">
        <v>5.8753919999999997</v>
      </c>
      <c r="D5" s="7">
        <v>25.042148000000001</v>
      </c>
      <c r="E5" s="7">
        <v>-0.100134</v>
      </c>
      <c r="F5" s="7">
        <f t="shared" si="0"/>
        <v>5.9755259999999994</v>
      </c>
      <c r="G5" s="7">
        <f t="shared" si="1"/>
        <v>25.142282000000002</v>
      </c>
      <c r="H5" s="7">
        <f t="shared" si="2"/>
        <v>19.166756000000003</v>
      </c>
      <c r="I5" s="55">
        <f>($H$2-H5)/'aux data'!$C$2</f>
        <v>0.10425939505041087</v>
      </c>
      <c r="J5" s="56">
        <v>0.104373676</v>
      </c>
      <c r="K5" s="56">
        <v>0.104623254835184</v>
      </c>
    </row>
    <row r="6" spans="1:11" ht="19.5" customHeight="1" x14ac:dyDescent="0.25">
      <c r="A6" s="7">
        <v>50.8</v>
      </c>
      <c r="B6" s="7">
        <v>101.0376</v>
      </c>
      <c r="C6" s="7">
        <v>5.2060279999999999</v>
      </c>
      <c r="D6" s="7">
        <v>23.174368000000001</v>
      </c>
      <c r="E6" s="7">
        <v>-0.33972400000000003</v>
      </c>
      <c r="F6" s="7">
        <f t="shared" si="0"/>
        <v>5.5457520000000002</v>
      </c>
      <c r="G6" s="7">
        <f t="shared" si="1"/>
        <v>23.514092000000002</v>
      </c>
      <c r="H6" s="7">
        <f t="shared" si="2"/>
        <v>17.968340000000001</v>
      </c>
      <c r="I6" s="55">
        <f>($H$2-H6)/'aux data'!$C$2</f>
        <v>0.37887351054078711</v>
      </c>
      <c r="J6" s="56">
        <v>0.38378177699999999</v>
      </c>
      <c r="K6" s="56">
        <v>0.39659607474348302</v>
      </c>
    </row>
    <row r="7" spans="1:11" ht="19.5" customHeight="1" x14ac:dyDescent="0.25"/>
    <row r="8" spans="1:11" ht="19.5" customHeight="1" x14ac:dyDescent="0.25"/>
    <row r="9" spans="1:11" ht="19.5" customHeight="1" x14ac:dyDescent="0.25"/>
    <row r="10" spans="1:11" ht="19.5" customHeight="1" x14ac:dyDescent="0.25"/>
    <row r="11" spans="1:11" ht="19.5" customHeight="1" x14ac:dyDescent="0.25"/>
    <row r="12" spans="1:11" ht="19.5" customHeight="1" x14ac:dyDescent="0.25"/>
    <row r="13" spans="1:11" ht="19.5" customHeight="1" x14ac:dyDescent="0.25"/>
    <row r="14" spans="1:11" ht="19.5" customHeight="1" x14ac:dyDescent="0.25"/>
    <row r="15" spans="1:11" ht="19.5" customHeight="1" x14ac:dyDescent="0.25">
      <c r="D15" s="33"/>
      <c r="E15" s="33"/>
    </row>
    <row r="16" spans="1:11" ht="14.6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ht="19.5" customHeight="1" x14ac:dyDescent="0.25">
      <c r="A17" s="33"/>
      <c r="B17" s="33"/>
      <c r="C17" s="33"/>
      <c r="F17" s="33"/>
      <c r="G17" s="33"/>
      <c r="H17" s="33"/>
      <c r="I17" s="33"/>
      <c r="J17" s="33"/>
      <c r="K17" s="33"/>
    </row>
    <row r="18" spans="1:11" ht="19.5" customHeight="1" x14ac:dyDescent="0.25"/>
    <row r="19" spans="1:11" ht="19.5" customHeight="1" x14ac:dyDescent="0.25"/>
    <row r="20" spans="1:11" ht="19.5" customHeight="1" x14ac:dyDescent="0.25"/>
    <row r="21" spans="1:11" ht="19.5" customHeight="1" x14ac:dyDescent="0.25"/>
    <row r="22" spans="1:11" ht="19.5" customHeight="1" x14ac:dyDescent="0.25"/>
    <row r="23" spans="1:11" ht="19.5" customHeight="1" x14ac:dyDescent="0.25"/>
    <row r="24" spans="1:11" ht="19.5" customHeight="1" x14ac:dyDescent="0.25"/>
    <row r="25" spans="1:11" ht="19.5" customHeight="1" x14ac:dyDescent="0.25"/>
    <row r="26" spans="1:11" ht="19.5" customHeight="1" x14ac:dyDescent="0.25"/>
    <row r="27" spans="1:11" ht="19.5" customHeight="1" x14ac:dyDescent="0.25"/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>
      <c r="D32" s="33"/>
      <c r="E32" s="33"/>
    </row>
    <row r="33" spans="1:11" ht="19.5" customHeigh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19.5" customHeight="1" x14ac:dyDescent="0.25">
      <c r="A34" s="33"/>
      <c r="B34" s="33"/>
      <c r="C34" s="33"/>
      <c r="F34" s="33"/>
      <c r="G34" s="33"/>
      <c r="H34" s="33"/>
      <c r="I34" s="33"/>
      <c r="J34" s="33"/>
      <c r="K34" s="33"/>
    </row>
    <row r="35" spans="1:11" ht="19.5" customHeight="1" x14ac:dyDescent="0.25"/>
    <row r="36" spans="1:11" ht="19.5" customHeight="1" x14ac:dyDescent="0.25"/>
    <row r="37" spans="1:11" ht="19.5" customHeight="1" x14ac:dyDescent="0.25"/>
    <row r="38" spans="1:11" ht="19.5" customHeight="1" x14ac:dyDescent="0.25"/>
    <row r="39" spans="1:11" ht="19.5" customHeight="1" x14ac:dyDescent="0.25"/>
    <row r="40" spans="1:11" ht="19.5" customHeight="1" x14ac:dyDescent="0.25"/>
    <row r="41" spans="1:11" ht="19.5" customHeight="1" x14ac:dyDescent="0.25"/>
    <row r="42" spans="1:11" ht="19.5" customHeight="1" x14ac:dyDescent="0.25"/>
    <row r="43" spans="1:11" ht="19.5" customHeight="1" x14ac:dyDescent="0.25"/>
    <row r="44" spans="1:11" ht="19.5" customHeight="1" x14ac:dyDescent="0.25"/>
    <row r="45" spans="1:11" ht="19.5" customHeight="1" x14ac:dyDescent="0.25"/>
    <row r="46" spans="1:11" ht="19.5" customHeight="1" x14ac:dyDescent="0.25"/>
    <row r="47" spans="1:11" ht="19.5" customHeight="1" x14ac:dyDescent="0.25"/>
    <row r="48" spans="1:11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W76"/>
  <sheetViews>
    <sheetView topLeftCell="H1" zoomScale="70" zoomScaleNormal="70" workbookViewId="0">
      <selection activeCell="I3" sqref="I3"/>
    </sheetView>
  </sheetViews>
  <sheetFormatPr defaultRowHeight="15" x14ac:dyDescent="0.25"/>
  <cols>
    <col min="1" max="8" width="14.140625" style="36" bestFit="1" customWidth="1"/>
    <col min="9" max="9" width="9.28515625" style="36" bestFit="1" customWidth="1"/>
    <col min="10" max="10" width="19.28515625" style="37" bestFit="1" customWidth="1"/>
    <col min="11" max="11" width="14" style="37" bestFit="1" customWidth="1"/>
    <col min="12" max="13" width="13.42578125" style="37" bestFit="1" customWidth="1"/>
    <col min="14" max="14" width="22.42578125" style="37" bestFit="1" customWidth="1"/>
    <col min="15" max="15" width="12.7109375" style="37" bestFit="1" customWidth="1"/>
    <col min="16" max="16" width="16.140625" style="37" bestFit="1" customWidth="1"/>
    <col min="17" max="17" width="12.140625" style="38" bestFit="1" customWidth="1"/>
    <col min="18" max="18" width="13.7109375" style="39" bestFit="1" customWidth="1"/>
    <col min="19" max="19" width="24.7109375" style="38" bestFit="1" customWidth="1"/>
    <col min="20" max="20" width="14.140625" style="38" bestFit="1" customWidth="1"/>
    <col min="21" max="21" width="13.140625" style="40" bestFit="1" customWidth="1"/>
    <col min="22" max="22" width="18.140625" style="38" bestFit="1" customWidth="1"/>
    <col min="23" max="23" width="22.5703125" style="38" bestFit="1" customWidth="1"/>
  </cols>
  <sheetData>
    <row r="1" spans="1:23" ht="19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67" t="s">
        <v>1</v>
      </c>
      <c r="K1" s="67"/>
      <c r="L1" s="67"/>
      <c r="M1" s="68" t="s">
        <v>2</v>
      </c>
      <c r="N1" s="69"/>
      <c r="O1" s="69"/>
      <c r="P1" s="69"/>
      <c r="Q1" s="2"/>
      <c r="R1" s="3"/>
      <c r="S1" s="2"/>
      <c r="T1" s="2"/>
      <c r="U1" s="4"/>
      <c r="V1" s="2"/>
      <c r="W1" s="2"/>
    </row>
    <row r="2" spans="1:23" ht="19.5" customHeight="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5" t="s">
        <v>12</v>
      </c>
      <c r="K2" s="5" t="s">
        <v>13</v>
      </c>
      <c r="L2" s="5" t="s">
        <v>14</v>
      </c>
      <c r="M2" s="6" t="s">
        <v>15</v>
      </c>
      <c r="N2" s="6" t="s">
        <v>12</v>
      </c>
      <c r="O2" s="6" t="s">
        <v>13</v>
      </c>
      <c r="P2" s="6" t="s">
        <v>16</v>
      </c>
      <c r="Q2" s="2"/>
      <c r="R2" s="3"/>
      <c r="S2" s="2"/>
      <c r="T2" s="2"/>
      <c r="U2" s="4"/>
      <c r="V2" s="2"/>
      <c r="W2" s="2"/>
    </row>
    <row r="3" spans="1:23" ht="14.65" customHeight="1" x14ac:dyDescent="0.25">
      <c r="A3" s="7">
        <v>24.8</v>
      </c>
      <c r="B3" s="7">
        <v>-1.2E-2</v>
      </c>
      <c r="C3" s="7">
        <v>6.1281999999999996</v>
      </c>
      <c r="D3" s="7">
        <v>25.749777999999999</v>
      </c>
      <c r="E3" s="7">
        <v>1.8599999999999999E-4</v>
      </c>
      <c r="F3" s="7">
        <f t="shared" ref="F3:F9" si="0">C3-E3</f>
        <v>6.1280139999999994</v>
      </c>
      <c r="G3" s="7">
        <f t="shared" ref="G3:G9" si="1">D3-E3</f>
        <v>25.749592</v>
      </c>
      <c r="H3" s="7">
        <f t="shared" ref="H3:H9" si="2">G3-F3</f>
        <v>19.621578</v>
      </c>
      <c r="I3" s="8">
        <f t="shared" ref="I3:I9" si="3">($H$3-H3)/$U$6</f>
        <v>0</v>
      </c>
      <c r="J3" s="9"/>
      <c r="K3" s="10"/>
      <c r="L3" s="11"/>
      <c r="M3" s="12"/>
      <c r="N3" s="12"/>
      <c r="O3" s="12"/>
      <c r="P3" s="12"/>
      <c r="Q3" s="2"/>
      <c r="R3" s="13"/>
      <c r="S3" s="2"/>
      <c r="T3" s="14" t="s">
        <v>17</v>
      </c>
      <c r="U3" s="15"/>
      <c r="V3" s="16"/>
      <c r="W3" s="2"/>
    </row>
    <row r="4" spans="1:23" ht="19.5" customHeight="1" x14ac:dyDescent="0.25">
      <c r="A4" s="7">
        <v>24.8</v>
      </c>
      <c r="B4" s="7">
        <v>5.0808</v>
      </c>
      <c r="C4" s="7">
        <v>6.1067939999999998</v>
      </c>
      <c r="D4" s="7">
        <v>25.687994</v>
      </c>
      <c r="E4" s="7">
        <v>-8.2699999999999996E-3</v>
      </c>
      <c r="F4" s="7">
        <f t="shared" si="0"/>
        <v>6.1150640000000003</v>
      </c>
      <c r="G4" s="7">
        <f t="shared" si="1"/>
        <v>25.696263999999999</v>
      </c>
      <c r="H4" s="7">
        <f t="shared" si="2"/>
        <v>19.581199999999999</v>
      </c>
      <c r="I4" s="7">
        <f t="shared" si="3"/>
        <v>9.2525206232815013E-3</v>
      </c>
      <c r="J4" s="17">
        <f>(F4-($U$15)+I4*($U$7+$U$8))/$U$4</f>
        <v>1.6708777371348287E-3</v>
      </c>
      <c r="K4" s="17">
        <f t="shared" ref="K4:K9" si="4">J4*100</f>
        <v>0.16708777371348288</v>
      </c>
      <c r="L4" s="17">
        <f t="shared" ref="L4:L9" si="5">J4*1000/($U$5)</f>
        <v>3.7965865420014289E-2</v>
      </c>
      <c r="M4" s="18">
        <v>8.9999999999999993E-3</v>
      </c>
      <c r="N4" s="18">
        <f t="shared" ref="N4:N9" si="6">(F4-($U$15)+I4*($U$7*(1+M4)+$U$8))/$U$4</f>
        <v>1.7584887552085002E-3</v>
      </c>
      <c r="O4" s="18">
        <f t="shared" ref="O4:O9" si="7">N4*100</f>
        <v>0.17584887552085002</v>
      </c>
      <c r="P4" s="18">
        <f t="shared" ref="P4:P9" si="8">N4*1000/($U$5)</f>
        <v>3.9956572488264036E-2</v>
      </c>
      <c r="Q4" s="2"/>
      <c r="R4" s="13"/>
      <c r="S4" s="2"/>
      <c r="T4" s="16" t="s">
        <v>18</v>
      </c>
      <c r="U4" s="19">
        <f>U15-U12</f>
        <v>0.84281700000000015</v>
      </c>
      <c r="V4" s="16" t="s">
        <v>19</v>
      </c>
      <c r="W4" s="2"/>
    </row>
    <row r="5" spans="1:23" ht="19.5" customHeight="1" x14ac:dyDescent="0.25">
      <c r="A5" s="7">
        <v>24.8</v>
      </c>
      <c r="B5" s="7">
        <v>10.044</v>
      </c>
      <c r="C5" s="7">
        <v>6.0845640000000003</v>
      </c>
      <c r="D5" s="7">
        <v>25.62424</v>
      </c>
      <c r="E5" s="7">
        <v>-1.7186E-2</v>
      </c>
      <c r="F5" s="7">
        <f t="shared" si="0"/>
        <v>6.10175</v>
      </c>
      <c r="G5" s="7">
        <f t="shared" si="1"/>
        <v>25.641425999999999</v>
      </c>
      <c r="H5" s="7">
        <f t="shared" si="2"/>
        <v>19.539676</v>
      </c>
      <c r="I5" s="7">
        <f t="shared" si="3"/>
        <v>1.8767644362969634E-2</v>
      </c>
      <c r="J5" s="17">
        <f t="shared" ref="J5:J9" si="9">(F5-($U$15)+I5*($U$7+$U$8))/$U$4</f>
        <v>3.4129059243551731E-3</v>
      </c>
      <c r="K5" s="17">
        <f t="shared" si="4"/>
        <v>0.34129059243551729</v>
      </c>
      <c r="L5" s="17">
        <f t="shared" si="5"/>
        <v>7.7548419094641524E-2</v>
      </c>
      <c r="M5" s="18">
        <v>1.9E-2</v>
      </c>
      <c r="N5" s="18">
        <f>(F5-($U$15)+I5*($U$7*(1+M5)+$U$8))/$U$4</f>
        <v>3.7880685113610975E-3</v>
      </c>
      <c r="O5" s="18">
        <f t="shared" si="7"/>
        <v>0.37880685113610973</v>
      </c>
      <c r="P5" s="18">
        <f t="shared" si="8"/>
        <v>8.607290414362867E-2</v>
      </c>
      <c r="Q5" s="2"/>
      <c r="R5" s="13"/>
      <c r="S5" s="2"/>
      <c r="T5" s="16" t="s">
        <v>20</v>
      </c>
      <c r="U5" s="20">
        <v>44.01</v>
      </c>
      <c r="V5" s="16" t="s">
        <v>21</v>
      </c>
      <c r="W5" s="2"/>
    </row>
    <row r="6" spans="1:23" ht="19.5" customHeight="1" x14ac:dyDescent="0.25">
      <c r="A6" s="7">
        <v>24.8</v>
      </c>
      <c r="B6" s="7">
        <v>20.03</v>
      </c>
      <c r="C6" s="7">
        <v>6.0341959999999997</v>
      </c>
      <c r="D6" s="7">
        <v>25.482430000000001</v>
      </c>
      <c r="E6" s="7">
        <v>-3.7713999999999998E-2</v>
      </c>
      <c r="F6" s="7">
        <f t="shared" si="0"/>
        <v>6.0719099999999999</v>
      </c>
      <c r="G6" s="7">
        <f t="shared" si="1"/>
        <v>25.520144000000002</v>
      </c>
      <c r="H6" s="7">
        <f t="shared" si="2"/>
        <v>19.448234000000003</v>
      </c>
      <c r="I6" s="7">
        <f t="shared" si="3"/>
        <v>3.9721356553619754E-2</v>
      </c>
      <c r="J6" s="17">
        <f t="shared" si="9"/>
        <v>6.6314202875825583E-3</v>
      </c>
      <c r="K6" s="17">
        <f t="shared" si="4"/>
        <v>0.66314202875825579</v>
      </c>
      <c r="L6" s="17">
        <f t="shared" si="5"/>
        <v>0.15067985202414358</v>
      </c>
      <c r="M6" s="18">
        <v>3.6999999999999998E-2</v>
      </c>
      <c r="N6" s="18">
        <f t="shared" si="6"/>
        <v>8.1776782600967522E-3</v>
      </c>
      <c r="O6" s="18">
        <f t="shared" si="7"/>
        <v>0.81776782600967524</v>
      </c>
      <c r="P6" s="18">
        <f t="shared" si="8"/>
        <v>0.18581409361728587</v>
      </c>
      <c r="Q6" s="2"/>
      <c r="R6" s="13"/>
      <c r="S6" s="2"/>
      <c r="T6" s="16" t="s">
        <v>22</v>
      </c>
      <c r="U6" s="20">
        <v>4.3639999999999999</v>
      </c>
      <c r="V6" s="16" t="s">
        <v>23</v>
      </c>
      <c r="W6" s="2"/>
    </row>
    <row r="7" spans="1:23" ht="19.5" customHeight="1" x14ac:dyDescent="0.25">
      <c r="A7" s="7">
        <v>24.84</v>
      </c>
      <c r="B7" s="7">
        <v>29.991399999999999</v>
      </c>
      <c r="C7" s="7">
        <v>5.975714</v>
      </c>
      <c r="D7" s="7">
        <v>25.318884000000001</v>
      </c>
      <c r="E7" s="7">
        <v>-6.1311999999999998E-2</v>
      </c>
      <c r="F7" s="7">
        <f t="shared" si="0"/>
        <v>6.037026</v>
      </c>
      <c r="G7" s="7">
        <f t="shared" si="1"/>
        <v>25.380196000000002</v>
      </c>
      <c r="H7" s="7">
        <f t="shared" si="2"/>
        <v>19.343170000000001</v>
      </c>
      <c r="I7" s="7">
        <f t="shared" si="3"/>
        <v>6.3796516956919999E-2</v>
      </c>
      <c r="J7" s="17">
        <f t="shared" si="9"/>
        <v>9.6189506404192639E-3</v>
      </c>
      <c r="K7" s="17">
        <f t="shared" si="4"/>
        <v>0.96189506404192637</v>
      </c>
      <c r="L7" s="17">
        <f t="shared" si="5"/>
        <v>0.21856284118198738</v>
      </c>
      <c r="M7" s="18">
        <v>5.6000000000000001E-2</v>
      </c>
      <c r="N7" s="18">
        <f t="shared" si="6"/>
        <v>1.3377680823279779E-2</v>
      </c>
      <c r="O7" s="18">
        <f t="shared" si="7"/>
        <v>1.3377680823279778</v>
      </c>
      <c r="P7" s="18">
        <f t="shared" si="8"/>
        <v>0.30396911663894066</v>
      </c>
      <c r="Q7" s="2"/>
      <c r="R7" s="13"/>
      <c r="S7" s="2"/>
      <c r="T7" s="16" t="s">
        <v>24</v>
      </c>
      <c r="U7" s="19">
        <f>U16-U13</f>
        <v>0.88672600000000001</v>
      </c>
      <c r="V7" s="16" t="s">
        <v>23</v>
      </c>
      <c r="W7" s="2"/>
    </row>
    <row r="8" spans="1:23" ht="19.5" customHeight="1" x14ac:dyDescent="0.25">
      <c r="A8" s="7">
        <v>24.82</v>
      </c>
      <c r="B8" s="7">
        <v>39.812399999999997</v>
      </c>
      <c r="C8" s="7">
        <v>5.904782</v>
      </c>
      <c r="D8" s="7">
        <v>25.122308</v>
      </c>
      <c r="E8" s="7">
        <v>-8.9875999999999998E-2</v>
      </c>
      <c r="F8" s="7">
        <f t="shared" si="0"/>
        <v>5.9946580000000003</v>
      </c>
      <c r="G8" s="7">
        <f t="shared" si="1"/>
        <v>25.212184000000001</v>
      </c>
      <c r="H8" s="7">
        <f t="shared" si="2"/>
        <v>19.217525999999999</v>
      </c>
      <c r="I8" s="7">
        <f t="shared" si="3"/>
        <v>9.2587534372135682E-2</v>
      </c>
      <c r="J8" s="17">
        <f t="shared" si="9"/>
        <v>1.2419388119007344E-2</v>
      </c>
      <c r="K8" s="17">
        <f t="shared" si="4"/>
        <v>1.2419388119007344</v>
      </c>
      <c r="L8" s="17">
        <f t="shared" si="5"/>
        <v>0.28219468573068268</v>
      </c>
      <c r="M8" s="18">
        <v>7.5999999999999998E-2</v>
      </c>
      <c r="N8" s="18">
        <f t="shared" si="6"/>
        <v>1.982263559061585E-2</v>
      </c>
      <c r="O8" s="18">
        <f t="shared" si="7"/>
        <v>1.9822635590615849</v>
      </c>
      <c r="P8" s="18">
        <f t="shared" si="8"/>
        <v>0.4504120788597103</v>
      </c>
      <c r="Q8" s="2"/>
      <c r="R8" s="13"/>
      <c r="S8" s="2"/>
      <c r="T8" s="16" t="s">
        <v>25</v>
      </c>
      <c r="U8" s="19">
        <f>U13</f>
        <v>0.66682300000000005</v>
      </c>
      <c r="V8" s="16" t="s">
        <v>23</v>
      </c>
      <c r="W8" s="2"/>
    </row>
    <row r="9" spans="1:23" ht="19.5" customHeight="1" x14ac:dyDescent="0.25">
      <c r="A9" s="7">
        <v>24.8</v>
      </c>
      <c r="B9" s="7">
        <v>50.0824</v>
      </c>
      <c r="C9" s="7">
        <v>5.8099280000000002</v>
      </c>
      <c r="D9" s="7">
        <v>24.859848</v>
      </c>
      <c r="E9" s="7">
        <v>-0.12698000000000001</v>
      </c>
      <c r="F9" s="7">
        <f t="shared" si="0"/>
        <v>5.9369079999999999</v>
      </c>
      <c r="G9" s="7">
        <f t="shared" si="1"/>
        <v>24.986827999999999</v>
      </c>
      <c r="H9" s="7">
        <f t="shared" si="2"/>
        <v>19.04992</v>
      </c>
      <c r="I9" s="7">
        <f t="shared" si="3"/>
        <v>0.13099404216315291</v>
      </c>
      <c r="J9" s="17">
        <f t="shared" si="9"/>
        <v>1.4693181566726877E-2</v>
      </c>
      <c r="K9" s="17">
        <f t="shared" si="4"/>
        <v>1.4693181566726876</v>
      </c>
      <c r="L9" s="17">
        <f t="shared" si="5"/>
        <v>0.33386006741029034</v>
      </c>
      <c r="M9" s="18">
        <v>9.9000000000000005E-2</v>
      </c>
      <c r="N9" s="18">
        <f t="shared" si="6"/>
        <v>2.8337218742157839E-2</v>
      </c>
      <c r="O9" s="18">
        <f t="shared" si="7"/>
        <v>2.8337218742157839</v>
      </c>
      <c r="P9" s="18">
        <f t="shared" si="8"/>
        <v>0.6438813620122209</v>
      </c>
      <c r="Q9" s="2"/>
      <c r="R9" s="13"/>
      <c r="S9" s="2"/>
      <c r="T9" s="16" t="s">
        <v>26</v>
      </c>
      <c r="U9" s="19">
        <f>U4/U7</f>
        <v>0.95048188504679021</v>
      </c>
      <c r="V9" s="16" t="s">
        <v>27</v>
      </c>
      <c r="W9" s="2"/>
    </row>
    <row r="10" spans="1:23" ht="19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17"/>
      <c r="K10" s="17"/>
      <c r="L10" s="17"/>
      <c r="M10" s="18"/>
      <c r="N10" s="18"/>
      <c r="O10" s="18"/>
      <c r="P10" s="18"/>
      <c r="Q10" s="2"/>
      <c r="R10" s="13"/>
      <c r="S10" s="2"/>
      <c r="T10" s="2"/>
      <c r="U10" s="4"/>
      <c r="V10" s="2"/>
      <c r="W10" s="2"/>
    </row>
    <row r="11" spans="1:23" ht="19.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17"/>
      <c r="K11" s="17"/>
      <c r="L11" s="17"/>
      <c r="M11" s="18"/>
      <c r="N11" s="18"/>
      <c r="O11" s="18"/>
      <c r="P11" s="18"/>
      <c r="Q11" s="2"/>
      <c r="R11" s="13"/>
      <c r="S11" s="2"/>
      <c r="T11" s="64" t="s">
        <v>28</v>
      </c>
      <c r="U11" s="70"/>
      <c r="V11" s="71"/>
      <c r="W11" s="2"/>
    </row>
    <row r="12" spans="1:23" ht="19.5" customHeight="1" x14ac:dyDescent="0.25">
      <c r="A12" s="1" t="s">
        <v>29</v>
      </c>
      <c r="B12" s="21"/>
      <c r="C12" s="21"/>
      <c r="D12" s="21"/>
      <c r="E12" s="21"/>
      <c r="F12" s="21"/>
      <c r="G12" s="21"/>
      <c r="H12" s="21"/>
      <c r="I12" s="21"/>
      <c r="J12" s="67" t="s">
        <v>1</v>
      </c>
      <c r="K12" s="67"/>
      <c r="L12" s="67"/>
      <c r="M12" s="68" t="s">
        <v>2</v>
      </c>
      <c r="N12" s="69"/>
      <c r="O12" s="69"/>
      <c r="P12" s="69"/>
      <c r="Q12" s="2"/>
      <c r="R12" s="13"/>
      <c r="S12" s="2"/>
      <c r="T12" s="22" t="s">
        <v>30</v>
      </c>
      <c r="U12" s="23">
        <v>5.2852129999999997</v>
      </c>
      <c r="V12" s="24" t="s">
        <v>31</v>
      </c>
      <c r="W12" s="2"/>
    </row>
    <row r="13" spans="1:23" ht="19.5" customHeight="1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5" t="s">
        <v>12</v>
      </c>
      <c r="K13" s="5" t="s">
        <v>32</v>
      </c>
      <c r="L13" s="5" t="s">
        <v>33</v>
      </c>
      <c r="M13" s="6" t="s">
        <v>15</v>
      </c>
      <c r="N13" s="6" t="s">
        <v>12</v>
      </c>
      <c r="O13" s="6" t="s">
        <v>13</v>
      </c>
      <c r="P13" s="6" t="s">
        <v>16</v>
      </c>
      <c r="Q13" s="2"/>
      <c r="R13" s="13"/>
      <c r="S13" s="2"/>
      <c r="T13" s="25" t="s">
        <v>34</v>
      </c>
      <c r="U13" s="26">
        <v>0.66682300000000005</v>
      </c>
      <c r="V13" s="27" t="s">
        <v>35</v>
      </c>
      <c r="W13" s="2"/>
    </row>
    <row r="14" spans="1:23" ht="19.5" customHeight="1" x14ac:dyDescent="0.25">
      <c r="A14" s="7">
        <v>34.700000000000003</v>
      </c>
      <c r="B14" s="7">
        <v>-1.2999999999999999E-2</v>
      </c>
      <c r="C14" s="7">
        <v>6.2560099999999998</v>
      </c>
      <c r="D14" s="7">
        <v>25.87773</v>
      </c>
      <c r="E14" s="7">
        <v>0.12768199999999999</v>
      </c>
      <c r="F14" s="7">
        <f t="shared" ref="F14:F21" si="10">C14-E14</f>
        <v>6.1283279999999998</v>
      </c>
      <c r="G14" s="7">
        <f t="shared" ref="G14:G21" si="11">D14-E14</f>
        <v>25.750048</v>
      </c>
      <c r="H14" s="7">
        <f t="shared" ref="H14:H21" si="12">G14-F14</f>
        <v>19.62172</v>
      </c>
      <c r="I14" s="8">
        <f t="shared" ref="I14:I21" si="13">($H$14-H14)/$U$6</f>
        <v>0</v>
      </c>
      <c r="J14" s="17"/>
      <c r="K14" s="17"/>
      <c r="L14" s="17"/>
      <c r="M14" s="18"/>
      <c r="N14" s="18"/>
      <c r="O14" s="18"/>
      <c r="P14" s="18"/>
      <c r="Q14" s="2"/>
      <c r="R14" s="13"/>
      <c r="S14" s="2"/>
      <c r="T14" s="64" t="s">
        <v>36</v>
      </c>
      <c r="U14" s="65"/>
      <c r="V14" s="66"/>
      <c r="W14" s="2"/>
    </row>
    <row r="15" spans="1:23" ht="19.5" customHeight="1" x14ac:dyDescent="0.25">
      <c r="A15" s="7">
        <v>34.799999999999997</v>
      </c>
      <c r="B15" s="7">
        <v>5.0137999999999998</v>
      </c>
      <c r="C15" s="7">
        <v>6.2348359999999996</v>
      </c>
      <c r="D15" s="7">
        <v>25.818216</v>
      </c>
      <c r="E15" s="7">
        <v>0.11903</v>
      </c>
      <c r="F15" s="7">
        <f t="shared" si="10"/>
        <v>6.1158059999999992</v>
      </c>
      <c r="G15" s="7">
        <f t="shared" si="11"/>
        <v>25.699186000000001</v>
      </c>
      <c r="H15" s="7">
        <f t="shared" si="12"/>
        <v>19.583380000000002</v>
      </c>
      <c r="I15" s="7">
        <f t="shared" si="13"/>
        <v>8.785517873510092E-3</v>
      </c>
      <c r="J15" s="17">
        <f t="shared" ref="J15:J21" si="14">(F15-($U$15)+I15*($U$7+$U$8))/$U$4</f>
        <v>1.6904411122142192E-3</v>
      </c>
      <c r="K15" s="17">
        <f t="shared" ref="K15:K21" si="15">J15*100</f>
        <v>0.16904411122142193</v>
      </c>
      <c r="L15" s="17">
        <f t="shared" ref="L15:L21" si="16">J15*1000/($U$5)</f>
        <v>3.8410386553379215E-2</v>
      </c>
      <c r="M15" s="18">
        <v>0.01</v>
      </c>
      <c r="N15" s="18">
        <f t="shared" ref="N15:N21" si="17">(F15-($U$15)+I15*($U$7*(1+M15)+$U$8))/$U$4</f>
        <v>1.7828733617049877E-3</v>
      </c>
      <c r="O15" s="18">
        <f t="shared" ref="O15:O21" si="18">N15*100</f>
        <v>0.17828733617049877</v>
      </c>
      <c r="P15" s="18">
        <f t="shared" ref="P15:P21" si="19">N15*1000/($U$5)</f>
        <v>4.0510642165530283E-2</v>
      </c>
      <c r="Q15" s="2"/>
      <c r="R15" s="13"/>
      <c r="S15" s="2" t="s">
        <v>51</v>
      </c>
      <c r="T15" s="22" t="s">
        <v>30</v>
      </c>
      <c r="U15" s="23">
        <v>6.1280299999999999</v>
      </c>
      <c r="V15" s="24" t="s">
        <v>31</v>
      </c>
      <c r="W15" s="2"/>
    </row>
    <row r="16" spans="1:23" ht="19.5" customHeight="1" x14ac:dyDescent="0.25">
      <c r="A16" s="7">
        <v>34.799999999999997</v>
      </c>
      <c r="B16" s="7">
        <v>9.9914000000000005</v>
      </c>
      <c r="C16" s="7">
        <v>6.2128399999999999</v>
      </c>
      <c r="D16" s="7">
        <v>25.756398000000001</v>
      </c>
      <c r="E16" s="7">
        <v>0.109932</v>
      </c>
      <c r="F16" s="7">
        <f t="shared" si="10"/>
        <v>6.1029080000000002</v>
      </c>
      <c r="G16" s="7">
        <f t="shared" si="11"/>
        <v>25.646466</v>
      </c>
      <c r="H16" s="7">
        <f t="shared" si="12"/>
        <v>19.543558000000001</v>
      </c>
      <c r="I16" s="7">
        <f t="shared" si="13"/>
        <v>1.7910632447295821E-2</v>
      </c>
      <c r="J16" s="17">
        <f t="shared" si="14"/>
        <v>3.2071554416490543E-3</v>
      </c>
      <c r="K16" s="17">
        <f t="shared" si="15"/>
        <v>0.32071554416490544</v>
      </c>
      <c r="L16" s="17">
        <f t="shared" si="16"/>
        <v>7.2873334279687674E-2</v>
      </c>
      <c r="M16" s="18">
        <v>1.6E-2</v>
      </c>
      <c r="N16" s="18">
        <f t="shared" si="17"/>
        <v>3.5086552636500023E-3</v>
      </c>
      <c r="O16" s="18">
        <f t="shared" si="18"/>
        <v>0.35086552636500024</v>
      </c>
      <c r="P16" s="18">
        <f t="shared" si="19"/>
        <v>7.9724045981595146E-2</v>
      </c>
      <c r="Q16" s="2"/>
      <c r="R16" s="13"/>
      <c r="S16" s="2"/>
      <c r="T16" s="25" t="s">
        <v>34</v>
      </c>
      <c r="U16" s="26">
        <v>1.5535490000000001</v>
      </c>
      <c r="V16" s="27" t="s">
        <v>35</v>
      </c>
      <c r="W16" s="2"/>
    </row>
    <row r="17" spans="1:23" ht="14.65" customHeight="1" x14ac:dyDescent="0.25">
      <c r="A17" s="7">
        <v>34.799999999999997</v>
      </c>
      <c r="B17" s="7">
        <v>49.669199999999996</v>
      </c>
      <c r="C17" s="7">
        <v>5.9733260000000001</v>
      </c>
      <c r="D17" s="7">
        <v>25.08728</v>
      </c>
      <c r="E17" s="7">
        <v>1.4945999999999999E-2</v>
      </c>
      <c r="F17" s="7">
        <f t="shared" si="10"/>
        <v>5.95838</v>
      </c>
      <c r="G17" s="7">
        <f t="shared" si="11"/>
        <v>25.072334000000001</v>
      </c>
      <c r="H17" s="7">
        <f t="shared" si="12"/>
        <v>19.113954</v>
      </c>
      <c r="I17" s="7">
        <f t="shared" si="13"/>
        <v>0.11635334555453716</v>
      </c>
      <c r="J17" s="17">
        <f t="shared" si="14"/>
        <v>1.3182723690796217E-2</v>
      </c>
      <c r="K17" s="17">
        <f t="shared" si="15"/>
        <v>1.3182723690796216</v>
      </c>
      <c r="L17" s="17">
        <f t="shared" si="16"/>
        <v>0.29953927950002768</v>
      </c>
      <c r="M17" s="18">
        <v>8.1000000000000003E-2</v>
      </c>
      <c r="N17" s="18">
        <f t="shared" si="17"/>
        <v>2.3098347689725518E-2</v>
      </c>
      <c r="O17" s="18">
        <f t="shared" si="18"/>
        <v>2.3098347689725518</v>
      </c>
      <c r="P17" s="18">
        <f t="shared" si="19"/>
        <v>0.5248431649562717</v>
      </c>
      <c r="Q17" s="2"/>
      <c r="R17" s="13"/>
      <c r="S17" s="28"/>
      <c r="T17" s="2"/>
      <c r="U17" s="4"/>
      <c r="V17" s="2"/>
      <c r="W17" s="2"/>
    </row>
    <row r="18" spans="1:23" ht="19.5" customHeight="1" x14ac:dyDescent="0.25">
      <c r="A18" s="7">
        <v>35.08</v>
      </c>
      <c r="B18" s="7">
        <v>49.681399999999996</v>
      </c>
      <c r="C18" s="7">
        <v>5.9735120000000004</v>
      </c>
      <c r="D18" s="7">
        <v>25.088628</v>
      </c>
      <c r="E18" s="7">
        <v>1.5037999999999999E-2</v>
      </c>
      <c r="F18" s="7">
        <f t="shared" si="10"/>
        <v>5.9584740000000007</v>
      </c>
      <c r="G18" s="7">
        <f t="shared" si="11"/>
        <v>25.073589999999999</v>
      </c>
      <c r="H18" s="7">
        <f t="shared" si="12"/>
        <v>19.115116</v>
      </c>
      <c r="I18" s="7">
        <f t="shared" si="13"/>
        <v>0.11608707607699345</v>
      </c>
      <c r="J18" s="17">
        <f t="shared" si="14"/>
        <v>1.2803444819383027E-2</v>
      </c>
      <c r="K18" s="17">
        <f t="shared" si="15"/>
        <v>1.2803444819383027</v>
      </c>
      <c r="L18" s="17">
        <f t="shared" si="16"/>
        <v>0.2909212637896621</v>
      </c>
      <c r="M18" s="18">
        <v>8.1000000000000003E-2</v>
      </c>
      <c r="N18" s="18">
        <f t="shared" si="17"/>
        <v>2.2696377351993664E-2</v>
      </c>
      <c r="O18" s="18">
        <f t="shared" si="18"/>
        <v>2.2696377351993662</v>
      </c>
      <c r="P18" s="18">
        <f t="shared" si="19"/>
        <v>0.51570955128365525</v>
      </c>
      <c r="Q18" s="2"/>
      <c r="R18" s="13"/>
      <c r="S18" s="2"/>
      <c r="T18" s="2"/>
      <c r="U18" s="4"/>
      <c r="V18" s="2"/>
      <c r="W18" s="2"/>
    </row>
    <row r="19" spans="1:23" ht="19.5" customHeight="1" x14ac:dyDescent="0.25">
      <c r="A19" s="7">
        <v>34.799999999999997</v>
      </c>
      <c r="B19" s="7">
        <v>80.357600000000005</v>
      </c>
      <c r="C19" s="7">
        <v>5.3596240000000002</v>
      </c>
      <c r="D19" s="7">
        <v>23.353652</v>
      </c>
      <c r="E19" s="7">
        <v>-0.19550799999999999</v>
      </c>
      <c r="F19" s="7">
        <f t="shared" si="10"/>
        <v>5.5551320000000004</v>
      </c>
      <c r="G19" s="7">
        <f t="shared" si="11"/>
        <v>23.549160000000001</v>
      </c>
      <c r="H19" s="7">
        <f t="shared" si="12"/>
        <v>17.994028</v>
      </c>
      <c r="I19" s="7">
        <f t="shared" si="13"/>
        <v>0.37298166819431711</v>
      </c>
      <c r="J19" s="17">
        <f t="shared" si="14"/>
        <v>7.7683502369003676E-3</v>
      </c>
      <c r="K19" s="17">
        <f t="shared" si="15"/>
        <v>0.77683502369003676</v>
      </c>
      <c r="L19" s="17">
        <f t="shared" si="16"/>
        <v>0.17651329781641373</v>
      </c>
      <c r="M19" s="18">
        <v>0.122</v>
      </c>
      <c r="N19" s="18">
        <f t="shared" si="17"/>
        <v>5.5642764505686407E-2</v>
      </c>
      <c r="O19" s="18">
        <f t="shared" si="18"/>
        <v>5.5642764505686406</v>
      </c>
      <c r="P19" s="18">
        <f t="shared" si="19"/>
        <v>1.2643209385522929</v>
      </c>
      <c r="Q19" s="2"/>
      <c r="R19" s="13"/>
      <c r="S19" s="2"/>
      <c r="T19" s="29"/>
      <c r="U19" s="30"/>
      <c r="V19" s="29"/>
      <c r="W19" s="2"/>
    </row>
    <row r="20" spans="1:23" ht="19.5" customHeight="1" x14ac:dyDescent="0.25">
      <c r="A20" s="7">
        <v>34.799999999999997</v>
      </c>
      <c r="B20" s="7">
        <v>100.2838</v>
      </c>
      <c r="C20" s="7">
        <v>4.50589</v>
      </c>
      <c r="D20" s="7">
        <v>21.076073999999998</v>
      </c>
      <c r="E20" s="7">
        <v>-0.53689600000000004</v>
      </c>
      <c r="F20" s="7">
        <f t="shared" si="10"/>
        <v>5.0427859999999995</v>
      </c>
      <c r="G20" s="7">
        <f t="shared" si="11"/>
        <v>21.612969999999997</v>
      </c>
      <c r="H20" s="7">
        <f t="shared" si="12"/>
        <v>16.570183999999998</v>
      </c>
      <c r="I20" s="7">
        <f t="shared" si="13"/>
        <v>0.69925206232813986</v>
      </c>
      <c r="J20" s="17">
        <f t="shared" si="14"/>
        <v>1.2794499610462324E-3</v>
      </c>
      <c r="K20" s="17">
        <f t="shared" si="15"/>
        <v>0.12794499610462323</v>
      </c>
      <c r="L20" s="17">
        <f t="shared" si="16"/>
        <v>2.9071800978101171E-2</v>
      </c>
      <c r="M20" s="18">
        <v>0.13200000000000001</v>
      </c>
      <c r="N20" s="18">
        <f t="shared" si="17"/>
        <v>9.8389425100415442E-2</v>
      </c>
      <c r="O20" s="18">
        <f t="shared" si="18"/>
        <v>9.8389425100415444</v>
      </c>
      <c r="P20" s="18">
        <f t="shared" si="19"/>
        <v>2.2356152033723116</v>
      </c>
      <c r="Q20" s="2"/>
      <c r="R20" s="13"/>
      <c r="S20" s="2"/>
      <c r="T20" s="29"/>
      <c r="U20" s="30"/>
      <c r="V20" s="29"/>
      <c r="W20" s="2"/>
    </row>
    <row r="21" spans="1:23" ht="19.5" customHeight="1" x14ac:dyDescent="0.25">
      <c r="A21" s="7">
        <v>34.799999999999997</v>
      </c>
      <c r="B21" s="7">
        <v>201.39060000000001</v>
      </c>
      <c r="C21" s="7">
        <v>4.0841260000000004</v>
      </c>
      <c r="D21" s="7">
        <v>19.945194000000001</v>
      </c>
      <c r="E21" s="7">
        <v>-0.70531999999999995</v>
      </c>
      <c r="F21" s="7">
        <f t="shared" si="10"/>
        <v>4.7894459999999999</v>
      </c>
      <c r="G21" s="7">
        <f t="shared" si="11"/>
        <v>20.650514000000001</v>
      </c>
      <c r="H21" s="7">
        <f t="shared" si="12"/>
        <v>15.861068000000001</v>
      </c>
      <c r="I21" s="7">
        <f t="shared" si="13"/>
        <v>0.86174427131072384</v>
      </c>
      <c r="J21" s="17">
        <f t="shared" si="14"/>
        <v>2.1113830226937645E-4</v>
      </c>
      <c r="K21" s="17">
        <f t="shared" si="15"/>
        <v>2.1113830226937646E-2</v>
      </c>
      <c r="L21" s="17">
        <f t="shared" si="16"/>
        <v>4.7975074362503166E-3</v>
      </c>
      <c r="M21" s="18">
        <v>0.14399999999999999</v>
      </c>
      <c r="N21" s="18">
        <f t="shared" si="17"/>
        <v>0.13076720362132124</v>
      </c>
      <c r="O21" s="18">
        <f t="shared" si="18"/>
        <v>13.076720362132125</v>
      </c>
      <c r="P21" s="18">
        <f t="shared" si="19"/>
        <v>2.9713066035292264</v>
      </c>
      <c r="Q21" s="2"/>
      <c r="R21" s="13"/>
      <c r="S21" s="2"/>
      <c r="T21" s="2"/>
      <c r="U21" s="4"/>
      <c r="V21" s="2"/>
      <c r="W21" s="2"/>
    </row>
    <row r="22" spans="1:23" ht="19.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17"/>
      <c r="K22" s="17"/>
      <c r="L22" s="17"/>
      <c r="M22" s="18"/>
      <c r="N22" s="18"/>
      <c r="O22" s="18"/>
      <c r="P22" s="18"/>
      <c r="Q22" s="2"/>
      <c r="R22" s="3"/>
      <c r="S22" s="2"/>
      <c r="T22" s="2"/>
      <c r="U22" s="4"/>
      <c r="V22" s="2"/>
      <c r="W22" s="2"/>
    </row>
    <row r="23" spans="1:23" ht="19.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17"/>
      <c r="K23" s="17"/>
      <c r="L23" s="17"/>
      <c r="M23" s="18"/>
      <c r="N23" s="18"/>
      <c r="O23" s="18"/>
      <c r="P23" s="18"/>
      <c r="Q23" s="29"/>
      <c r="R23" s="3"/>
      <c r="S23" s="2"/>
      <c r="T23" s="2"/>
      <c r="U23" s="4"/>
      <c r="V23" s="2"/>
      <c r="W23" s="2"/>
    </row>
    <row r="24" spans="1:23" ht="19.5" customHeight="1" x14ac:dyDescent="0.25">
      <c r="A24" s="1" t="s">
        <v>37</v>
      </c>
      <c r="B24" s="21"/>
      <c r="C24" s="21"/>
      <c r="D24" s="21"/>
      <c r="E24" s="21"/>
      <c r="F24" s="21"/>
      <c r="G24" s="21"/>
      <c r="H24" s="21"/>
      <c r="I24" s="21"/>
      <c r="J24" s="67" t="s">
        <v>1</v>
      </c>
      <c r="K24" s="67"/>
      <c r="L24" s="67"/>
      <c r="M24" s="68" t="s">
        <v>2</v>
      </c>
      <c r="N24" s="69"/>
      <c r="O24" s="69"/>
      <c r="P24" s="69"/>
      <c r="Q24" s="13"/>
      <c r="R24" s="13"/>
      <c r="S24" s="29"/>
      <c r="T24" s="2"/>
      <c r="U24" s="4"/>
      <c r="V24" s="2"/>
      <c r="W24" s="29"/>
    </row>
    <row r="25" spans="1:23" ht="19.5" customHeight="1" x14ac:dyDescent="0.25">
      <c r="A25" s="1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5" t="s">
        <v>12</v>
      </c>
      <c r="K25" s="5" t="s">
        <v>32</v>
      </c>
      <c r="L25" s="5" t="s">
        <v>33</v>
      </c>
      <c r="M25" s="6" t="s">
        <v>15</v>
      </c>
      <c r="N25" s="6" t="s">
        <v>12</v>
      </c>
      <c r="O25" s="6" t="s">
        <v>13</v>
      </c>
      <c r="P25" s="6" t="s">
        <v>16</v>
      </c>
      <c r="Q25" s="13"/>
      <c r="R25" s="13"/>
      <c r="S25" s="29"/>
      <c r="T25" s="2"/>
      <c r="U25" s="4"/>
      <c r="V25" s="2"/>
      <c r="W25" s="29"/>
    </row>
    <row r="26" spans="1:23" ht="19.5" customHeight="1" x14ac:dyDescent="0.25">
      <c r="A26" s="8">
        <v>51</v>
      </c>
      <c r="B26" s="7">
        <v>-1.2200000000000001E-2</v>
      </c>
      <c r="C26" s="7">
        <v>6.1283200000000004</v>
      </c>
      <c r="D26" s="7">
        <v>25.750063999999998</v>
      </c>
      <c r="E26" s="7">
        <v>-1.2E-4</v>
      </c>
      <c r="F26" s="7">
        <f t="shared" ref="F26:F31" si="20">C26-E26</f>
        <v>6.1284400000000003</v>
      </c>
      <c r="G26" s="7">
        <f t="shared" ref="G26:G31" si="21">D26-E26</f>
        <v>25.750183999999997</v>
      </c>
      <c r="H26" s="7">
        <f t="shared" ref="H26:H31" si="22">G26-F26</f>
        <v>19.621743999999996</v>
      </c>
      <c r="I26" s="8">
        <f t="shared" ref="I26:I31" si="23">($H$26-H26)/$U$6</f>
        <v>0</v>
      </c>
      <c r="J26" s="17"/>
      <c r="K26" s="17"/>
      <c r="L26" s="17"/>
      <c r="M26" s="18"/>
      <c r="N26" s="18"/>
      <c r="O26" s="18"/>
      <c r="P26" s="18"/>
      <c r="Q26" s="13"/>
      <c r="R26" s="13"/>
      <c r="S26" s="2"/>
      <c r="T26" s="2"/>
      <c r="U26" s="4"/>
      <c r="V26" s="2"/>
      <c r="W26" s="2"/>
    </row>
    <row r="27" spans="1:23" ht="19.5" customHeight="1" x14ac:dyDescent="0.25">
      <c r="A27" s="7">
        <v>50.78</v>
      </c>
      <c r="B27" s="7">
        <v>5.1029999999999998</v>
      </c>
      <c r="C27" s="7">
        <v>6.1086280000000004</v>
      </c>
      <c r="D27" s="7">
        <v>25.693362</v>
      </c>
      <c r="E27" s="7">
        <v>-7.7200000000000003E-3</v>
      </c>
      <c r="F27" s="7">
        <f t="shared" si="20"/>
        <v>6.1163480000000003</v>
      </c>
      <c r="G27" s="7">
        <f t="shared" si="21"/>
        <v>25.701082</v>
      </c>
      <c r="H27" s="7">
        <f t="shared" si="22"/>
        <v>19.584733999999997</v>
      </c>
      <c r="I27" s="7">
        <f t="shared" si="23"/>
        <v>8.4807516040326901E-3</v>
      </c>
      <c r="J27" s="17">
        <f>(F27-($U$15)+I27*($U$7+$U$8))/$U$4</f>
        <v>1.7717525556483267E-3</v>
      </c>
      <c r="K27" s="17">
        <f>J27*100</f>
        <v>0.17717525556483268</v>
      </c>
      <c r="L27" s="17">
        <f>J27*1000/($U$5)</f>
        <v>4.0257954002461412E-2</v>
      </c>
      <c r="M27" s="18">
        <v>8.0000000000000002E-3</v>
      </c>
      <c r="N27" s="18">
        <f>(F27-($U$15)+I27*($U$7*(1+M27)+$U$8))/$U$4</f>
        <v>1.843133203611882E-3</v>
      </c>
      <c r="O27" s="18">
        <f>N27*100</f>
        <v>0.18431332036118819</v>
      </c>
      <c r="P27" s="18">
        <f>N27*1000/($U$5)</f>
        <v>4.1879872838261348E-2</v>
      </c>
      <c r="Q27" s="13"/>
      <c r="R27" s="13"/>
      <c r="S27" s="2"/>
      <c r="T27" s="2"/>
      <c r="U27" s="4"/>
      <c r="V27" s="2"/>
      <c r="W27" s="2"/>
    </row>
    <row r="28" spans="1:23" ht="19.5" customHeight="1" x14ac:dyDescent="0.25">
      <c r="A28" s="7">
        <v>50.8</v>
      </c>
      <c r="B28" s="7">
        <v>10.138400000000001</v>
      </c>
      <c r="C28" s="7">
        <v>6.0872219999999997</v>
      </c>
      <c r="D28" s="7">
        <v>25.634066000000001</v>
      </c>
      <c r="E28" s="7">
        <v>-1.6664000000000002E-2</v>
      </c>
      <c r="F28" s="7">
        <f t="shared" si="20"/>
        <v>6.1038859999999993</v>
      </c>
      <c r="G28" s="7">
        <f t="shared" si="21"/>
        <v>25.650729999999999</v>
      </c>
      <c r="H28" s="7">
        <f t="shared" si="22"/>
        <v>19.546844</v>
      </c>
      <c r="I28" s="7">
        <f t="shared" si="23"/>
        <v>1.7163153070576528E-2</v>
      </c>
      <c r="J28" s="17">
        <f>(F28-($U$15)+I28*($U$7+$U$8))/$U$4</f>
        <v>2.9897347699921624E-3</v>
      </c>
      <c r="K28" s="17">
        <f>J28*100</f>
        <v>0.29897347699921623</v>
      </c>
      <c r="L28" s="17">
        <f>J28*1000/($U$5)</f>
        <v>6.7933078163875546E-2</v>
      </c>
      <c r="M28" s="18">
        <v>1.0999999999999999E-2</v>
      </c>
      <c r="N28" s="18">
        <f>(F28-($U$15)+I28*($U$7*(1+M28)+$U$8))/$U$4</f>
        <v>3.1883652612687535E-3</v>
      </c>
      <c r="O28" s="18">
        <f>N28*100</f>
        <v>0.31883652612687535</v>
      </c>
      <c r="P28" s="18">
        <f>N28*1000/($U$5)</f>
        <v>7.2446381760253434E-2</v>
      </c>
      <c r="Q28" s="13"/>
      <c r="R28" s="13"/>
      <c r="S28" s="2"/>
      <c r="T28" s="2"/>
      <c r="U28" s="4"/>
      <c r="V28" s="2"/>
      <c r="W28" s="2"/>
    </row>
    <row r="29" spans="1:23" ht="19.5" customHeight="1" x14ac:dyDescent="0.25">
      <c r="A29" s="7">
        <v>50.8</v>
      </c>
      <c r="B29" s="7">
        <v>50.037399999999998</v>
      </c>
      <c r="C29" s="7">
        <v>5.8753919999999997</v>
      </c>
      <c r="D29" s="7">
        <v>25.042148000000001</v>
      </c>
      <c r="E29" s="7">
        <v>-0.100134</v>
      </c>
      <c r="F29" s="7">
        <f t="shared" si="20"/>
        <v>5.9755259999999994</v>
      </c>
      <c r="G29" s="7">
        <f t="shared" si="21"/>
        <v>25.142282000000002</v>
      </c>
      <c r="H29" s="7">
        <f t="shared" si="22"/>
        <v>19.166756000000003</v>
      </c>
      <c r="I29" s="7">
        <f t="shared" si="23"/>
        <v>0.10425939505041087</v>
      </c>
      <c r="J29" s="17">
        <f>(F29-($U$15)+I29*($U$7+$U$8))/$U$4</f>
        <v>1.1233849010129544E-2</v>
      </c>
      <c r="K29" s="17">
        <f>J29*100</f>
        <v>1.1233849010129544</v>
      </c>
      <c r="L29" s="17">
        <f>J29*1000/($U$5)</f>
        <v>0.25525673733536797</v>
      </c>
      <c r="M29" s="18">
        <v>6.0999999999999999E-2</v>
      </c>
      <c r="N29" s="18">
        <f>(F29-($U$15)+I29*($U$7*(1+M29)+$U$8))/$U$4</f>
        <v>1.7925005567797112E-2</v>
      </c>
      <c r="O29" s="18">
        <f>N29*100</f>
        <v>1.7925005567797112</v>
      </c>
      <c r="P29" s="18">
        <f>N29*1000/($U$5)</f>
        <v>0.40729392337643971</v>
      </c>
      <c r="Q29" s="13"/>
      <c r="R29" s="13"/>
      <c r="S29" s="2"/>
      <c r="T29" s="2"/>
      <c r="U29" s="4"/>
      <c r="V29" s="2"/>
      <c r="W29" s="2"/>
    </row>
    <row r="30" spans="1:23" ht="19.5" customHeight="1" x14ac:dyDescent="0.25">
      <c r="A30" s="7">
        <v>50.8</v>
      </c>
      <c r="B30" s="7">
        <v>101.0376</v>
      </c>
      <c r="C30" s="7">
        <v>5.2060279999999999</v>
      </c>
      <c r="D30" s="7">
        <v>23.174368000000001</v>
      </c>
      <c r="E30" s="7">
        <v>-0.33972400000000003</v>
      </c>
      <c r="F30" s="7">
        <f t="shared" si="20"/>
        <v>5.5457520000000002</v>
      </c>
      <c r="G30" s="7">
        <f t="shared" si="21"/>
        <v>23.514092000000002</v>
      </c>
      <c r="H30" s="7">
        <f t="shared" si="22"/>
        <v>17.968340000000001</v>
      </c>
      <c r="I30" s="7">
        <f t="shared" si="23"/>
        <v>0.37887351054078711</v>
      </c>
      <c r="J30" s="17">
        <f>(F30-($U$15)+I30*($U$7+$U$8))/$U$4</f>
        <v>7.4993307291257886E-3</v>
      </c>
      <c r="K30" s="17">
        <f>J30*100</f>
        <v>0.74993307291257882</v>
      </c>
      <c r="L30" s="17">
        <f>J30*1000/($U$5)</f>
        <v>0.17040060734209928</v>
      </c>
      <c r="M30" s="18">
        <v>0.113</v>
      </c>
      <c r="N30" s="18">
        <f>(F30-($U$15)+I30*($U$7*(1+M30)+$U$8))/$U$4</f>
        <v>5.2542489746303073E-2</v>
      </c>
      <c r="O30" s="18">
        <f>N30*100</f>
        <v>5.2542489746303076</v>
      </c>
      <c r="P30" s="18">
        <f>N30*1000/($U$5)</f>
        <v>1.1938761587435374</v>
      </c>
      <c r="Q30" s="13"/>
      <c r="R30" s="13"/>
      <c r="S30" s="2"/>
      <c r="T30" s="2"/>
      <c r="U30" s="4"/>
      <c r="V30" s="2"/>
      <c r="W30" s="2"/>
    </row>
    <row r="31" spans="1:23" ht="19.5" customHeight="1" x14ac:dyDescent="0.25">
      <c r="A31" s="7">
        <v>50.8</v>
      </c>
      <c r="B31" s="7">
        <v>200.8766</v>
      </c>
      <c r="C31" s="7">
        <v>4.1716899999999999</v>
      </c>
      <c r="D31" s="7">
        <v>20.397967999999999</v>
      </c>
      <c r="E31" s="7">
        <v>-0.74437399999999998</v>
      </c>
      <c r="F31" s="7">
        <f t="shared" si="20"/>
        <v>4.9160639999999995</v>
      </c>
      <c r="G31" s="7">
        <f t="shared" si="21"/>
        <v>21.142341999999999</v>
      </c>
      <c r="H31" s="7">
        <f t="shared" si="22"/>
        <v>16.226278000000001</v>
      </c>
      <c r="I31" s="7">
        <f t="shared" si="23"/>
        <v>0.77806278643446281</v>
      </c>
      <c r="J31" s="17">
        <f>(F31-($U$15)+I31*($U$7+$U$8))/$U$4</f>
        <v>-3.8054953774391241E-3</v>
      </c>
      <c r="K31" s="17">
        <f>J31*100</f>
        <v>-0.38054953774391242</v>
      </c>
      <c r="L31" s="17">
        <f>J31*1000/($U$5)</f>
        <v>-8.6468879287414771E-2</v>
      </c>
      <c r="M31" s="18">
        <v>0.14099999999999999</v>
      </c>
      <c r="N31" s="18">
        <f>(F31-($U$15)+I31*($U$7*(1+M31)+$U$8))/$U$4</f>
        <v>0.11161685470960017</v>
      </c>
      <c r="O31" s="18">
        <f>N31*100</f>
        <v>11.161685470960018</v>
      </c>
      <c r="P31" s="18">
        <f>N31*1000/($U$5)</f>
        <v>2.5361702956055483</v>
      </c>
      <c r="Q31" s="13"/>
      <c r="R31" s="13"/>
      <c r="S31" s="2"/>
      <c r="T31" s="2"/>
      <c r="U31" s="4"/>
      <c r="V31" s="2"/>
      <c r="W31" s="2"/>
    </row>
    <row r="32" spans="1:23" ht="19.5" customHeigh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13"/>
      <c r="R32" s="13"/>
      <c r="S32" s="2"/>
      <c r="T32" s="2"/>
      <c r="U32" s="4"/>
      <c r="V32" s="2"/>
      <c r="W32" s="2"/>
    </row>
    <row r="33" spans="1:23" ht="19.5" customHeight="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13"/>
      <c r="R33" s="13"/>
      <c r="S33" s="2"/>
      <c r="T33" s="2"/>
      <c r="U33" s="4"/>
      <c r="V33" s="2"/>
      <c r="W33" s="2"/>
    </row>
    <row r="34" spans="1:23" ht="19.5" customHeigh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13"/>
      <c r="R34" s="13"/>
      <c r="S34" s="2"/>
      <c r="T34" s="2"/>
      <c r="U34" s="4"/>
      <c r="V34" s="2"/>
      <c r="W34" s="2"/>
    </row>
    <row r="35" spans="1:23" ht="19.5" customHeight="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13"/>
      <c r="R35" s="13"/>
      <c r="S35" s="2"/>
      <c r="T35" s="2"/>
      <c r="U35" s="4"/>
      <c r="V35" s="2"/>
      <c r="W35" s="2"/>
    </row>
    <row r="36" spans="1:23" ht="19.5" customHeigh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13"/>
      <c r="R36" s="13"/>
      <c r="S36" s="2"/>
      <c r="T36" s="2"/>
      <c r="U36" s="4"/>
      <c r="V36" s="2"/>
      <c r="W36" s="2"/>
    </row>
    <row r="37" spans="1:23" ht="19.5" customHeight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13"/>
      <c r="R37" s="13"/>
      <c r="S37" s="2"/>
      <c r="T37" s="2"/>
      <c r="U37" s="4"/>
      <c r="V37" s="2"/>
      <c r="W37" s="2"/>
    </row>
    <row r="38" spans="1:23" ht="19.5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2"/>
      <c r="R38" s="13"/>
      <c r="S38" s="2"/>
      <c r="T38" s="2"/>
      <c r="U38" s="4"/>
      <c r="V38" s="2"/>
      <c r="W38" s="2"/>
    </row>
    <row r="39" spans="1:23" ht="19.5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2"/>
      <c r="R39" s="13"/>
      <c r="S39" s="2"/>
      <c r="T39" s="2"/>
      <c r="U39" s="4"/>
      <c r="V39" s="2"/>
      <c r="W39" s="2"/>
    </row>
    <row r="40" spans="1:23" ht="19.5" customHeight="1" x14ac:dyDescent="0.25">
      <c r="A40" s="31"/>
      <c r="B40" s="31"/>
      <c r="C40" s="31"/>
      <c r="D40" s="33"/>
      <c r="E40" s="33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2"/>
      <c r="R40" s="13"/>
      <c r="S40" s="2"/>
      <c r="T40" s="2"/>
      <c r="U40" s="4"/>
      <c r="V40" s="2"/>
      <c r="W40" s="2"/>
    </row>
    <row r="41" spans="1:23" ht="19.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4"/>
      <c r="K41" s="34"/>
      <c r="L41" s="34"/>
      <c r="M41" s="34"/>
      <c r="N41" s="34"/>
      <c r="O41" s="34"/>
      <c r="P41" s="34"/>
      <c r="Q41" s="29"/>
      <c r="R41" s="3"/>
      <c r="S41" s="2"/>
      <c r="T41" s="2"/>
      <c r="U41" s="4"/>
      <c r="V41" s="2"/>
      <c r="W41" s="2"/>
    </row>
    <row r="42" spans="1:23" ht="19.5" customHeight="1" x14ac:dyDescent="0.25">
      <c r="A42" s="33"/>
      <c r="B42" s="33"/>
      <c r="C42" s="33"/>
      <c r="D42" s="31"/>
      <c r="E42" s="31"/>
      <c r="F42" s="33"/>
      <c r="G42" s="33"/>
      <c r="H42" s="33"/>
      <c r="I42" s="33"/>
      <c r="J42" s="34"/>
      <c r="K42" s="34"/>
      <c r="L42" s="34"/>
      <c r="M42" s="34"/>
      <c r="N42" s="34"/>
      <c r="O42" s="34"/>
      <c r="P42" s="34"/>
      <c r="Q42" s="29"/>
      <c r="R42" s="3"/>
      <c r="S42" s="2"/>
      <c r="T42" s="2"/>
      <c r="U42" s="4"/>
      <c r="V42" s="2"/>
      <c r="W42" s="2"/>
    </row>
    <row r="43" spans="1:23" ht="19.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13"/>
      <c r="R43" s="13"/>
      <c r="S43" s="2"/>
      <c r="T43" s="2"/>
      <c r="U43" s="4"/>
      <c r="V43" s="2"/>
      <c r="W43" s="2"/>
    </row>
    <row r="44" spans="1:23" ht="19.5" customHeight="1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13"/>
      <c r="R44" s="13"/>
      <c r="S44" s="2"/>
      <c r="T44" s="2"/>
      <c r="U44" s="4"/>
      <c r="V44" s="2"/>
      <c r="W44" s="2"/>
    </row>
    <row r="45" spans="1:23" ht="19.5" customHeight="1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13"/>
      <c r="R45" s="13"/>
      <c r="S45" s="2"/>
      <c r="T45" s="2"/>
      <c r="U45" s="4"/>
      <c r="V45" s="2"/>
      <c r="W45" s="2"/>
    </row>
    <row r="46" spans="1:23" ht="19.5" customHeight="1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13"/>
      <c r="R46" s="13"/>
      <c r="S46" s="2"/>
      <c r="T46" s="2"/>
      <c r="U46" s="4"/>
      <c r="V46" s="2"/>
      <c r="W46" s="2"/>
    </row>
    <row r="47" spans="1:23" ht="19.5" customHeight="1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13"/>
      <c r="R47" s="13"/>
      <c r="S47" s="2"/>
      <c r="T47" s="2"/>
      <c r="U47" s="4"/>
      <c r="V47" s="2"/>
      <c r="W47" s="2"/>
    </row>
    <row r="48" spans="1:23" ht="19.5" customHeight="1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13"/>
      <c r="R48" s="13"/>
      <c r="S48" s="2"/>
      <c r="T48" s="2"/>
      <c r="U48" s="4"/>
      <c r="V48" s="2"/>
      <c r="W48" s="2"/>
    </row>
    <row r="49" spans="1:23" ht="19.5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13"/>
      <c r="R49" s="13"/>
      <c r="S49" s="2"/>
      <c r="T49" s="2"/>
      <c r="U49" s="4"/>
      <c r="V49" s="2"/>
      <c r="W49" s="2"/>
    </row>
    <row r="50" spans="1:23" ht="19.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13"/>
      <c r="R50" s="13"/>
      <c r="S50" s="2"/>
      <c r="T50" s="2"/>
      <c r="U50" s="4"/>
      <c r="V50" s="2"/>
      <c r="W50" s="2"/>
    </row>
    <row r="51" spans="1:23" ht="19.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13"/>
      <c r="R51" s="13"/>
      <c r="S51" s="2"/>
      <c r="T51" s="2"/>
      <c r="U51" s="4"/>
      <c r="V51" s="2"/>
      <c r="W51" s="2"/>
    </row>
    <row r="52" spans="1:23" ht="19.5" customHeight="1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13"/>
      <c r="R52" s="13"/>
      <c r="S52" s="2"/>
      <c r="T52" s="2"/>
      <c r="U52" s="4"/>
      <c r="V52" s="2"/>
      <c r="W52" s="2"/>
    </row>
    <row r="53" spans="1:23" ht="19.5" customHeight="1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13"/>
      <c r="R53" s="13"/>
      <c r="S53" s="2"/>
      <c r="T53" s="2"/>
      <c r="U53" s="4"/>
      <c r="V53" s="2"/>
      <c r="W53" s="2"/>
    </row>
    <row r="54" spans="1:23" ht="19.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13"/>
      <c r="R54" s="13"/>
      <c r="S54" s="2"/>
      <c r="T54" s="2"/>
      <c r="U54" s="4"/>
      <c r="V54" s="2"/>
      <c r="W54" s="2"/>
    </row>
    <row r="55" spans="1:23" ht="19.5" customHeight="1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2"/>
      <c r="R55" s="13"/>
      <c r="S55" s="2"/>
      <c r="T55" s="2"/>
      <c r="U55" s="4"/>
      <c r="V55" s="2"/>
      <c r="W55" s="2"/>
    </row>
    <row r="56" spans="1:23" ht="19.5" customHeight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2"/>
      <c r="R56" s="13"/>
      <c r="S56" s="2"/>
      <c r="T56" s="2"/>
      <c r="U56" s="4"/>
      <c r="V56" s="2"/>
      <c r="W56" s="2"/>
    </row>
    <row r="57" spans="1:23" ht="19.5" customHeight="1" x14ac:dyDescent="0.25">
      <c r="A57" s="31"/>
      <c r="B57" s="31"/>
      <c r="C57" s="31"/>
      <c r="D57" s="33"/>
      <c r="E57" s="33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2"/>
      <c r="R57" s="13"/>
      <c r="S57" s="2"/>
      <c r="T57" s="2"/>
      <c r="U57" s="4"/>
      <c r="V57" s="2"/>
      <c r="W57" s="2"/>
    </row>
    <row r="58" spans="1:23" ht="19.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4"/>
      <c r="K58" s="34"/>
      <c r="L58" s="34"/>
      <c r="M58" s="34"/>
      <c r="N58" s="34"/>
      <c r="O58" s="34"/>
      <c r="P58" s="34"/>
      <c r="Q58" s="29"/>
      <c r="R58" s="3"/>
      <c r="S58" s="2"/>
      <c r="T58" s="2"/>
      <c r="U58" s="4"/>
      <c r="V58" s="2"/>
      <c r="W58" s="2"/>
    </row>
    <row r="59" spans="1:23" ht="19.5" customHeight="1" x14ac:dyDescent="0.25">
      <c r="A59" s="33"/>
      <c r="B59" s="33"/>
      <c r="C59" s="33"/>
      <c r="D59" s="31"/>
      <c r="E59" s="31"/>
      <c r="F59" s="33"/>
      <c r="G59" s="33"/>
      <c r="H59" s="33"/>
      <c r="I59" s="33"/>
      <c r="J59" s="34"/>
      <c r="K59" s="34"/>
      <c r="L59" s="34"/>
      <c r="M59" s="34"/>
      <c r="N59" s="34"/>
      <c r="O59" s="34"/>
      <c r="P59" s="34"/>
      <c r="Q59" s="29"/>
      <c r="R59" s="3"/>
      <c r="S59" s="2"/>
      <c r="T59" s="2"/>
      <c r="U59" s="4"/>
      <c r="V59" s="2"/>
      <c r="W59" s="2"/>
    </row>
    <row r="60" spans="1:23" ht="19.5" customHeight="1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13"/>
      <c r="R60" s="13"/>
      <c r="S60" s="2"/>
      <c r="T60" s="2"/>
      <c r="U60" s="4"/>
      <c r="V60" s="2"/>
      <c r="W60" s="2"/>
    </row>
    <row r="61" spans="1:23" ht="19.5" customHeight="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13"/>
      <c r="R61" s="13"/>
      <c r="S61" s="2"/>
      <c r="T61" s="2"/>
      <c r="U61" s="4"/>
      <c r="V61" s="2"/>
      <c r="W61" s="2"/>
    </row>
    <row r="62" spans="1:23" ht="19.5" customHeight="1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13"/>
      <c r="R62" s="13"/>
      <c r="S62" s="2"/>
      <c r="T62" s="2"/>
      <c r="U62" s="4"/>
      <c r="V62" s="2"/>
      <c r="W62" s="2"/>
    </row>
    <row r="63" spans="1:23" ht="19.5" customHeight="1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13"/>
      <c r="R63" s="13"/>
      <c r="S63" s="2"/>
      <c r="T63" s="2"/>
      <c r="U63" s="4"/>
      <c r="V63" s="2"/>
      <c r="W63" s="2"/>
    </row>
    <row r="64" spans="1:23" ht="19.5" customHeight="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13"/>
      <c r="R64" s="13"/>
      <c r="S64" s="2"/>
      <c r="T64" s="2"/>
      <c r="U64" s="4"/>
      <c r="V64" s="2"/>
      <c r="W64" s="2"/>
    </row>
    <row r="65" spans="1:23" ht="19.5" customHeight="1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13"/>
      <c r="R65" s="13"/>
      <c r="S65" s="2"/>
      <c r="T65" s="2"/>
      <c r="U65" s="4"/>
      <c r="V65" s="2"/>
      <c r="W65" s="2"/>
    </row>
    <row r="66" spans="1:23" ht="19.5" customHeight="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13"/>
      <c r="R66" s="13"/>
      <c r="S66" s="2"/>
      <c r="T66" s="2"/>
      <c r="U66" s="4"/>
      <c r="V66" s="2"/>
      <c r="W66" s="2"/>
    </row>
    <row r="67" spans="1:23" ht="19.5" customHeight="1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13"/>
      <c r="R67" s="13"/>
      <c r="S67" s="2"/>
      <c r="T67" s="2"/>
      <c r="U67" s="4"/>
      <c r="V67" s="2"/>
      <c r="W67" s="2"/>
    </row>
    <row r="68" spans="1:23" ht="19.5" customHeight="1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13"/>
      <c r="R68" s="13"/>
      <c r="S68" s="2"/>
      <c r="T68" s="2"/>
      <c r="U68" s="4"/>
      <c r="V68" s="2"/>
      <c r="W68" s="2"/>
    </row>
    <row r="69" spans="1:23" ht="19.5" customHeight="1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13"/>
      <c r="R69" s="13"/>
      <c r="S69" s="2"/>
      <c r="T69" s="2"/>
      <c r="U69" s="4"/>
      <c r="V69" s="2"/>
      <c r="W69" s="2"/>
    </row>
    <row r="70" spans="1:23" ht="19.5" customHeight="1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13"/>
      <c r="R70" s="13"/>
      <c r="S70" s="2"/>
      <c r="T70" s="2"/>
      <c r="U70" s="4"/>
      <c r="V70" s="2"/>
      <c r="W70" s="2"/>
    </row>
    <row r="71" spans="1:23" ht="19.5" customHeight="1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13"/>
      <c r="R71" s="13"/>
      <c r="S71" s="2"/>
      <c r="T71" s="2"/>
      <c r="U71" s="4"/>
      <c r="V71" s="2"/>
      <c r="W71" s="2"/>
    </row>
    <row r="72" spans="1:23" ht="19.5" customHeight="1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13"/>
      <c r="R72" s="13"/>
      <c r="S72" s="2"/>
      <c r="T72" s="2"/>
      <c r="U72" s="4"/>
      <c r="V72" s="2"/>
      <c r="W72" s="2"/>
    </row>
    <row r="73" spans="1:23" ht="19.5" customHeight="1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13"/>
      <c r="R73" s="13"/>
      <c r="S73" s="2"/>
      <c r="T73" s="2"/>
      <c r="U73" s="4"/>
      <c r="V73" s="2"/>
      <c r="W73" s="2"/>
    </row>
    <row r="74" spans="1:23" ht="19.5" customHeight="1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2"/>
      <c r="R74" s="13"/>
      <c r="S74" s="2"/>
      <c r="T74" s="2"/>
      <c r="U74" s="4"/>
      <c r="V74" s="2"/>
      <c r="W74" s="2"/>
    </row>
    <row r="75" spans="1:23" ht="19.5" customHeight="1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2"/>
      <c r="R75" s="13"/>
      <c r="S75" s="2"/>
      <c r="T75" s="2"/>
      <c r="U75" s="4"/>
      <c r="V75" s="2"/>
      <c r="W75" s="2"/>
    </row>
    <row r="76" spans="1:23" ht="19.5" customHeight="1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2"/>
      <c r="R76" s="35"/>
      <c r="S76" s="2"/>
      <c r="T76" s="2"/>
      <c r="U76" s="4"/>
      <c r="V76" s="2"/>
      <c r="W76" s="2"/>
    </row>
  </sheetData>
  <mergeCells count="8">
    <mergeCell ref="T14:V14"/>
    <mergeCell ref="J24:L24"/>
    <mergeCell ref="M24:P24"/>
    <mergeCell ref="J1:L1"/>
    <mergeCell ref="M1:P1"/>
    <mergeCell ref="T11:V11"/>
    <mergeCell ref="J12:L12"/>
    <mergeCell ref="M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omega_cr</vt:lpstr>
      <vt:lpstr>rho_cr</vt:lpstr>
      <vt:lpstr>aux data</vt:lpstr>
      <vt:lpstr>25C</vt:lpstr>
      <vt:lpstr>35C</vt:lpstr>
      <vt:lpstr>50C</vt:lpstr>
      <vt:lpstr>Results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Nguyen, Louis</cp:lastModifiedBy>
  <dcterms:created xsi:type="dcterms:W3CDTF">2024-02-19T10:51:03Z</dcterms:created>
  <dcterms:modified xsi:type="dcterms:W3CDTF">2024-08-22T09:37:17Z</dcterms:modified>
</cp:coreProperties>
</file>